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_Nexys_Video_2016_4\"/>
    </mc:Choice>
  </mc:AlternateContent>
  <xr:revisionPtr revIDLastSave="0" documentId="13_ncr:1_{E210EDB4-B534-4F8F-9105-C96DFF08B3BE}" xr6:coauthVersionLast="43" xr6:coauthVersionMax="43" xr10:uidLastSave="{00000000-0000-0000-0000-000000000000}"/>
  <bookViews>
    <workbookView xWindow="-108" yWindow="-108" windowWidth="23256" windowHeight="12600" firstSheet="11" activeTab="11" xr2:uid="{00000000-000D-0000-FFFF-FFFF00000000}"/>
  </bookViews>
  <sheets>
    <sheet name="OV5642_Controller" sheetId="1" r:id="rId1"/>
    <sheet name="VGA_Controller" sheetId="2" r:id="rId2"/>
    <sheet name="Conv_Controller" sheetId="3" r:id="rId3"/>
    <sheet name="Max_Pool_Interface" sheetId="9" r:id="rId4"/>
    <sheet name="Softmax_Interface" sheetId="10" r:id="rId5"/>
    <sheet name="Memory_Map" sheetId="4" r:id="rId6"/>
    <sheet name="Memory_Map Nexys Video" sheetId="11" r:id="rId7"/>
    <sheet name="Memory_Map Nexys Video (2)" sheetId="13" r:id="rId8"/>
    <sheet name="DSP Allocation" sheetId="7" r:id="rId9"/>
    <sheet name="ResNet Memory Usage" sheetId="6" r:id="rId10"/>
    <sheet name="AlexNet Memory Usage" sheetId="12" r:id="rId11"/>
    <sheet name="FLOPS PER" sheetId="14" r:id="rId12"/>
    <sheet name="Mem Access" sheetId="15" r:id="rId13"/>
    <sheet name="scratch" sheetId="5" r:id="rId14"/>
    <sheet name="Sheet4" sheetId="16" r:id="rId15"/>
    <sheet name="scratch2" sheetId="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4" l="1"/>
  <c r="W12" i="14" l="1"/>
  <c r="W13" i="14"/>
  <c r="W14" i="14"/>
  <c r="W15" i="14"/>
  <c r="W16" i="14"/>
  <c r="W11" i="14"/>
  <c r="N7" i="15"/>
  <c r="N8" i="15"/>
  <c r="N9" i="15"/>
  <c r="N10" i="15"/>
  <c r="N11" i="15"/>
  <c r="N12" i="15"/>
  <c r="N13" i="15"/>
  <c r="M13" i="15"/>
  <c r="L13" i="15"/>
  <c r="M12" i="15"/>
  <c r="L12" i="15"/>
  <c r="M11" i="15"/>
  <c r="L11" i="15"/>
  <c r="M10" i="15"/>
  <c r="L10" i="15"/>
  <c r="M9" i="15"/>
  <c r="L9" i="15"/>
  <c r="M8" i="15"/>
  <c r="L8" i="15"/>
  <c r="L7" i="15"/>
  <c r="M7" i="15"/>
  <c r="K13" i="15"/>
  <c r="K12" i="15"/>
  <c r="K11" i="15"/>
  <c r="K10" i="15"/>
  <c r="K9" i="15"/>
  <c r="K8" i="15"/>
  <c r="K7" i="15"/>
  <c r="J13" i="15"/>
  <c r="J12" i="15"/>
  <c r="J11" i="15"/>
  <c r="J10" i="15"/>
  <c r="J9" i="15"/>
  <c r="J8" i="15"/>
  <c r="J7" i="15"/>
  <c r="I13" i="15"/>
  <c r="I12" i="15"/>
  <c r="I11" i="15"/>
  <c r="I10" i="15"/>
  <c r="I9" i="15"/>
  <c r="I8" i="15"/>
  <c r="I7" i="15"/>
  <c r="I6" i="15"/>
  <c r="N6" i="15"/>
  <c r="M6" i="15"/>
  <c r="L6" i="15"/>
  <c r="K6" i="15"/>
  <c r="J6" i="15"/>
  <c r="E17" i="15"/>
  <c r="A146" i="15"/>
  <c r="B11" i="15"/>
  <c r="B119" i="15"/>
  <c r="B92" i="15"/>
  <c r="B65" i="15"/>
  <c r="B38" i="15"/>
  <c r="E11" i="15"/>
  <c r="C11" i="15"/>
  <c r="E80" i="14" l="1"/>
  <c r="E66" i="14"/>
  <c r="E52" i="14"/>
  <c r="E38" i="14"/>
  <c r="E24" i="14"/>
  <c r="E10" i="14"/>
  <c r="B10" i="14"/>
  <c r="D10" i="14"/>
  <c r="I8" i="16"/>
  <c r="I9" i="16"/>
  <c r="I10" i="16"/>
  <c r="I11" i="16"/>
  <c r="I2" i="16"/>
  <c r="I3" i="16"/>
  <c r="I4" i="16"/>
  <c r="I5" i="16"/>
  <c r="I6" i="16"/>
  <c r="I7" i="16"/>
  <c r="F107" i="14"/>
  <c r="U18" i="14" s="1"/>
  <c r="F95" i="14"/>
  <c r="U17" i="14" s="1"/>
  <c r="F83" i="14"/>
  <c r="U16" i="14" s="1"/>
  <c r="A104" i="14"/>
  <c r="G196" i="15"/>
  <c r="C202" i="15" s="1"/>
  <c r="E196" i="15"/>
  <c r="D196" i="15"/>
  <c r="C212" i="15"/>
  <c r="B212" i="15"/>
  <c r="C206" i="15"/>
  <c r="B206" i="15"/>
  <c r="B202" i="15"/>
  <c r="D200" i="15"/>
  <c r="A200" i="15"/>
  <c r="E200" i="15" s="1"/>
  <c r="D212" i="15"/>
  <c r="G169" i="15"/>
  <c r="E169" i="15"/>
  <c r="D169" i="15"/>
  <c r="C185" i="15"/>
  <c r="B185" i="15"/>
  <c r="B179" i="15"/>
  <c r="B175" i="15"/>
  <c r="A173" i="15"/>
  <c r="C175" i="15"/>
  <c r="D185" i="15"/>
  <c r="C152" i="15"/>
  <c r="B152" i="15"/>
  <c r="B125" i="15"/>
  <c r="B98" i="15"/>
  <c r="B71" i="15"/>
  <c r="B44" i="15"/>
  <c r="B17" i="15"/>
  <c r="E148" i="15"/>
  <c r="C148" i="15"/>
  <c r="B148" i="15"/>
  <c r="G142" i="15"/>
  <c r="E142" i="15"/>
  <c r="D142" i="15"/>
  <c r="D158" i="15"/>
  <c r="C158" i="15"/>
  <c r="B158" i="15"/>
  <c r="D148" i="15"/>
  <c r="D146" i="15"/>
  <c r="E115" i="15"/>
  <c r="D115" i="15"/>
  <c r="D131" i="15"/>
  <c r="C131" i="15"/>
  <c r="B131" i="15"/>
  <c r="C125" i="15"/>
  <c r="E125" i="15" s="1"/>
  <c r="D121" i="15"/>
  <c r="B121" i="15"/>
  <c r="E121" i="15" s="1"/>
  <c r="D119" i="15"/>
  <c r="C119" i="15"/>
  <c r="A119" i="15"/>
  <c r="E88" i="15"/>
  <c r="D104" i="15" s="1"/>
  <c r="D88" i="15"/>
  <c r="C104" i="15"/>
  <c r="B104" i="15"/>
  <c r="C98" i="15"/>
  <c r="E98" i="15"/>
  <c r="D94" i="15"/>
  <c r="B94" i="15"/>
  <c r="E94" i="15" s="1"/>
  <c r="D92" i="15"/>
  <c r="C92" i="15"/>
  <c r="A92" i="15"/>
  <c r="E61" i="15"/>
  <c r="D61" i="15"/>
  <c r="C77" i="15"/>
  <c r="B77" i="15"/>
  <c r="C71" i="15"/>
  <c r="E71" i="15"/>
  <c r="B67" i="15"/>
  <c r="E67" i="15" s="1"/>
  <c r="D65" i="15"/>
  <c r="C65" i="15"/>
  <c r="A65" i="15"/>
  <c r="D77" i="15"/>
  <c r="C50" i="15"/>
  <c r="B50" i="15"/>
  <c r="C44" i="15"/>
  <c r="B40" i="15"/>
  <c r="E40" i="15" s="1"/>
  <c r="C38" i="15"/>
  <c r="A38" i="15"/>
  <c r="C23" i="15"/>
  <c r="B23" i="15"/>
  <c r="E34" i="15"/>
  <c r="D50" i="15" s="1"/>
  <c r="D34" i="15"/>
  <c r="C17" i="15"/>
  <c r="B13" i="15"/>
  <c r="E13" i="15" s="1"/>
  <c r="A11" i="15"/>
  <c r="E7" i="15"/>
  <c r="D13" i="15" s="1"/>
  <c r="D7" i="15"/>
  <c r="E21" i="14"/>
  <c r="S18" i="14"/>
  <c r="S17" i="14"/>
  <c r="S16" i="14"/>
  <c r="S15" i="14"/>
  <c r="S14" i="14"/>
  <c r="S13" i="14"/>
  <c r="S12" i="14"/>
  <c r="S11" i="14"/>
  <c r="R18" i="14"/>
  <c r="R17" i="14"/>
  <c r="R16" i="14"/>
  <c r="R15" i="14"/>
  <c r="R14" i="14"/>
  <c r="R13" i="14"/>
  <c r="R12" i="14"/>
  <c r="R11" i="14"/>
  <c r="N8" i="14"/>
  <c r="A27" i="14"/>
  <c r="C104" i="14"/>
  <c r="M18" i="14" s="1"/>
  <c r="G101" i="14"/>
  <c r="E101" i="14"/>
  <c r="T18" i="14" s="1"/>
  <c r="D101" i="14"/>
  <c r="C92" i="14"/>
  <c r="M17" i="14" s="1"/>
  <c r="G89" i="14"/>
  <c r="E89" i="14"/>
  <c r="T17" i="14" s="1"/>
  <c r="D89" i="14"/>
  <c r="G77" i="14"/>
  <c r="C80" i="14"/>
  <c r="M16" i="14" s="1"/>
  <c r="E77" i="14"/>
  <c r="T16" i="14" s="1"/>
  <c r="D77" i="14"/>
  <c r="A80" i="14" s="1"/>
  <c r="K16" i="14" s="1"/>
  <c r="C66" i="14"/>
  <c r="M15" i="14" s="1"/>
  <c r="E63" i="14"/>
  <c r="T15" i="14" s="1"/>
  <c r="D63" i="14"/>
  <c r="A66" i="14" s="1"/>
  <c r="K15" i="14" s="1"/>
  <c r="E49" i="14"/>
  <c r="T14" i="14" s="1"/>
  <c r="E35" i="14"/>
  <c r="T13" i="14" s="1"/>
  <c r="E7" i="14"/>
  <c r="T11" i="14" s="1"/>
  <c r="C52" i="14"/>
  <c r="M14" i="14" s="1"/>
  <c r="D49" i="14"/>
  <c r="A52" i="14" s="1"/>
  <c r="C38" i="14"/>
  <c r="M13" i="14" s="1"/>
  <c r="D35" i="14"/>
  <c r="A38" i="14" s="1"/>
  <c r="C24" i="14"/>
  <c r="M12" i="14" s="1"/>
  <c r="D21" i="14"/>
  <c r="A24" i="14" s="1"/>
  <c r="D7" i="14"/>
  <c r="A10" i="14" s="1"/>
  <c r="K11" i="14" s="1"/>
  <c r="C10" i="14"/>
  <c r="M11" i="14" s="1"/>
  <c r="K8" i="14"/>
  <c r="B66" i="14" l="1"/>
  <c r="L15" i="14" s="1"/>
  <c r="E206" i="15"/>
  <c r="E212" i="15"/>
  <c r="D202" i="15"/>
  <c r="E202" i="15" s="1"/>
  <c r="E185" i="15"/>
  <c r="C179" i="15"/>
  <c r="E179" i="15" s="1"/>
  <c r="D173" i="15"/>
  <c r="E173" i="15" s="1"/>
  <c r="D175" i="15"/>
  <c r="E175" i="15" s="1"/>
  <c r="E152" i="15"/>
  <c r="E158" i="15"/>
  <c r="E146" i="15"/>
  <c r="E131" i="15"/>
  <c r="E119" i="15"/>
  <c r="E127" i="15" s="1"/>
  <c r="E133" i="15" s="1"/>
  <c r="F69" i="14" s="1"/>
  <c r="U15" i="14" s="1"/>
  <c r="E92" i="15"/>
  <c r="E100" i="15" s="1"/>
  <c r="E106" i="15" s="1"/>
  <c r="F55" i="14" s="1"/>
  <c r="E104" i="15"/>
  <c r="E65" i="15"/>
  <c r="E73" i="15"/>
  <c r="E79" i="15" s="1"/>
  <c r="F41" i="14" s="1"/>
  <c r="U13" i="14" s="1"/>
  <c r="E77" i="15"/>
  <c r="D67" i="15"/>
  <c r="D40" i="15"/>
  <c r="D23" i="15"/>
  <c r="E23" i="15" s="1"/>
  <c r="D38" i="15"/>
  <c r="E44" i="15"/>
  <c r="E50" i="15"/>
  <c r="E38" i="15"/>
  <c r="D11" i="15"/>
  <c r="E19" i="15" s="1"/>
  <c r="E25" i="15" s="1"/>
  <c r="F13" i="14" s="1"/>
  <c r="U11" i="14" s="1"/>
  <c r="T12" i="14"/>
  <c r="B38" i="14"/>
  <c r="L13" i="14" s="1"/>
  <c r="A92" i="14"/>
  <c r="K17" i="14" s="1"/>
  <c r="B104" i="14"/>
  <c r="L18" i="14" s="1"/>
  <c r="K14" i="14"/>
  <c r="D38" i="14"/>
  <c r="K13" i="14"/>
  <c r="B80" i="14"/>
  <c r="K18" i="14"/>
  <c r="B52" i="14"/>
  <c r="L14" i="14" s="1"/>
  <c r="D66" i="14"/>
  <c r="G66" i="14" s="1"/>
  <c r="Q15" i="14" s="1"/>
  <c r="K12" i="14"/>
  <c r="B92" i="14"/>
  <c r="L17" i="14" s="1"/>
  <c r="G10" i="14"/>
  <c r="Q11" i="14" s="1"/>
  <c r="B24" i="14"/>
  <c r="L12" i="14" s="1"/>
  <c r="E208" i="15" l="1"/>
  <c r="E214" i="15" s="1"/>
  <c r="E181" i="15"/>
  <c r="E187" i="15" s="1"/>
  <c r="E154" i="15"/>
  <c r="E160" i="15" s="1"/>
  <c r="E46" i="15"/>
  <c r="E52" i="15" s="1"/>
  <c r="F27" i="14" s="1"/>
  <c r="U12" i="14" s="1"/>
  <c r="U14" i="14"/>
  <c r="D24" i="14"/>
  <c r="G24" i="14" s="1"/>
  <c r="Q12" i="14" s="1"/>
  <c r="N11" i="14"/>
  <c r="D92" i="14"/>
  <c r="E92" i="14" s="1"/>
  <c r="L11" i="14"/>
  <c r="N13" i="14"/>
  <c r="O13" i="14"/>
  <c r="V13" i="14" s="1"/>
  <c r="O15" i="14"/>
  <c r="V15" i="14" s="1"/>
  <c r="D52" i="14"/>
  <c r="D104" i="14"/>
  <c r="F66" i="14"/>
  <c r="P15" i="14" s="1"/>
  <c r="N15" i="14"/>
  <c r="D80" i="14"/>
  <c r="L16" i="14"/>
  <c r="F10" i="14"/>
  <c r="P11" i="14" s="1"/>
  <c r="O11" i="14"/>
  <c r="V11" i="14" s="1"/>
  <c r="N18" i="14" l="1"/>
  <c r="E104" i="14"/>
  <c r="O18" i="14" s="1"/>
  <c r="V18" i="14" s="1"/>
  <c r="F24" i="14"/>
  <c r="P12" i="14" s="1"/>
  <c r="O12" i="14"/>
  <c r="V12" i="14" s="1"/>
  <c r="N12" i="14"/>
  <c r="N17" i="14"/>
  <c r="F38" i="14"/>
  <c r="P13" i="14" s="1"/>
  <c r="N14" i="14"/>
  <c r="N16" i="14"/>
  <c r="G38" i="14"/>
  <c r="Q13" i="14" s="1"/>
  <c r="O17" i="14"/>
  <c r="V17" i="14" s="1"/>
  <c r="G92" i="14"/>
  <c r="Q17" i="14" s="1"/>
  <c r="F92" i="14"/>
  <c r="P17" i="14" s="1"/>
  <c r="W17" i="14" s="1"/>
  <c r="F104" i="14" l="1"/>
  <c r="P18" i="14" s="1"/>
  <c r="W18" i="14" s="1"/>
  <c r="G104" i="14"/>
  <c r="Q18" i="14" s="1"/>
  <c r="G80" i="14"/>
  <c r="Q16" i="14" s="1"/>
  <c r="O16" i="14"/>
  <c r="V16" i="14" s="1"/>
  <c r="F80" i="14"/>
  <c r="P16" i="14" s="1"/>
  <c r="G52" i="14"/>
  <c r="Q14" i="14" s="1"/>
  <c r="F52" i="14"/>
  <c r="P14" i="14" s="1"/>
  <c r="O14" i="14"/>
  <c r="V14" i="14" s="1"/>
  <c r="K44" i="13" l="1"/>
  <c r="L44" i="13" s="1"/>
  <c r="M44" i="13" s="1"/>
  <c r="N44" i="13" s="1"/>
  <c r="N43" i="13"/>
  <c r="N42" i="13"/>
  <c r="K43" i="13"/>
  <c r="L43" i="13" s="1"/>
  <c r="M43" i="13" s="1"/>
  <c r="L42" i="13"/>
  <c r="M42" i="13" s="1"/>
  <c r="K42" i="13"/>
  <c r="T20" i="13"/>
  <c r="S20" i="13"/>
  <c r="C1" i="13"/>
  <c r="C3" i="13" s="1"/>
  <c r="T20" i="11"/>
  <c r="S20" i="11"/>
  <c r="C5" i="13" l="1"/>
  <c r="C6" i="13"/>
  <c r="C41" i="13"/>
  <c r="O31" i="12"/>
  <c r="P31" i="12" s="1"/>
  <c r="O30" i="12"/>
  <c r="P30" i="12" s="1"/>
  <c r="O29" i="12"/>
  <c r="P29" i="12" s="1"/>
  <c r="O27" i="12"/>
  <c r="P27" i="12" s="1"/>
  <c r="O26" i="12"/>
  <c r="P26" i="12" s="1"/>
  <c r="O25" i="12"/>
  <c r="P25" i="12" s="1"/>
  <c r="O23" i="12"/>
  <c r="P23" i="12" s="1"/>
  <c r="O21" i="12"/>
  <c r="P21" i="12" s="1"/>
  <c r="P8" i="12"/>
  <c r="P12" i="12"/>
  <c r="P13" i="12"/>
  <c r="O13" i="12"/>
  <c r="O12" i="12"/>
  <c r="O11" i="12"/>
  <c r="P11" i="12" s="1"/>
  <c r="O9" i="12"/>
  <c r="P9" i="12" s="1"/>
  <c r="O8" i="12"/>
  <c r="O7" i="12"/>
  <c r="P7" i="12" s="1"/>
  <c r="O5" i="12"/>
  <c r="P5" i="12" s="1"/>
  <c r="O3" i="12"/>
  <c r="P3" i="12" s="1"/>
  <c r="P15" i="12" s="1"/>
  <c r="C44" i="11"/>
  <c r="D43" i="11"/>
  <c r="E31" i="12"/>
  <c r="G31" i="12" s="1"/>
  <c r="J30" i="12"/>
  <c r="L30" i="12" s="1"/>
  <c r="D45" i="13" s="1"/>
  <c r="E30" i="12"/>
  <c r="J31" i="12" s="1"/>
  <c r="L31" i="12" s="1"/>
  <c r="D46" i="13" s="1"/>
  <c r="E29" i="12"/>
  <c r="G29" i="12" s="1"/>
  <c r="C44" i="13" s="1"/>
  <c r="J27" i="12"/>
  <c r="L27" i="12" s="1"/>
  <c r="E27" i="12"/>
  <c r="E28" i="12" s="1"/>
  <c r="J29" i="12" s="1"/>
  <c r="L29" i="12" s="1"/>
  <c r="D44" i="13" s="1"/>
  <c r="F44" i="13" s="1"/>
  <c r="E26" i="12"/>
  <c r="E25" i="12"/>
  <c r="J26" i="12" s="1"/>
  <c r="L26" i="12" s="1"/>
  <c r="E23" i="12"/>
  <c r="E24" i="12" s="1"/>
  <c r="J25" i="12" s="1"/>
  <c r="L25" i="12" s="1"/>
  <c r="J21" i="12"/>
  <c r="L21" i="12" s="1"/>
  <c r="E21" i="12"/>
  <c r="E22" i="12" s="1"/>
  <c r="J23" i="12" s="1"/>
  <c r="L23" i="12" s="1"/>
  <c r="D21" i="12"/>
  <c r="D22" i="12" s="1"/>
  <c r="D23" i="12" s="1"/>
  <c r="D24" i="12" s="1"/>
  <c r="D25" i="12" s="1"/>
  <c r="D26" i="12" s="1"/>
  <c r="D27" i="12" s="1"/>
  <c r="D28" i="12" s="1"/>
  <c r="C21" i="12"/>
  <c r="C22" i="12" s="1"/>
  <c r="G20" i="12"/>
  <c r="L5" i="12"/>
  <c r="L3" i="12"/>
  <c r="G12" i="12"/>
  <c r="G2" i="12"/>
  <c r="C1" i="11"/>
  <c r="C3" i="11" s="1"/>
  <c r="C41" i="11" s="1"/>
  <c r="E13" i="12"/>
  <c r="G13" i="12" s="1"/>
  <c r="J12" i="12"/>
  <c r="L12" i="12" s="1"/>
  <c r="E12" i="12"/>
  <c r="E11" i="12"/>
  <c r="G11" i="12" s="1"/>
  <c r="J3" i="12"/>
  <c r="E9" i="12"/>
  <c r="E10" i="12" s="1"/>
  <c r="J11" i="12" s="1"/>
  <c r="L11" i="12" s="1"/>
  <c r="E8" i="12"/>
  <c r="J9" i="12" s="1"/>
  <c r="L9" i="12" s="1"/>
  <c r="E7" i="12"/>
  <c r="J8" i="12" s="1"/>
  <c r="L8" i="12" s="1"/>
  <c r="E5" i="12"/>
  <c r="E6" i="12" s="1"/>
  <c r="J7" i="12" s="1"/>
  <c r="L7" i="12" s="1"/>
  <c r="E3" i="12"/>
  <c r="E4" i="12" s="1"/>
  <c r="J5" i="12" s="1"/>
  <c r="D3" i="12"/>
  <c r="D4" i="12" s="1"/>
  <c r="D5" i="12" s="1"/>
  <c r="D6" i="12" s="1"/>
  <c r="D7" i="12" s="1"/>
  <c r="D8" i="12" s="1"/>
  <c r="D9" i="12" s="1"/>
  <c r="D10" i="12" s="1"/>
  <c r="C3" i="12"/>
  <c r="C4" i="12" s="1"/>
  <c r="C5" i="12" s="1"/>
  <c r="C6" i="12" s="1"/>
  <c r="C7" i="12" s="1"/>
  <c r="C8" i="12" s="1"/>
  <c r="G8" i="12" s="1"/>
  <c r="C46" i="13" l="1"/>
  <c r="C46" i="11"/>
  <c r="D44" i="11"/>
  <c r="F44" i="11" s="1"/>
  <c r="G44" i="11" s="1"/>
  <c r="A36" i="13"/>
  <c r="A35" i="13" s="1"/>
  <c r="A34" i="13" s="1"/>
  <c r="A33" i="13" s="1"/>
  <c r="G5" i="12"/>
  <c r="G44" i="13"/>
  <c r="G7" i="12"/>
  <c r="F46" i="13"/>
  <c r="P33" i="12"/>
  <c r="G6" i="12"/>
  <c r="D43" i="13"/>
  <c r="D45" i="11"/>
  <c r="G4" i="12"/>
  <c r="D46" i="11"/>
  <c r="F46" i="11" s="1"/>
  <c r="G46" i="11" s="1"/>
  <c r="G3" i="12"/>
  <c r="G46" i="13"/>
  <c r="L33" i="12"/>
  <c r="G22" i="12"/>
  <c r="C23" i="12"/>
  <c r="G30" i="12"/>
  <c r="G21" i="12"/>
  <c r="J13" i="12"/>
  <c r="L13" i="12" s="1"/>
  <c r="L15" i="12" s="1"/>
  <c r="C9" i="12"/>
  <c r="G9" i="12" s="1"/>
  <c r="C6" i="11"/>
  <c r="C5" i="11"/>
  <c r="C45" i="13" l="1"/>
  <c r="F45" i="13" s="1"/>
  <c r="G45" i="13" s="1"/>
  <c r="C45" i="11"/>
  <c r="F45" i="11" s="1"/>
  <c r="G45" i="11" s="1"/>
  <c r="E47" i="13"/>
  <c r="F47" i="13" s="1"/>
  <c r="G47" i="13" s="1"/>
  <c r="E47" i="11"/>
  <c r="F47" i="11" s="1"/>
  <c r="G47" i="11" s="1"/>
  <c r="G23" i="12"/>
  <c r="C24" i="12"/>
  <c r="C10" i="12"/>
  <c r="G10" i="12" s="1"/>
  <c r="C1" i="7"/>
  <c r="C13" i="7"/>
  <c r="C14" i="7" s="1"/>
  <c r="C15" i="7" s="1"/>
  <c r="C16" i="7" s="1"/>
  <c r="C17" i="7" s="1"/>
  <c r="C8" i="7"/>
  <c r="C9" i="7" s="1"/>
  <c r="C10" i="7" s="1"/>
  <c r="C11" i="7" s="1"/>
  <c r="C12" i="7" s="1"/>
  <c r="C4" i="7"/>
  <c r="C5" i="7" s="1"/>
  <c r="C6" i="7" s="1"/>
  <c r="C7" i="7" s="1"/>
  <c r="C18" i="7" l="1"/>
  <c r="C25" i="12"/>
  <c r="G24" i="12"/>
  <c r="B1" i="7"/>
  <c r="D1" i="7"/>
  <c r="A1" i="7"/>
  <c r="D6" i="7"/>
  <c r="D9" i="7" s="1"/>
  <c r="D4" i="7"/>
  <c r="D5" i="7" s="1"/>
  <c r="B10" i="7"/>
  <c r="B17" i="7" s="1"/>
  <c r="B18" i="7" s="1"/>
  <c r="B19" i="7" s="1"/>
  <c r="B20" i="7" s="1"/>
  <c r="B21" i="7" s="1"/>
  <c r="B22" i="7" s="1"/>
  <c r="B23" i="7" s="1"/>
  <c r="B4" i="7"/>
  <c r="B5" i="7" s="1"/>
  <c r="B6" i="7" s="1"/>
  <c r="B7" i="7" s="1"/>
  <c r="B8" i="7" s="1"/>
  <c r="B9" i="7" s="1"/>
  <c r="A4" i="7"/>
  <c r="A15" i="7" s="1"/>
  <c r="A26" i="7" s="1"/>
  <c r="A37" i="7" s="1"/>
  <c r="A48" i="7" s="1"/>
  <c r="A59" i="7" s="1"/>
  <c r="A70" i="7" s="1"/>
  <c r="A81" i="7" s="1"/>
  <c r="A92" i="7" s="1"/>
  <c r="A103" i="7" s="1"/>
  <c r="A114" i="7" s="1"/>
  <c r="A125" i="7" s="1"/>
  <c r="A136" i="7" s="1"/>
  <c r="A147" i="7" s="1"/>
  <c r="A158" i="7" s="1"/>
  <c r="A169" i="7" s="1"/>
  <c r="A180" i="7" s="1"/>
  <c r="A191" i="7" s="1"/>
  <c r="A202" i="7" s="1"/>
  <c r="A213" i="7" s="1"/>
  <c r="A14" i="7"/>
  <c r="A25" i="7" s="1"/>
  <c r="A36" i="7" s="1"/>
  <c r="A47" i="7" s="1"/>
  <c r="A58" i="7" s="1"/>
  <c r="A69" i="7" s="1"/>
  <c r="A80" i="7" s="1"/>
  <c r="A91" i="7" s="1"/>
  <c r="A102" i="7" s="1"/>
  <c r="A113" i="7" s="1"/>
  <c r="A124" i="7" s="1"/>
  <c r="A135" i="7" s="1"/>
  <c r="A146" i="7" s="1"/>
  <c r="A157" i="7" s="1"/>
  <c r="A168" i="7" s="1"/>
  <c r="A179" i="7" s="1"/>
  <c r="A190" i="7" s="1"/>
  <c r="A201" i="7" s="1"/>
  <c r="A212" i="7" s="1"/>
  <c r="F156" i="6"/>
  <c r="E142" i="6"/>
  <c r="I143" i="6" s="1"/>
  <c r="E141" i="6"/>
  <c r="I142" i="6" s="1"/>
  <c r="K142" i="6" s="1"/>
  <c r="E140" i="6"/>
  <c r="I141" i="6" s="1"/>
  <c r="K141" i="6" s="1"/>
  <c r="E139" i="6"/>
  <c r="I140" i="6" s="1"/>
  <c r="K140" i="6" s="1"/>
  <c r="E138" i="6"/>
  <c r="I139" i="6" s="1"/>
  <c r="K139" i="6" s="1"/>
  <c r="E137" i="6"/>
  <c r="I138" i="6" s="1"/>
  <c r="K138" i="6" s="1"/>
  <c r="E136" i="6"/>
  <c r="I137" i="6" s="1"/>
  <c r="K137" i="6" s="1"/>
  <c r="E135" i="6"/>
  <c r="I136" i="6" s="1"/>
  <c r="K136" i="6" s="1"/>
  <c r="E134" i="6"/>
  <c r="I135" i="6" s="1"/>
  <c r="K135" i="6" s="1"/>
  <c r="E133" i="6"/>
  <c r="I134" i="6" s="1"/>
  <c r="K134" i="6" s="1"/>
  <c r="E132" i="6"/>
  <c r="I133" i="6" s="1"/>
  <c r="K133" i="6" s="1"/>
  <c r="E131" i="6"/>
  <c r="I132" i="6" s="1"/>
  <c r="K132" i="6" s="1"/>
  <c r="E130" i="6"/>
  <c r="I131" i="6" s="1"/>
  <c r="K131" i="6" s="1"/>
  <c r="E129" i="6"/>
  <c r="I130" i="6" s="1"/>
  <c r="K130" i="6" s="1"/>
  <c r="E128" i="6"/>
  <c r="I129" i="6" s="1"/>
  <c r="K129" i="6" s="1"/>
  <c r="E127" i="6"/>
  <c r="I128" i="6" s="1"/>
  <c r="K128" i="6" s="1"/>
  <c r="E126" i="6"/>
  <c r="I127" i="6" s="1"/>
  <c r="K127" i="6" s="1"/>
  <c r="E125" i="6"/>
  <c r="I126" i="6" s="1"/>
  <c r="K126" i="6" s="1"/>
  <c r="E124" i="6"/>
  <c r="E123" i="6"/>
  <c r="I124" i="6" s="1"/>
  <c r="K124" i="6" s="1"/>
  <c r="E122" i="6"/>
  <c r="I123" i="6" s="1"/>
  <c r="K123" i="6" s="1"/>
  <c r="E121" i="6"/>
  <c r="I122" i="6" s="1"/>
  <c r="K122" i="6" s="1"/>
  <c r="E120" i="6"/>
  <c r="I121" i="6" s="1"/>
  <c r="K121" i="6" s="1"/>
  <c r="E119" i="6"/>
  <c r="I120" i="6" s="1"/>
  <c r="K120" i="6" s="1"/>
  <c r="E118" i="6"/>
  <c r="I119" i="6" s="1"/>
  <c r="K119" i="6" s="1"/>
  <c r="E117" i="6"/>
  <c r="I118" i="6" s="1"/>
  <c r="K118" i="6" s="1"/>
  <c r="E116" i="6"/>
  <c r="I117" i="6" s="1"/>
  <c r="K117" i="6" s="1"/>
  <c r="E115" i="6"/>
  <c r="I116" i="6" s="1"/>
  <c r="K116" i="6" s="1"/>
  <c r="E114" i="6"/>
  <c r="I115" i="6" s="1"/>
  <c r="K115" i="6" s="1"/>
  <c r="E113" i="6"/>
  <c r="I114" i="6" s="1"/>
  <c r="K114" i="6" s="1"/>
  <c r="E112" i="6"/>
  <c r="I113" i="6" s="1"/>
  <c r="K113" i="6" s="1"/>
  <c r="E111" i="6"/>
  <c r="I112" i="6" s="1"/>
  <c r="K112" i="6" s="1"/>
  <c r="E110" i="6"/>
  <c r="I111" i="6" s="1"/>
  <c r="K111" i="6" s="1"/>
  <c r="E109" i="6"/>
  <c r="I110" i="6" s="1"/>
  <c r="K110" i="6" s="1"/>
  <c r="E108" i="6"/>
  <c r="I109" i="6" s="1"/>
  <c r="K109" i="6" s="1"/>
  <c r="E107" i="6"/>
  <c r="I108" i="6" s="1"/>
  <c r="K108" i="6" s="1"/>
  <c r="E106" i="6"/>
  <c r="I107" i="6" s="1"/>
  <c r="K107" i="6" s="1"/>
  <c r="E105" i="6"/>
  <c r="I106" i="6" s="1"/>
  <c r="K106" i="6" s="1"/>
  <c r="E104" i="6"/>
  <c r="I105" i="6" s="1"/>
  <c r="K105" i="6" s="1"/>
  <c r="E103" i="6"/>
  <c r="I104" i="6" s="1"/>
  <c r="K104" i="6" s="1"/>
  <c r="E102" i="6"/>
  <c r="I103" i="6" s="1"/>
  <c r="K103" i="6" s="1"/>
  <c r="E101" i="6"/>
  <c r="I102" i="6" s="1"/>
  <c r="K102" i="6" s="1"/>
  <c r="E100" i="6"/>
  <c r="I101" i="6" s="1"/>
  <c r="K101" i="6" s="1"/>
  <c r="E99" i="6"/>
  <c r="I100" i="6" s="1"/>
  <c r="K100" i="6" s="1"/>
  <c r="E98" i="6"/>
  <c r="I99" i="6" s="1"/>
  <c r="K99" i="6" s="1"/>
  <c r="E97" i="6"/>
  <c r="I98" i="6" s="1"/>
  <c r="K98" i="6" s="1"/>
  <c r="E96" i="6"/>
  <c r="I97" i="6" s="1"/>
  <c r="K97" i="6" s="1"/>
  <c r="E95" i="6"/>
  <c r="I96" i="6" s="1"/>
  <c r="K96" i="6" s="1"/>
  <c r="E94" i="6"/>
  <c r="I95" i="6" s="1"/>
  <c r="K95" i="6" s="1"/>
  <c r="E93" i="6"/>
  <c r="I94" i="6" s="1"/>
  <c r="K94" i="6" s="1"/>
  <c r="E92" i="6"/>
  <c r="I93" i="6" s="1"/>
  <c r="K93" i="6" s="1"/>
  <c r="E91" i="6"/>
  <c r="I92" i="6" s="1"/>
  <c r="K92" i="6" s="1"/>
  <c r="E90" i="6"/>
  <c r="I91" i="6" s="1"/>
  <c r="K91" i="6" s="1"/>
  <c r="E89" i="6"/>
  <c r="I90" i="6" s="1"/>
  <c r="K90" i="6" s="1"/>
  <c r="E88" i="6"/>
  <c r="I89" i="6" s="1"/>
  <c r="K89" i="6" s="1"/>
  <c r="E87" i="6"/>
  <c r="I88" i="6" s="1"/>
  <c r="K88" i="6" s="1"/>
  <c r="E86" i="6"/>
  <c r="I87" i="6" s="1"/>
  <c r="K87" i="6" s="1"/>
  <c r="E85" i="6"/>
  <c r="I86" i="6" s="1"/>
  <c r="K86" i="6" s="1"/>
  <c r="E84" i="6"/>
  <c r="I85" i="6" s="1"/>
  <c r="K85" i="6" s="1"/>
  <c r="E83" i="6"/>
  <c r="I84" i="6" s="1"/>
  <c r="K84" i="6" s="1"/>
  <c r="E64" i="6"/>
  <c r="I65" i="6" s="1"/>
  <c r="E63" i="6"/>
  <c r="I64" i="6" s="1"/>
  <c r="E62" i="6"/>
  <c r="I63" i="6" s="1"/>
  <c r="K63" i="6" s="1"/>
  <c r="E61" i="6"/>
  <c r="I62" i="6" s="1"/>
  <c r="K62" i="6" s="1"/>
  <c r="E60" i="6"/>
  <c r="I61" i="6" s="1"/>
  <c r="K61" i="6" s="1"/>
  <c r="E59" i="6"/>
  <c r="I60" i="6" s="1"/>
  <c r="E58" i="6"/>
  <c r="I59" i="6" s="1"/>
  <c r="E57" i="6"/>
  <c r="I58" i="6" s="1"/>
  <c r="E56" i="6"/>
  <c r="I57" i="6" s="1"/>
  <c r="E55" i="6"/>
  <c r="I56" i="6" s="1"/>
  <c r="E54" i="6"/>
  <c r="I55" i="6" s="1"/>
  <c r="E53" i="6"/>
  <c r="I54" i="6" s="1"/>
  <c r="E52" i="6"/>
  <c r="I53" i="6" s="1"/>
  <c r="K53" i="6" s="1"/>
  <c r="E51" i="6"/>
  <c r="I52" i="6" s="1"/>
  <c r="E50" i="6"/>
  <c r="I51" i="6" s="1"/>
  <c r="E49" i="6"/>
  <c r="I50" i="6" s="1"/>
  <c r="E48" i="6"/>
  <c r="I49" i="6" s="1"/>
  <c r="E47" i="6"/>
  <c r="I48" i="6" s="1"/>
  <c r="A41" i="6"/>
  <c r="A44" i="6" s="1"/>
  <c r="A47" i="6" s="1"/>
  <c r="A50" i="6" s="1"/>
  <c r="A53" i="6" s="1"/>
  <c r="A56" i="6" s="1"/>
  <c r="A59" i="6" s="1"/>
  <c r="A62" i="6" s="1"/>
  <c r="A65" i="6" s="1"/>
  <c r="A68" i="6" s="1"/>
  <c r="A71" i="6" s="1"/>
  <c r="A74" i="6" s="1"/>
  <c r="A77" i="6" s="1"/>
  <c r="A80" i="6" s="1"/>
  <c r="E70" i="6"/>
  <c r="I71" i="6" s="1"/>
  <c r="E69" i="6"/>
  <c r="I70" i="6" s="1"/>
  <c r="E68" i="6"/>
  <c r="I69" i="6" s="1"/>
  <c r="E67" i="6"/>
  <c r="I68" i="6" s="1"/>
  <c r="K68" i="6" s="1"/>
  <c r="E66" i="6"/>
  <c r="I67" i="6" s="1"/>
  <c r="E65" i="6"/>
  <c r="I66" i="6" s="1"/>
  <c r="E46" i="6"/>
  <c r="I47" i="6" s="1"/>
  <c r="E45" i="6"/>
  <c r="I46" i="6" s="1"/>
  <c r="E44" i="6"/>
  <c r="I45" i="6" s="1"/>
  <c r="E43" i="6"/>
  <c r="I44" i="6" s="1"/>
  <c r="E42" i="6"/>
  <c r="I43" i="6" s="1"/>
  <c r="E41" i="6"/>
  <c r="I42" i="6" s="1"/>
  <c r="E76" i="6"/>
  <c r="I77" i="6" s="1"/>
  <c r="E75" i="6"/>
  <c r="I76" i="6" s="1"/>
  <c r="E74" i="6"/>
  <c r="I75" i="6" s="1"/>
  <c r="E73" i="6"/>
  <c r="I74" i="6" s="1"/>
  <c r="E72" i="6"/>
  <c r="I73" i="6" s="1"/>
  <c r="E71" i="6"/>
  <c r="E79" i="6"/>
  <c r="I80" i="6" s="1"/>
  <c r="E78" i="6"/>
  <c r="I79" i="6" s="1"/>
  <c r="E77" i="6"/>
  <c r="E22" i="6"/>
  <c r="I23" i="6" s="1"/>
  <c r="K23" i="6" s="1"/>
  <c r="E21" i="6"/>
  <c r="I22" i="6" s="1"/>
  <c r="E20" i="6"/>
  <c r="I21" i="6" s="1"/>
  <c r="I18" i="6"/>
  <c r="E28" i="6"/>
  <c r="I29" i="6" s="1"/>
  <c r="K29" i="6" s="1"/>
  <c r="E27" i="6"/>
  <c r="I28" i="6" s="1"/>
  <c r="E26" i="6"/>
  <c r="E25" i="6"/>
  <c r="I26" i="6" s="1"/>
  <c r="E24" i="6"/>
  <c r="I25" i="6" s="1"/>
  <c r="E23" i="6"/>
  <c r="I24" i="6" s="1"/>
  <c r="E31" i="6"/>
  <c r="I32" i="6" s="1"/>
  <c r="E30" i="6"/>
  <c r="I31" i="6" s="1"/>
  <c r="E29" i="6"/>
  <c r="I30" i="6" s="1"/>
  <c r="E34" i="6"/>
  <c r="I35" i="6" s="1"/>
  <c r="E33" i="6"/>
  <c r="I34" i="6" s="1"/>
  <c r="E32" i="6"/>
  <c r="I33" i="6" s="1"/>
  <c r="E154" i="6"/>
  <c r="E155" i="6" s="1"/>
  <c r="E153" i="6"/>
  <c r="I154" i="6" s="1"/>
  <c r="K154" i="6" s="1"/>
  <c r="E152" i="6"/>
  <c r="I153" i="6" s="1"/>
  <c r="K153" i="6" s="1"/>
  <c r="E151" i="6"/>
  <c r="I152" i="6" s="1"/>
  <c r="K152" i="6" s="1"/>
  <c r="E150" i="6"/>
  <c r="I151" i="6" s="1"/>
  <c r="K151" i="6" s="1"/>
  <c r="E149" i="6"/>
  <c r="I150" i="6" s="1"/>
  <c r="K150" i="6" s="1"/>
  <c r="E148" i="6"/>
  <c r="I149" i="6" s="1"/>
  <c r="K149" i="6" s="1"/>
  <c r="E147" i="6"/>
  <c r="I148" i="6" s="1"/>
  <c r="K148" i="6" s="1"/>
  <c r="D147" i="6"/>
  <c r="D148" i="6" s="1"/>
  <c r="D149" i="6" s="1"/>
  <c r="D150" i="6" s="1"/>
  <c r="D151" i="6" s="1"/>
  <c r="D152" i="6" s="1"/>
  <c r="D153" i="6" s="1"/>
  <c r="D154" i="6" s="1"/>
  <c r="C147" i="6"/>
  <c r="C148" i="6" s="1"/>
  <c r="E146" i="6"/>
  <c r="F146" i="6" s="1"/>
  <c r="E145" i="6"/>
  <c r="I146" i="6" s="1"/>
  <c r="K146" i="6" s="1"/>
  <c r="E144" i="6"/>
  <c r="I145" i="6" s="1"/>
  <c r="E143" i="6"/>
  <c r="I144" i="6" s="1"/>
  <c r="E82" i="6"/>
  <c r="I83" i="6" s="1"/>
  <c r="K83" i="6" s="1"/>
  <c r="E81" i="6"/>
  <c r="I82" i="6" s="1"/>
  <c r="E80" i="6"/>
  <c r="I81" i="6" s="1"/>
  <c r="E40" i="6"/>
  <c r="I41" i="6" s="1"/>
  <c r="E39" i="6"/>
  <c r="I40" i="6" s="1"/>
  <c r="D39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E38" i="6"/>
  <c r="F38" i="6" s="1"/>
  <c r="E14" i="6"/>
  <c r="I15" i="6" s="1"/>
  <c r="E15" i="6"/>
  <c r="I16" i="6" s="1"/>
  <c r="K16" i="6" s="1"/>
  <c r="E16" i="6"/>
  <c r="I17" i="6" s="1"/>
  <c r="E17" i="6"/>
  <c r="E18" i="6"/>
  <c r="I19" i="6" s="1"/>
  <c r="K19" i="6" s="1"/>
  <c r="E19" i="6"/>
  <c r="I20" i="6" s="1"/>
  <c r="E35" i="6"/>
  <c r="I36" i="6" s="1"/>
  <c r="E36" i="6"/>
  <c r="E37" i="6"/>
  <c r="E6" i="6"/>
  <c r="E7" i="6"/>
  <c r="E8" i="6"/>
  <c r="E9" i="6"/>
  <c r="E10" i="6"/>
  <c r="E11" i="6"/>
  <c r="E12" i="6"/>
  <c r="E13" i="6"/>
  <c r="I14" i="6" s="1"/>
  <c r="E5" i="6"/>
  <c r="I6" i="6" s="1"/>
  <c r="K6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C15" i="6"/>
  <c r="K3" i="6"/>
  <c r="A12" i="5"/>
  <c r="A16" i="5" s="1"/>
  <c r="A25" i="5" s="1"/>
  <c r="A33" i="5" s="1"/>
  <c r="A41" i="5" s="1"/>
  <c r="A49" i="5" s="1"/>
  <c r="A57" i="5" s="1"/>
  <c r="A65" i="5" s="1"/>
  <c r="A73" i="5" s="1"/>
  <c r="A81" i="5" s="1"/>
  <c r="A89" i="5" s="1"/>
  <c r="A99" i="5" s="1"/>
  <c r="A107" i="5" s="1"/>
  <c r="A115" i="5" s="1"/>
  <c r="A123" i="5" s="1"/>
  <c r="A131" i="5" s="1"/>
  <c r="A139" i="5" s="1"/>
  <c r="A147" i="5" s="1"/>
  <c r="A155" i="5" s="1"/>
  <c r="A163" i="5" s="1"/>
  <c r="D4" i="6"/>
  <c r="D5" i="6" s="1"/>
  <c r="D6" i="6" s="1"/>
  <c r="D7" i="6" s="1"/>
  <c r="D8" i="6" s="1"/>
  <c r="D9" i="6" s="1"/>
  <c r="D10" i="6" s="1"/>
  <c r="D11" i="6" s="1"/>
  <c r="D12" i="6" s="1"/>
  <c r="D13" i="6" s="1"/>
  <c r="C4" i="6"/>
  <c r="E3" i="6"/>
  <c r="F3" i="6" s="1"/>
  <c r="F2" i="6"/>
  <c r="C163" i="5"/>
  <c r="C155" i="5"/>
  <c r="D158" i="5" s="1"/>
  <c r="C147" i="5"/>
  <c r="D150" i="5" s="1"/>
  <c r="C139" i="5"/>
  <c r="D142" i="5" s="1"/>
  <c r="C131" i="5"/>
  <c r="D134" i="5" s="1"/>
  <c r="D126" i="5"/>
  <c r="C123" i="5"/>
  <c r="C115" i="5"/>
  <c r="D118" i="5" s="1"/>
  <c r="C107" i="5"/>
  <c r="D110" i="5" s="1"/>
  <c r="B99" i="5"/>
  <c r="B107" i="5" s="1"/>
  <c r="B115" i="5" s="1"/>
  <c r="B123" i="5" s="1"/>
  <c r="B131" i="5" s="1"/>
  <c r="B139" i="5" s="1"/>
  <c r="B147" i="5" s="1"/>
  <c r="B155" i="5" s="1"/>
  <c r="B163" i="5" s="1"/>
  <c r="L2" i="5"/>
  <c r="D7" i="5"/>
  <c r="C99" i="5"/>
  <c r="D102" i="5" s="1"/>
  <c r="C89" i="5"/>
  <c r="D94" i="5" s="1"/>
  <c r="C81" i="5"/>
  <c r="D84" i="5" s="1"/>
  <c r="C73" i="5"/>
  <c r="D76" i="5" s="1"/>
  <c r="C65" i="5"/>
  <c r="D68" i="5" s="1"/>
  <c r="C57" i="5"/>
  <c r="D60" i="5" s="1"/>
  <c r="C49" i="5"/>
  <c r="D52" i="5" s="1"/>
  <c r="C41" i="5"/>
  <c r="D44" i="5" s="1"/>
  <c r="C33" i="5"/>
  <c r="D36" i="5" s="1"/>
  <c r="C25" i="5"/>
  <c r="D28" i="5" s="1"/>
  <c r="C12" i="5"/>
  <c r="C16" i="5" s="1"/>
  <c r="D20" i="5" s="1"/>
  <c r="B12" i="5"/>
  <c r="B16" i="5" s="1"/>
  <c r="B25" i="5" s="1"/>
  <c r="B33" i="5" s="1"/>
  <c r="B41" i="5" s="1"/>
  <c r="B49" i="5" s="1"/>
  <c r="B57" i="5" s="1"/>
  <c r="B65" i="5" s="1"/>
  <c r="B73" i="5" s="1"/>
  <c r="B81" i="5" s="1"/>
  <c r="B89" i="5" s="1"/>
  <c r="N35" i="4"/>
  <c r="N36" i="4"/>
  <c r="N34" i="4"/>
  <c r="C19" i="7" l="1"/>
  <c r="C20" i="7" s="1"/>
  <c r="C21" i="7" s="1"/>
  <c r="C22" i="7" s="1"/>
  <c r="C23" i="7"/>
  <c r="C26" i="12"/>
  <c r="G25" i="12"/>
  <c r="K156" i="6"/>
  <c r="F155" i="6"/>
  <c r="D7" i="7"/>
  <c r="D8" i="7" s="1"/>
  <c r="D12" i="7"/>
  <c r="D10" i="7"/>
  <c r="D11" i="7" s="1"/>
  <c r="A5" i="7"/>
  <c r="B24" i="7"/>
  <c r="B11" i="7"/>
  <c r="B12" i="7" s="1"/>
  <c r="B13" i="7" s="1"/>
  <c r="B14" i="7" s="1"/>
  <c r="B15" i="7" s="1"/>
  <c r="B16" i="7" s="1"/>
  <c r="I125" i="6"/>
  <c r="K125" i="6" s="1"/>
  <c r="K77" i="6"/>
  <c r="A83" i="6"/>
  <c r="A86" i="6" s="1"/>
  <c r="A89" i="6" s="1"/>
  <c r="A92" i="6" s="1"/>
  <c r="A95" i="6" s="1"/>
  <c r="A98" i="6" s="1"/>
  <c r="A101" i="6" s="1"/>
  <c r="A104" i="6" s="1"/>
  <c r="A107" i="6" s="1"/>
  <c r="A110" i="6" s="1"/>
  <c r="A113" i="6" s="1"/>
  <c r="A116" i="6" s="1"/>
  <c r="A119" i="6" s="1"/>
  <c r="A122" i="6" s="1"/>
  <c r="K143" i="6"/>
  <c r="I78" i="6"/>
  <c r="K78" i="6" s="1"/>
  <c r="I72" i="6"/>
  <c r="K72" i="6" s="1"/>
  <c r="K57" i="6"/>
  <c r="K50" i="6"/>
  <c r="K73" i="6"/>
  <c r="K47" i="6"/>
  <c r="K70" i="6"/>
  <c r="K45" i="6"/>
  <c r="K69" i="6"/>
  <c r="K54" i="6"/>
  <c r="K49" i="6"/>
  <c r="K52" i="6"/>
  <c r="K76" i="6"/>
  <c r="K46" i="6"/>
  <c r="K64" i="6"/>
  <c r="K60" i="6"/>
  <c r="K58" i="6"/>
  <c r="K66" i="6"/>
  <c r="K67" i="6"/>
  <c r="K79" i="6"/>
  <c r="K51" i="6"/>
  <c r="K75" i="6"/>
  <c r="K48" i="6"/>
  <c r="K55" i="6"/>
  <c r="K43" i="6"/>
  <c r="K42" i="6"/>
  <c r="D68" i="6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C79" i="6"/>
  <c r="C80" i="6" s="1"/>
  <c r="C81" i="6" s="1"/>
  <c r="C82" i="6" s="1"/>
  <c r="K71" i="6"/>
  <c r="K56" i="6"/>
  <c r="K65" i="6"/>
  <c r="K59" i="6"/>
  <c r="K74" i="6"/>
  <c r="K41" i="6"/>
  <c r="K44" i="6"/>
  <c r="K21" i="6"/>
  <c r="K22" i="6"/>
  <c r="D26" i="6"/>
  <c r="D27" i="6" s="1"/>
  <c r="D28" i="6" s="1"/>
  <c r="K20" i="6"/>
  <c r="K30" i="6"/>
  <c r="I27" i="6"/>
  <c r="K27" i="6" s="1"/>
  <c r="K18" i="6"/>
  <c r="K24" i="6"/>
  <c r="K31" i="6"/>
  <c r="K28" i="6"/>
  <c r="K25" i="6"/>
  <c r="K17" i="6"/>
  <c r="E4" i="6"/>
  <c r="I5" i="6" s="1"/>
  <c r="K5" i="6" s="1"/>
  <c r="K26" i="6"/>
  <c r="K35" i="6"/>
  <c r="K32" i="6"/>
  <c r="K34" i="6"/>
  <c r="K33" i="6"/>
  <c r="I37" i="6"/>
  <c r="K37" i="6" s="1"/>
  <c r="C5" i="6"/>
  <c r="C6" i="6" s="1"/>
  <c r="C7" i="6" s="1"/>
  <c r="C8" i="6" s="1"/>
  <c r="C9" i="6" s="1"/>
  <c r="C10" i="6" s="1"/>
  <c r="I38" i="6"/>
  <c r="K38" i="6" s="1"/>
  <c r="C149" i="6"/>
  <c r="F148" i="6"/>
  <c r="F147" i="6"/>
  <c r="I147" i="6"/>
  <c r="K147" i="6" s="1"/>
  <c r="K145" i="6"/>
  <c r="K82" i="6"/>
  <c r="K81" i="6"/>
  <c r="K80" i="6"/>
  <c r="I39" i="6"/>
  <c r="K39" i="6" s="1"/>
  <c r="K144" i="6"/>
  <c r="K40" i="6"/>
  <c r="F40" i="6"/>
  <c r="F39" i="6"/>
  <c r="K36" i="6"/>
  <c r="K15" i="6"/>
  <c r="F15" i="6"/>
  <c r="C16" i="6"/>
  <c r="F14" i="6"/>
  <c r="I7" i="6"/>
  <c r="I8" i="6" s="1"/>
  <c r="N51" i="4"/>
  <c r="N50" i="4"/>
  <c r="N49" i="4"/>
  <c r="N46" i="4"/>
  <c r="N45" i="4"/>
  <c r="N44" i="4"/>
  <c r="N41" i="4"/>
  <c r="N40" i="4"/>
  <c r="N39" i="4"/>
  <c r="N31" i="4"/>
  <c r="B39" i="4"/>
  <c r="B31" i="4"/>
  <c r="C3" i="4"/>
  <c r="C5" i="4" s="1"/>
  <c r="N53" i="4" l="1"/>
  <c r="C24" i="7"/>
  <c r="C25" i="7" s="1"/>
  <c r="C26" i="7" s="1"/>
  <c r="C27" i="7" s="1"/>
  <c r="C28" i="7"/>
  <c r="C27" i="12"/>
  <c r="G26" i="12"/>
  <c r="G30" i="4"/>
  <c r="G32" i="4" s="1"/>
  <c r="B25" i="7"/>
  <c r="B26" i="7" s="1"/>
  <c r="B27" i="7" s="1"/>
  <c r="B28" i="7" s="1"/>
  <c r="B29" i="7" s="1"/>
  <c r="B30" i="7" s="1"/>
  <c r="B31" i="7"/>
  <c r="A6" i="7"/>
  <c r="A16" i="7"/>
  <c r="A27" i="7" s="1"/>
  <c r="A38" i="7" s="1"/>
  <c r="A49" i="7" s="1"/>
  <c r="A60" i="7" s="1"/>
  <c r="A71" i="7" s="1"/>
  <c r="A82" i="7" s="1"/>
  <c r="A93" i="7" s="1"/>
  <c r="A104" i="7" s="1"/>
  <c r="A115" i="7" s="1"/>
  <c r="A126" i="7" s="1"/>
  <c r="A137" i="7" s="1"/>
  <c r="A148" i="7" s="1"/>
  <c r="A159" i="7" s="1"/>
  <c r="A170" i="7" s="1"/>
  <c r="A181" i="7" s="1"/>
  <c r="A192" i="7" s="1"/>
  <c r="A203" i="7" s="1"/>
  <c r="A214" i="7" s="1"/>
  <c r="D13" i="7"/>
  <c r="D14" i="7" s="1"/>
  <c r="D15" i="7"/>
  <c r="D125" i="6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A125" i="6"/>
  <c r="A128" i="6" s="1"/>
  <c r="A131" i="6" s="1"/>
  <c r="A134" i="6" s="1"/>
  <c r="A137" i="6" s="1"/>
  <c r="A140" i="6" s="1"/>
  <c r="A143" i="6" s="1"/>
  <c r="C83" i="6"/>
  <c r="D29" i="6"/>
  <c r="D30" i="6" s="1"/>
  <c r="D31" i="6" s="1"/>
  <c r="D32" i="6" s="1"/>
  <c r="D33" i="6" s="1"/>
  <c r="D34" i="6" s="1"/>
  <c r="C11" i="6"/>
  <c r="C12" i="6" s="1"/>
  <c r="C13" i="6" s="1"/>
  <c r="F4" i="6"/>
  <c r="F5" i="6"/>
  <c r="F149" i="6"/>
  <c r="C150" i="6"/>
  <c r="F80" i="6"/>
  <c r="K8" i="6"/>
  <c r="K7" i="6"/>
  <c r="C17" i="6"/>
  <c r="F16" i="6"/>
  <c r="F7" i="6"/>
  <c r="F6" i="6"/>
  <c r="C29" i="7" l="1"/>
  <c r="C30" i="7" s="1"/>
  <c r="C31" i="7" s="1"/>
  <c r="C32" i="7" s="1"/>
  <c r="C33" i="7"/>
  <c r="G27" i="12"/>
  <c r="C28" i="12"/>
  <c r="G28" i="12" s="1"/>
  <c r="A7" i="7"/>
  <c r="A17" i="7"/>
  <c r="A28" i="7" s="1"/>
  <c r="A39" i="7" s="1"/>
  <c r="A50" i="7" s="1"/>
  <c r="A61" i="7" s="1"/>
  <c r="A72" i="7" s="1"/>
  <c r="A83" i="7" s="1"/>
  <c r="A94" i="7" s="1"/>
  <c r="A105" i="7" s="1"/>
  <c r="A116" i="7" s="1"/>
  <c r="A127" i="7" s="1"/>
  <c r="A138" i="7" s="1"/>
  <c r="A149" i="7" s="1"/>
  <c r="A160" i="7" s="1"/>
  <c r="A171" i="7" s="1"/>
  <c r="A182" i="7" s="1"/>
  <c r="A193" i="7" s="1"/>
  <c r="A204" i="7" s="1"/>
  <c r="A215" i="7" s="1"/>
  <c r="B32" i="7"/>
  <c r="B33" i="7" s="1"/>
  <c r="B34" i="7" s="1"/>
  <c r="B35" i="7" s="1"/>
  <c r="B36" i="7" s="1"/>
  <c r="B37" i="7" s="1"/>
  <c r="B38" i="7"/>
  <c r="D16" i="7"/>
  <c r="D17" i="7" s="1"/>
  <c r="D18" i="7"/>
  <c r="C84" i="6"/>
  <c r="F83" i="6"/>
  <c r="D35" i="6"/>
  <c r="D36" i="6" s="1"/>
  <c r="D37" i="6" s="1"/>
  <c r="F150" i="6"/>
  <c r="C151" i="6"/>
  <c r="F81" i="6"/>
  <c r="I9" i="6"/>
  <c r="F8" i="6"/>
  <c r="C18" i="6"/>
  <c r="F17" i="6"/>
  <c r="G33" i="12" l="1"/>
  <c r="R33" i="12" s="1"/>
  <c r="C43" i="13"/>
  <c r="F43" i="13" s="1"/>
  <c r="G43" i="13" s="1"/>
  <c r="C43" i="11"/>
  <c r="F43" i="11" s="1"/>
  <c r="G43" i="11" s="1"/>
  <c r="C34" i="7"/>
  <c r="C35" i="7" s="1"/>
  <c r="C36" i="7" s="1"/>
  <c r="C37" i="7" s="1"/>
  <c r="C38" i="7"/>
  <c r="A18" i="7"/>
  <c r="A29" i="7" s="1"/>
  <c r="A40" i="7" s="1"/>
  <c r="A51" i="7" s="1"/>
  <c r="A62" i="7" s="1"/>
  <c r="A73" i="7" s="1"/>
  <c r="A84" i="7" s="1"/>
  <c r="A95" i="7" s="1"/>
  <c r="A106" i="7" s="1"/>
  <c r="A117" i="7" s="1"/>
  <c r="A128" i="7" s="1"/>
  <c r="A139" i="7" s="1"/>
  <c r="A150" i="7" s="1"/>
  <c r="A161" i="7" s="1"/>
  <c r="A172" i="7" s="1"/>
  <c r="A183" i="7" s="1"/>
  <c r="A194" i="7" s="1"/>
  <c r="A205" i="7" s="1"/>
  <c r="A216" i="7" s="1"/>
  <c r="A8" i="7"/>
  <c r="D21" i="7"/>
  <c r="D19" i="7"/>
  <c r="D20" i="7" s="1"/>
  <c r="B39" i="7"/>
  <c r="B40" i="7" s="1"/>
  <c r="B41" i="7" s="1"/>
  <c r="B42" i="7" s="1"/>
  <c r="B43" i="7" s="1"/>
  <c r="B44" i="7" s="1"/>
  <c r="B45" i="7"/>
  <c r="C85" i="6"/>
  <c r="F84" i="6"/>
  <c r="C152" i="6"/>
  <c r="F151" i="6"/>
  <c r="F82" i="6"/>
  <c r="K9" i="6"/>
  <c r="C19" i="6"/>
  <c r="F18" i="6"/>
  <c r="C39" i="7" l="1"/>
  <c r="C40" i="7" s="1"/>
  <c r="C41" i="7" s="1"/>
  <c r="C42" i="7" s="1"/>
  <c r="C43" i="7"/>
  <c r="A9" i="7"/>
  <c r="A19" i="7"/>
  <c r="A30" i="7" s="1"/>
  <c r="A41" i="7" s="1"/>
  <c r="A52" i="7" s="1"/>
  <c r="A63" i="7" s="1"/>
  <c r="A74" i="7" s="1"/>
  <c r="A85" i="7" s="1"/>
  <c r="A96" i="7" s="1"/>
  <c r="A107" i="7" s="1"/>
  <c r="A118" i="7" s="1"/>
  <c r="A129" i="7" s="1"/>
  <c r="A140" i="7" s="1"/>
  <c r="A151" i="7" s="1"/>
  <c r="A162" i="7" s="1"/>
  <c r="A173" i="7" s="1"/>
  <c r="A184" i="7" s="1"/>
  <c r="A195" i="7" s="1"/>
  <c r="A206" i="7" s="1"/>
  <c r="A217" i="7" s="1"/>
  <c r="B46" i="7"/>
  <c r="B47" i="7" s="1"/>
  <c r="B48" i="7" s="1"/>
  <c r="B49" i="7" s="1"/>
  <c r="B50" i="7" s="1"/>
  <c r="B51" i="7" s="1"/>
  <c r="B52" i="7"/>
  <c r="D22" i="7"/>
  <c r="D23" i="7" s="1"/>
  <c r="D24" i="7"/>
  <c r="F85" i="6"/>
  <c r="C86" i="6"/>
  <c r="C20" i="6"/>
  <c r="C21" i="6" s="1"/>
  <c r="C153" i="6"/>
  <c r="F152" i="6"/>
  <c r="F9" i="6"/>
  <c r="I10" i="6"/>
  <c r="F19" i="6"/>
  <c r="C44" i="7" l="1"/>
  <c r="C45" i="7" s="1"/>
  <c r="C46" i="7" s="1"/>
  <c r="C47" i="7" s="1"/>
  <c r="C48" i="7"/>
  <c r="D27" i="7"/>
  <c r="D25" i="7"/>
  <c r="D26" i="7" s="1"/>
  <c r="B53" i="7"/>
  <c r="B54" i="7" s="1"/>
  <c r="B55" i="7" s="1"/>
  <c r="B56" i="7" s="1"/>
  <c r="B57" i="7" s="1"/>
  <c r="B58" i="7" s="1"/>
  <c r="B59" i="7"/>
  <c r="A10" i="7"/>
  <c r="A20" i="7"/>
  <c r="A31" i="7" s="1"/>
  <c r="A42" i="7" s="1"/>
  <c r="A53" i="7" s="1"/>
  <c r="A64" i="7" s="1"/>
  <c r="A75" i="7" s="1"/>
  <c r="A86" i="7" s="1"/>
  <c r="A97" i="7" s="1"/>
  <c r="A108" i="7" s="1"/>
  <c r="A119" i="7" s="1"/>
  <c r="A130" i="7" s="1"/>
  <c r="A141" i="7" s="1"/>
  <c r="A152" i="7" s="1"/>
  <c r="A163" i="7" s="1"/>
  <c r="A174" i="7" s="1"/>
  <c r="A185" i="7" s="1"/>
  <c r="A196" i="7" s="1"/>
  <c r="A207" i="7" s="1"/>
  <c r="A218" i="7" s="1"/>
  <c r="C87" i="6"/>
  <c r="F86" i="6"/>
  <c r="F20" i="6"/>
  <c r="F41" i="6"/>
  <c r="C22" i="6"/>
  <c r="F21" i="6"/>
  <c r="F153" i="6"/>
  <c r="C154" i="6"/>
  <c r="F154" i="6" s="1"/>
  <c r="K10" i="6"/>
  <c r="C49" i="7" l="1"/>
  <c r="C50" i="7" s="1"/>
  <c r="C51" i="7" s="1"/>
  <c r="C52" i="7" s="1"/>
  <c r="C53" i="7"/>
  <c r="D28" i="7"/>
  <c r="D29" i="7" s="1"/>
  <c r="D30" i="7"/>
  <c r="A11" i="7"/>
  <c r="A21" i="7"/>
  <c r="A32" i="7" s="1"/>
  <c r="A43" i="7" s="1"/>
  <c r="A54" i="7" s="1"/>
  <c r="A65" i="7" s="1"/>
  <c r="A76" i="7" s="1"/>
  <c r="A87" i="7" s="1"/>
  <c r="A98" i="7" s="1"/>
  <c r="A109" i="7" s="1"/>
  <c r="A120" i="7" s="1"/>
  <c r="A131" i="7" s="1"/>
  <c r="A142" i="7" s="1"/>
  <c r="A153" i="7" s="1"/>
  <c r="A164" i="7" s="1"/>
  <c r="A175" i="7" s="1"/>
  <c r="A186" i="7" s="1"/>
  <c r="A197" i="7" s="1"/>
  <c r="A208" i="7" s="1"/>
  <c r="A219" i="7" s="1"/>
  <c r="B60" i="7"/>
  <c r="B61" i="7" s="1"/>
  <c r="B62" i="7" s="1"/>
  <c r="B63" i="7" s="1"/>
  <c r="B64" i="7" s="1"/>
  <c r="B65" i="7" s="1"/>
  <c r="B66" i="7"/>
  <c r="C88" i="6"/>
  <c r="F87" i="6"/>
  <c r="F44" i="6"/>
  <c r="F43" i="6"/>
  <c r="F42" i="6"/>
  <c r="C23" i="6"/>
  <c r="F22" i="6"/>
  <c r="I11" i="6"/>
  <c r="F10" i="6"/>
  <c r="C54" i="7" l="1"/>
  <c r="C55" i="7" s="1"/>
  <c r="C56" i="7" s="1"/>
  <c r="C57" i="7" s="1"/>
  <c r="C58" i="7"/>
  <c r="A22" i="7"/>
  <c r="A33" i="7" s="1"/>
  <c r="A44" i="7" s="1"/>
  <c r="A55" i="7" s="1"/>
  <c r="A66" i="7" s="1"/>
  <c r="A77" i="7" s="1"/>
  <c r="A88" i="7" s="1"/>
  <c r="A99" i="7" s="1"/>
  <c r="A110" i="7" s="1"/>
  <c r="A121" i="7" s="1"/>
  <c r="A132" i="7" s="1"/>
  <c r="A143" i="7" s="1"/>
  <c r="A154" i="7" s="1"/>
  <c r="A165" i="7" s="1"/>
  <c r="A176" i="7" s="1"/>
  <c r="A187" i="7" s="1"/>
  <c r="A198" i="7" s="1"/>
  <c r="A209" i="7" s="1"/>
  <c r="A220" i="7" s="1"/>
  <c r="A12" i="7"/>
  <c r="D31" i="7"/>
  <c r="D32" i="7" s="1"/>
  <c r="D33" i="7"/>
  <c r="B67" i="7"/>
  <c r="B68" i="7" s="1"/>
  <c r="B69" i="7" s="1"/>
  <c r="B70" i="7" s="1"/>
  <c r="B71" i="7" s="1"/>
  <c r="B72" i="7" s="1"/>
  <c r="B73" i="7"/>
  <c r="C89" i="6"/>
  <c r="F88" i="6"/>
  <c r="F46" i="6"/>
  <c r="F45" i="6"/>
  <c r="C24" i="6"/>
  <c r="F23" i="6"/>
  <c r="K11" i="6"/>
  <c r="C59" i="7" l="1"/>
  <c r="C60" i="7" s="1"/>
  <c r="C61" i="7" s="1"/>
  <c r="C62" i="7" s="1"/>
  <c r="C63" i="7"/>
  <c r="A13" i="7"/>
  <c r="A24" i="7" s="1"/>
  <c r="A35" i="7" s="1"/>
  <c r="A46" i="7" s="1"/>
  <c r="A57" i="7" s="1"/>
  <c r="A68" i="7" s="1"/>
  <c r="A79" i="7" s="1"/>
  <c r="A90" i="7" s="1"/>
  <c r="A101" i="7" s="1"/>
  <c r="A112" i="7" s="1"/>
  <c r="A123" i="7" s="1"/>
  <c r="A134" i="7" s="1"/>
  <c r="A145" i="7" s="1"/>
  <c r="A156" i="7" s="1"/>
  <c r="A167" i="7" s="1"/>
  <c r="A178" i="7" s="1"/>
  <c r="A189" i="7" s="1"/>
  <c r="A200" i="7" s="1"/>
  <c r="A211" i="7" s="1"/>
  <c r="A222" i="7" s="1"/>
  <c r="A23" i="7"/>
  <c r="A34" i="7" s="1"/>
  <c r="A45" i="7" s="1"/>
  <c r="A56" i="7" s="1"/>
  <c r="A67" i="7" s="1"/>
  <c r="A78" i="7" s="1"/>
  <c r="A89" i="7" s="1"/>
  <c r="A100" i="7" s="1"/>
  <c r="A111" i="7" s="1"/>
  <c r="A122" i="7" s="1"/>
  <c r="A133" i="7" s="1"/>
  <c r="A144" i="7" s="1"/>
  <c r="A155" i="7" s="1"/>
  <c r="A166" i="7" s="1"/>
  <c r="A177" i="7" s="1"/>
  <c r="A188" i="7" s="1"/>
  <c r="A199" i="7" s="1"/>
  <c r="A210" i="7" s="1"/>
  <c r="A221" i="7" s="1"/>
  <c r="B74" i="7"/>
  <c r="B75" i="7" s="1"/>
  <c r="B76" i="7" s="1"/>
  <c r="B77" i="7" s="1"/>
  <c r="B78" i="7" s="1"/>
  <c r="B79" i="7" s="1"/>
  <c r="B80" i="7"/>
  <c r="D36" i="7"/>
  <c r="D34" i="7"/>
  <c r="D35" i="7" s="1"/>
  <c r="C90" i="6"/>
  <c r="F89" i="6"/>
  <c r="C25" i="6"/>
  <c r="F24" i="6"/>
  <c r="F11" i="6"/>
  <c r="I12" i="6"/>
  <c r="C64" i="7" l="1"/>
  <c r="C65" i="7" s="1"/>
  <c r="C66" i="7" s="1"/>
  <c r="C67" i="7" s="1"/>
  <c r="C68" i="7"/>
  <c r="D39" i="7"/>
  <c r="D37" i="7"/>
  <c r="D38" i="7" s="1"/>
  <c r="B87" i="7"/>
  <c r="B81" i="7"/>
  <c r="B82" i="7" s="1"/>
  <c r="B83" i="7" s="1"/>
  <c r="B84" i="7" s="1"/>
  <c r="B85" i="7" s="1"/>
  <c r="B86" i="7" s="1"/>
  <c r="F90" i="6"/>
  <c r="C91" i="6"/>
  <c r="F65" i="6"/>
  <c r="C26" i="6"/>
  <c r="F25" i="6"/>
  <c r="K12" i="6"/>
  <c r="C69" i="7" l="1"/>
  <c r="C70" i="7" s="1"/>
  <c r="C71" i="7" s="1"/>
  <c r="C72" i="7" s="1"/>
  <c r="C73" i="7"/>
  <c r="B88" i="7"/>
  <c r="B89" i="7" s="1"/>
  <c r="B90" i="7" s="1"/>
  <c r="B91" i="7" s="1"/>
  <c r="B92" i="7" s="1"/>
  <c r="B93" i="7" s="1"/>
  <c r="B94" i="7"/>
  <c r="D40" i="7"/>
  <c r="D41" i="7" s="1"/>
  <c r="D42" i="7"/>
  <c r="F91" i="6"/>
  <c r="C92" i="6"/>
  <c r="F66" i="6"/>
  <c r="F67" i="6"/>
  <c r="C27" i="6"/>
  <c r="F26" i="6"/>
  <c r="I13" i="6"/>
  <c r="F12" i="6"/>
  <c r="C74" i="7" l="1"/>
  <c r="C75" i="7" s="1"/>
  <c r="C76" i="7" s="1"/>
  <c r="C77" i="7" s="1"/>
  <c r="C78" i="7"/>
  <c r="B95" i="7"/>
  <c r="B96" i="7" s="1"/>
  <c r="B97" i="7" s="1"/>
  <c r="B98" i="7" s="1"/>
  <c r="B99" i="7" s="1"/>
  <c r="B100" i="7" s="1"/>
  <c r="B101" i="7"/>
  <c r="D43" i="7"/>
  <c r="D44" i="7" s="1"/>
  <c r="D45" i="7"/>
  <c r="C93" i="6"/>
  <c r="F92" i="6"/>
  <c r="C28" i="6"/>
  <c r="F27" i="6"/>
  <c r="K13" i="6"/>
  <c r="C79" i="7" l="1"/>
  <c r="C80" i="7" s="1"/>
  <c r="C81" i="7" s="1"/>
  <c r="C82" i="7" s="1"/>
  <c r="C83" i="7"/>
  <c r="D48" i="7"/>
  <c r="D46" i="7"/>
  <c r="D47" i="7" s="1"/>
  <c r="B102" i="7"/>
  <c r="B103" i="7" s="1"/>
  <c r="B104" i="7" s="1"/>
  <c r="B105" i="7" s="1"/>
  <c r="B106" i="7" s="1"/>
  <c r="B107" i="7" s="1"/>
  <c r="B108" i="7"/>
  <c r="C94" i="6"/>
  <c r="F93" i="6"/>
  <c r="F47" i="6"/>
  <c r="F68" i="6"/>
  <c r="C29" i="6"/>
  <c r="F28" i="6"/>
  <c r="K14" i="6"/>
  <c r="K158" i="6" s="1"/>
  <c r="F13" i="6"/>
  <c r="C84" i="7" l="1"/>
  <c r="C85" i="7" s="1"/>
  <c r="C86" i="7" s="1"/>
  <c r="C87" i="7" s="1"/>
  <c r="C88" i="7"/>
  <c r="B109" i="7"/>
  <c r="B110" i="7" s="1"/>
  <c r="B111" i="7" s="1"/>
  <c r="B112" i="7" s="1"/>
  <c r="B113" i="7" s="1"/>
  <c r="B114" i="7" s="1"/>
  <c r="B115" i="7"/>
  <c r="D49" i="7"/>
  <c r="D50" i="7" s="1"/>
  <c r="D51" i="7"/>
  <c r="F94" i="6"/>
  <c r="C95" i="6"/>
  <c r="F48" i="6"/>
  <c r="F69" i="6"/>
  <c r="F70" i="6"/>
  <c r="C30" i="6"/>
  <c r="F29" i="6"/>
  <c r="C89" i="7" l="1"/>
  <c r="C90" i="7" s="1"/>
  <c r="C91" i="7" s="1"/>
  <c r="C92" i="7" s="1"/>
  <c r="C93" i="7"/>
  <c r="D52" i="7"/>
  <c r="D53" i="7" s="1"/>
  <c r="D54" i="7"/>
  <c r="B116" i="7"/>
  <c r="B117" i="7" s="1"/>
  <c r="B118" i="7" s="1"/>
  <c r="B119" i="7" s="1"/>
  <c r="B120" i="7" s="1"/>
  <c r="B121" i="7" s="1"/>
  <c r="B122" i="7"/>
  <c r="F95" i="6"/>
  <c r="C96" i="6"/>
  <c r="F49" i="6"/>
  <c r="C31" i="6"/>
  <c r="F30" i="6"/>
  <c r="C94" i="7" l="1"/>
  <c r="C95" i="7" s="1"/>
  <c r="C96" i="7" s="1"/>
  <c r="C97" i="7" s="1"/>
  <c r="C98" i="7"/>
  <c r="B123" i="7"/>
  <c r="B124" i="7" s="1"/>
  <c r="B125" i="7" s="1"/>
  <c r="B126" i="7" s="1"/>
  <c r="B127" i="7" s="1"/>
  <c r="B128" i="7" s="1"/>
  <c r="B129" i="7"/>
  <c r="D57" i="7"/>
  <c r="D55" i="7"/>
  <c r="D56" i="7" s="1"/>
  <c r="C97" i="6"/>
  <c r="F96" i="6"/>
  <c r="F50" i="6"/>
  <c r="F71" i="6"/>
  <c r="C32" i="6"/>
  <c r="F31" i="6"/>
  <c r="C99" i="7" l="1"/>
  <c r="C100" i="7" s="1"/>
  <c r="C101" i="7" s="1"/>
  <c r="C102" i="7" s="1"/>
  <c r="C103" i="7"/>
  <c r="B130" i="7"/>
  <c r="B131" i="7" s="1"/>
  <c r="B132" i="7" s="1"/>
  <c r="B133" i="7" s="1"/>
  <c r="B134" i="7" s="1"/>
  <c r="B135" i="7" s="1"/>
  <c r="B136" i="7"/>
  <c r="D58" i="7"/>
  <c r="D59" i="7" s="1"/>
  <c r="D60" i="7"/>
  <c r="C98" i="6"/>
  <c r="F97" i="6"/>
  <c r="F51" i="6"/>
  <c r="F72" i="6"/>
  <c r="F73" i="6"/>
  <c r="C33" i="6"/>
  <c r="F32" i="6"/>
  <c r="C104" i="7" l="1"/>
  <c r="C105" i="7" s="1"/>
  <c r="C106" i="7" s="1"/>
  <c r="C107" i="7" s="1"/>
  <c r="C108" i="7"/>
  <c r="D63" i="7"/>
  <c r="D61" i="7"/>
  <c r="D62" i="7" s="1"/>
  <c r="B137" i="7"/>
  <c r="B138" i="7" s="1"/>
  <c r="B139" i="7" s="1"/>
  <c r="B140" i="7" s="1"/>
  <c r="B141" i="7" s="1"/>
  <c r="B142" i="7" s="1"/>
  <c r="B143" i="7"/>
  <c r="C99" i="6"/>
  <c r="F98" i="6"/>
  <c r="F52" i="6"/>
  <c r="C34" i="6"/>
  <c r="F33" i="6"/>
  <c r="C113" i="7" l="1"/>
  <c r="C109" i="7"/>
  <c r="C110" i="7" s="1"/>
  <c r="C111" i="7" s="1"/>
  <c r="C112" i="7" s="1"/>
  <c r="B144" i="7"/>
  <c r="B145" i="7" s="1"/>
  <c r="B146" i="7" s="1"/>
  <c r="B147" i="7" s="1"/>
  <c r="B148" i="7" s="1"/>
  <c r="B149" i="7" s="1"/>
  <c r="B150" i="7"/>
  <c r="D66" i="7"/>
  <c r="D64" i="7"/>
  <c r="D65" i="7" s="1"/>
  <c r="F99" i="6"/>
  <c r="C100" i="6"/>
  <c r="F53" i="6"/>
  <c r="F74" i="6"/>
  <c r="C35" i="6"/>
  <c r="F34" i="6"/>
  <c r="C114" i="7" l="1"/>
  <c r="C115" i="7" s="1"/>
  <c r="C116" i="7" s="1"/>
  <c r="C117" i="7" s="1"/>
  <c r="C118" i="7"/>
  <c r="D67" i="7"/>
  <c r="D68" i="7" s="1"/>
  <c r="D69" i="7"/>
  <c r="B151" i="7"/>
  <c r="B152" i="7" s="1"/>
  <c r="B153" i="7" s="1"/>
  <c r="B154" i="7" s="1"/>
  <c r="B155" i="7" s="1"/>
  <c r="B156" i="7" s="1"/>
  <c r="B157" i="7"/>
  <c r="F100" i="6"/>
  <c r="C101" i="6"/>
  <c r="F54" i="6"/>
  <c r="F75" i="6"/>
  <c r="F76" i="6"/>
  <c r="C36" i="6"/>
  <c r="F35" i="6"/>
  <c r="C119" i="7" l="1"/>
  <c r="C120" i="7" s="1"/>
  <c r="C121" i="7" s="1"/>
  <c r="C122" i="7" s="1"/>
  <c r="C123" i="7"/>
  <c r="D72" i="7"/>
  <c r="D70" i="7"/>
  <c r="D71" i="7" s="1"/>
  <c r="B158" i="7"/>
  <c r="B159" i="7" s="1"/>
  <c r="B160" i="7" s="1"/>
  <c r="B161" i="7" s="1"/>
  <c r="B162" i="7" s="1"/>
  <c r="B163" i="7" s="1"/>
  <c r="B164" i="7"/>
  <c r="C102" i="6"/>
  <c r="F101" i="6"/>
  <c r="F55" i="6"/>
  <c r="C37" i="6"/>
  <c r="F36" i="6"/>
  <c r="C124" i="7" l="1"/>
  <c r="C125" i="7" s="1"/>
  <c r="C126" i="7" s="1"/>
  <c r="C127" i="7" s="1"/>
  <c r="C128" i="7"/>
  <c r="B165" i="7"/>
  <c r="B166" i="7" s="1"/>
  <c r="B167" i="7" s="1"/>
  <c r="B168" i="7" s="1"/>
  <c r="B169" i="7" s="1"/>
  <c r="B170" i="7" s="1"/>
  <c r="B171" i="7"/>
  <c r="D73" i="7"/>
  <c r="D74" i="7" s="1"/>
  <c r="D75" i="7"/>
  <c r="C103" i="6"/>
  <c r="F102" i="6"/>
  <c r="F56" i="6"/>
  <c r="F37" i="6"/>
  <c r="C129" i="7" l="1"/>
  <c r="C130" i="7" s="1"/>
  <c r="C131" i="7" s="1"/>
  <c r="C132" i="7" s="1"/>
  <c r="C133" i="7"/>
  <c r="D76" i="7"/>
  <c r="D77" i="7" s="1"/>
  <c r="D78" i="7"/>
  <c r="B172" i="7"/>
  <c r="B173" i="7" s="1"/>
  <c r="B174" i="7" s="1"/>
  <c r="B175" i="7" s="1"/>
  <c r="B176" i="7" s="1"/>
  <c r="B177" i="7" s="1"/>
  <c r="B178" i="7"/>
  <c r="C104" i="6"/>
  <c r="F103" i="6"/>
  <c r="F57" i="6"/>
  <c r="F77" i="6"/>
  <c r="C134" i="7" l="1"/>
  <c r="C135" i="7" s="1"/>
  <c r="C136" i="7" s="1"/>
  <c r="C137" i="7" s="1"/>
  <c r="C138" i="7"/>
  <c r="B179" i="7"/>
  <c r="B180" i="7" s="1"/>
  <c r="B181" i="7" s="1"/>
  <c r="B182" i="7" s="1"/>
  <c r="B183" i="7" s="1"/>
  <c r="B184" i="7" s="1"/>
  <c r="B185" i="7"/>
  <c r="D79" i="7"/>
  <c r="D80" i="7" s="1"/>
  <c r="D81" i="7"/>
  <c r="F104" i="6"/>
  <c r="C105" i="6"/>
  <c r="F58" i="6"/>
  <c r="F78" i="6"/>
  <c r="F79" i="6"/>
  <c r="C139" i="7" l="1"/>
  <c r="C140" i="7" s="1"/>
  <c r="C141" i="7" s="1"/>
  <c r="C142" i="7" s="1"/>
  <c r="C143" i="7"/>
  <c r="B186" i="7"/>
  <c r="B187" i="7" s="1"/>
  <c r="B188" i="7" s="1"/>
  <c r="B189" i="7" s="1"/>
  <c r="B190" i="7" s="1"/>
  <c r="B191" i="7" s="1"/>
  <c r="B192" i="7"/>
  <c r="D84" i="7"/>
  <c r="D82" i="7"/>
  <c r="D83" i="7" s="1"/>
  <c r="F105" i="6"/>
  <c r="C106" i="6"/>
  <c r="F59" i="6"/>
  <c r="C144" i="7" l="1"/>
  <c r="C145" i="7" s="1"/>
  <c r="C146" i="7" s="1"/>
  <c r="C147" i="7" s="1"/>
  <c r="C148" i="7"/>
  <c r="D85" i="7"/>
  <c r="D86" i="7" s="1"/>
  <c r="D87" i="7"/>
  <c r="B193" i="7"/>
  <c r="B194" i="7" s="1"/>
  <c r="B195" i="7" s="1"/>
  <c r="B196" i="7" s="1"/>
  <c r="B197" i="7" s="1"/>
  <c r="B198" i="7" s="1"/>
  <c r="B199" i="7"/>
  <c r="C107" i="6"/>
  <c r="F106" i="6"/>
  <c r="F60" i="6"/>
  <c r="C149" i="7" l="1"/>
  <c r="C150" i="7" s="1"/>
  <c r="C151" i="7" s="1"/>
  <c r="C152" i="7" s="1"/>
  <c r="C153" i="7"/>
  <c r="B200" i="7"/>
  <c r="B201" i="7" s="1"/>
  <c r="B202" i="7" s="1"/>
  <c r="B203" i="7" s="1"/>
  <c r="B204" i="7" s="1"/>
  <c r="B205" i="7" s="1"/>
  <c r="B206" i="7"/>
  <c r="D90" i="7"/>
  <c r="D88" i="7"/>
  <c r="D89" i="7" s="1"/>
  <c r="C108" i="6"/>
  <c r="F107" i="6"/>
  <c r="F61" i="6"/>
  <c r="C154" i="7" l="1"/>
  <c r="C155" i="7" s="1"/>
  <c r="C156" i="7" s="1"/>
  <c r="C157" i="7" s="1"/>
  <c r="C158" i="7"/>
  <c r="B207" i="7"/>
  <c r="B208" i="7" s="1"/>
  <c r="B209" i="7" s="1"/>
  <c r="B210" i="7" s="1"/>
  <c r="B211" i="7" s="1"/>
  <c r="B212" i="7" s="1"/>
  <c r="B213" i="7"/>
  <c r="B214" i="7" s="1"/>
  <c r="B215" i="7" s="1"/>
  <c r="B216" i="7" s="1"/>
  <c r="B217" i="7" s="1"/>
  <c r="B218" i="7" s="1"/>
  <c r="B219" i="7" s="1"/>
  <c r="D93" i="7"/>
  <c r="D91" i="7"/>
  <c r="D92" i="7" s="1"/>
  <c r="C109" i="6"/>
  <c r="F108" i="6"/>
  <c r="F62" i="6"/>
  <c r="C159" i="7" l="1"/>
  <c r="C160" i="7" s="1"/>
  <c r="C161" i="7" s="1"/>
  <c r="C162" i="7" s="1"/>
  <c r="C163" i="7"/>
  <c r="D94" i="7"/>
  <c r="D95" i="7" s="1"/>
  <c r="D96" i="7"/>
  <c r="F109" i="6"/>
  <c r="C110" i="6"/>
  <c r="F63" i="6"/>
  <c r="F64" i="6"/>
  <c r="C164" i="7" l="1"/>
  <c r="C165" i="7" s="1"/>
  <c r="C166" i="7" s="1"/>
  <c r="C167" i="7" s="1"/>
  <c r="C168" i="7"/>
  <c r="D99" i="7"/>
  <c r="D97" i="7"/>
  <c r="D98" i="7" s="1"/>
  <c r="F110" i="6"/>
  <c r="C111" i="6"/>
  <c r="C169" i="7" l="1"/>
  <c r="C170" i="7" s="1"/>
  <c r="C171" i="7" s="1"/>
  <c r="C172" i="7" s="1"/>
  <c r="C173" i="7"/>
  <c r="D102" i="7"/>
  <c r="D100" i="7"/>
  <c r="D101" i="7" s="1"/>
  <c r="C112" i="6"/>
  <c r="F111" i="6"/>
  <c r="C174" i="7" l="1"/>
  <c r="C175" i="7" s="1"/>
  <c r="C176" i="7" s="1"/>
  <c r="C177" i="7" s="1"/>
  <c r="C178" i="7"/>
  <c r="D103" i="7"/>
  <c r="D104" i="7" s="1"/>
  <c r="D105" i="7"/>
  <c r="C113" i="6"/>
  <c r="F112" i="6"/>
  <c r="C179" i="7" l="1"/>
  <c r="C180" i="7" s="1"/>
  <c r="C181" i="7" s="1"/>
  <c r="C182" i="7" s="1"/>
  <c r="C183" i="7"/>
  <c r="D108" i="7"/>
  <c r="D106" i="7"/>
  <c r="D107" i="7" s="1"/>
  <c r="C114" i="6"/>
  <c r="F113" i="6"/>
  <c r="C184" i="7" l="1"/>
  <c r="C185" i="7" s="1"/>
  <c r="C186" i="7" s="1"/>
  <c r="C187" i="7" s="1"/>
  <c r="C188" i="7"/>
  <c r="D109" i="7"/>
  <c r="D110" i="7" s="1"/>
  <c r="D111" i="7"/>
  <c r="F114" i="6"/>
  <c r="C115" i="6"/>
  <c r="C189" i="7" l="1"/>
  <c r="C190" i="7" s="1"/>
  <c r="C191" i="7" s="1"/>
  <c r="C192" i="7" s="1"/>
  <c r="C193" i="7"/>
  <c r="D112" i="7"/>
  <c r="D113" i="7" s="1"/>
  <c r="D114" i="7"/>
  <c r="F115" i="6"/>
  <c r="C116" i="6"/>
  <c r="C194" i="7" l="1"/>
  <c r="C195" i="7" s="1"/>
  <c r="C196" i="7" s="1"/>
  <c r="C197" i="7" s="1"/>
  <c r="C198" i="7"/>
  <c r="D117" i="7"/>
  <c r="D115" i="7"/>
  <c r="D116" i="7" s="1"/>
  <c r="C117" i="6"/>
  <c r="F116" i="6"/>
  <c r="C199" i="7" l="1"/>
  <c r="C200" i="7" s="1"/>
  <c r="C201" i="7" s="1"/>
  <c r="C202" i="7" s="1"/>
  <c r="C203" i="7"/>
  <c r="D118" i="7"/>
  <c r="D119" i="7" s="1"/>
  <c r="D120" i="7"/>
  <c r="C118" i="6"/>
  <c r="F117" i="6"/>
  <c r="C204" i="7" l="1"/>
  <c r="C205" i="7" s="1"/>
  <c r="C206" i="7" s="1"/>
  <c r="C207" i="7" s="1"/>
  <c r="C208" i="7"/>
  <c r="D121" i="7"/>
  <c r="D122" i="7" s="1"/>
  <c r="D123" i="7"/>
  <c r="F118" i="6"/>
  <c r="C119" i="6"/>
  <c r="C209" i="7" l="1"/>
  <c r="C210" i="7" s="1"/>
  <c r="C211" i="7" s="1"/>
  <c r="C212" i="7" s="1"/>
  <c r="C213" i="7"/>
  <c r="D126" i="7"/>
  <c r="D124" i="7"/>
  <c r="D125" i="7" s="1"/>
  <c r="F119" i="6"/>
  <c r="C120" i="6"/>
  <c r="C214" i="7" l="1"/>
  <c r="C215" i="7" s="1"/>
  <c r="C216" i="7" s="1"/>
  <c r="C217" i="7" s="1"/>
  <c r="C218" i="7"/>
  <c r="C219" i="7" s="1"/>
  <c r="C220" i="7" s="1"/>
  <c r="C221" i="7" s="1"/>
  <c r="C222" i="7" s="1"/>
  <c r="D129" i="7"/>
  <c r="D127" i="7"/>
  <c r="D128" i="7" s="1"/>
  <c r="C121" i="6"/>
  <c r="F120" i="6"/>
  <c r="D130" i="7" l="1"/>
  <c r="D131" i="7" s="1"/>
  <c r="D132" i="7"/>
  <c r="C122" i="6"/>
  <c r="F121" i="6"/>
  <c r="D135" i="7" l="1"/>
  <c r="D133" i="7"/>
  <c r="D134" i="7" s="1"/>
  <c r="C123" i="6"/>
  <c r="C124" i="6" s="1"/>
  <c r="F122" i="6"/>
  <c r="D138" i="7" l="1"/>
  <c r="D136" i="7"/>
  <c r="D137" i="7" s="1"/>
  <c r="C125" i="6"/>
  <c r="F123" i="6"/>
  <c r="F124" i="6"/>
  <c r="D139" i="7" l="1"/>
  <c r="D140" i="7" s="1"/>
  <c r="D141" i="7"/>
  <c r="F125" i="6"/>
  <c r="C126" i="6"/>
  <c r="D142" i="7" l="1"/>
  <c r="D143" i="7" s="1"/>
  <c r="D144" i="7"/>
  <c r="C127" i="6"/>
  <c r="F126" i="6"/>
  <c r="D147" i="7" l="1"/>
  <c r="D145" i="7"/>
  <c r="D146" i="7" s="1"/>
  <c r="F127" i="6"/>
  <c r="C128" i="6"/>
  <c r="D148" i="7" l="1"/>
  <c r="D149" i="7" s="1"/>
  <c r="D150" i="7"/>
  <c r="F128" i="6"/>
  <c r="C129" i="6"/>
  <c r="D151" i="7" l="1"/>
  <c r="D152" i="7" s="1"/>
  <c r="D153" i="7"/>
  <c r="F129" i="6"/>
  <c r="C130" i="6"/>
  <c r="D156" i="7" l="1"/>
  <c r="D154" i="7"/>
  <c r="D155" i="7" s="1"/>
  <c r="F130" i="6"/>
  <c r="C131" i="6"/>
  <c r="D157" i="7" l="1"/>
  <c r="D158" i="7" s="1"/>
  <c r="D159" i="7"/>
  <c r="C132" i="6"/>
  <c r="F131" i="6"/>
  <c r="D162" i="7" l="1"/>
  <c r="D160" i="7"/>
  <c r="D161" i="7" s="1"/>
  <c r="C133" i="6"/>
  <c r="F132" i="6"/>
  <c r="D165" i="7" l="1"/>
  <c r="D163" i="7"/>
  <c r="D164" i="7" s="1"/>
  <c r="F133" i="6"/>
  <c r="C134" i="6"/>
  <c r="D166" i="7" l="1"/>
  <c r="D167" i="7" s="1"/>
  <c r="D168" i="7"/>
  <c r="C135" i="6"/>
  <c r="F134" i="6"/>
  <c r="D171" i="7" l="1"/>
  <c r="D169" i="7"/>
  <c r="D170" i="7" s="1"/>
  <c r="C136" i="6"/>
  <c r="F135" i="6"/>
  <c r="D174" i="7" l="1"/>
  <c r="D172" i="7"/>
  <c r="D173" i="7" s="1"/>
  <c r="F136" i="6"/>
  <c r="C137" i="6"/>
  <c r="D175" i="7" l="1"/>
  <c r="D176" i="7" s="1"/>
  <c r="D177" i="7"/>
  <c r="F137" i="6"/>
  <c r="C138" i="6"/>
  <c r="D180" i="7" l="1"/>
  <c r="D178" i="7"/>
  <c r="D179" i="7" s="1"/>
  <c r="C139" i="6"/>
  <c r="F138" i="6"/>
  <c r="D181" i="7" l="1"/>
  <c r="D182" i="7" s="1"/>
  <c r="D183" i="7"/>
  <c r="C140" i="6"/>
  <c r="F139" i="6"/>
  <c r="D184" i="7" l="1"/>
  <c r="D185" i="7" s="1"/>
  <c r="D186" i="7"/>
  <c r="C141" i="6"/>
  <c r="F140" i="6"/>
  <c r="D187" i="7" l="1"/>
  <c r="D188" i="7" s="1"/>
  <c r="D189" i="7"/>
  <c r="F141" i="6"/>
  <c r="C142" i="6"/>
  <c r="F142" i="6" l="1"/>
  <c r="C143" i="6"/>
  <c r="D192" i="7"/>
  <c r="D190" i="7"/>
  <c r="D191" i="7" s="1"/>
  <c r="C144" i="6" l="1"/>
  <c r="F143" i="6"/>
  <c r="D193" i="7"/>
  <c r="D194" i="7" s="1"/>
  <c r="D195" i="7"/>
  <c r="F144" i="6" l="1"/>
  <c r="C145" i="6"/>
  <c r="F145" i="6" s="1"/>
  <c r="F158" i="6" s="1"/>
  <c r="M158" i="6" s="1"/>
  <c r="D196" i="7"/>
  <c r="D197" i="7" s="1"/>
  <c r="D198" i="7"/>
  <c r="D201" i="7" l="1"/>
  <c r="D199" i="7"/>
  <c r="D200" i="7" s="1"/>
  <c r="D202" i="7" l="1"/>
  <c r="D203" i="7" s="1"/>
  <c r="D204" i="7"/>
  <c r="D205" i="7" l="1"/>
  <c r="D206" i="7" s="1"/>
  <c r="D207" i="7"/>
  <c r="D210" i="7" l="1"/>
  <c r="D208" i="7"/>
  <c r="D209" i="7" s="1"/>
  <c r="D211" i="7" l="1"/>
  <c r="D212" i="7" s="1"/>
  <c r="D213" i="7"/>
  <c r="D216" i="7" l="1"/>
  <c r="D214" i="7"/>
  <c r="D215" i="7" s="1"/>
  <c r="D217" i="7" l="1"/>
  <c r="D218" i="7" s="1"/>
  <c r="D219" i="7"/>
  <c r="D220" i="7" s="1"/>
  <c r="D221" i="7" s="1"/>
  <c r="G15" i="12" l="1"/>
  <c r="R15" i="12" s="1"/>
</calcChain>
</file>

<file path=xl/sharedStrings.xml><?xml version="1.0" encoding="utf-8"?>
<sst xmlns="http://schemas.openxmlformats.org/spreadsheetml/2006/main" count="2313" uniqueCount="696">
  <si>
    <t>diag_reg_0</t>
  </si>
  <si>
    <t>PIXEL_NUMBER</t>
  </si>
  <si>
    <t>diag_reg_1</t>
  </si>
  <si>
    <t>Y_POS</t>
  </si>
  <si>
    <t>x</t>
  </si>
  <si>
    <t>X_POS</t>
  </si>
  <si>
    <t>diag_reg_2</t>
  </si>
  <si>
    <t>diag_reg_3</t>
  </si>
  <si>
    <t>pclk_counter</t>
  </si>
  <si>
    <t>debug_state</t>
  </si>
  <si>
    <t>config_done</t>
  </si>
  <si>
    <t>empty</t>
  </si>
  <si>
    <t>almost_empty</t>
  </si>
  <si>
    <t>full</t>
  </si>
  <si>
    <t>almost_full</t>
  </si>
  <si>
    <t>prog_empty</t>
  </si>
  <si>
    <t>prog_full</t>
  </si>
  <si>
    <t xml:space="preserve">valid </t>
  </si>
  <si>
    <t>start_reg</t>
  </si>
  <si>
    <t>start</t>
  </si>
  <si>
    <t>status_reg</t>
  </si>
  <si>
    <t>config_bypass</t>
  </si>
  <si>
    <t>frame_done</t>
  </si>
  <si>
    <t>image_enable</t>
  </si>
  <si>
    <t>i2c_busy</t>
  </si>
  <si>
    <t>capture_busy</t>
  </si>
  <si>
    <t>PIXEL_COUNTERS</t>
  </si>
  <si>
    <t>fifo</t>
  </si>
  <si>
    <t>start_display</t>
  </si>
  <si>
    <t>video_on</t>
  </si>
  <si>
    <t>config_sensor_addr</t>
  </si>
  <si>
    <t>BRAM ADDR[15:8]</t>
  </si>
  <si>
    <t>BRAM ADDR[7:0]</t>
  </si>
  <si>
    <t>bram_we</t>
  </si>
  <si>
    <t>i2c_sensor_data</t>
  </si>
  <si>
    <t>SENSOR REGISTER DATA [15:8]</t>
  </si>
  <si>
    <t>SENSOR REGISTER DATA [7:0]</t>
  </si>
  <si>
    <t>SENSOR REGISTER ADDR[23:16]</t>
  </si>
  <si>
    <t>SENSOR REGISTER ADDR[31:24]</t>
  </si>
  <si>
    <t>control_reg</t>
  </si>
  <si>
    <t>weights_loaded</t>
  </si>
  <si>
    <t>Repeat[31:24]</t>
  </si>
  <si>
    <t>Times_repeated[31:24]</t>
  </si>
  <si>
    <t>input_data_addr_reg</t>
  </si>
  <si>
    <t>input_data_addr[7:0]</t>
  </si>
  <si>
    <t>input_data_addr[15:8]</t>
  </si>
  <si>
    <t>input_data_addr[23:16]</t>
  </si>
  <si>
    <t>input_data_addr[31:24]</t>
  </si>
  <si>
    <t>output_data_addr_reg</t>
  </si>
  <si>
    <t>output_data_addr[31:24]</t>
  </si>
  <si>
    <t>output_data_addr[23:16]</t>
  </si>
  <si>
    <t>output_data_addr[15:8]</t>
  </si>
  <si>
    <t>output_data_addr[7:0]</t>
  </si>
  <si>
    <t>relu_en</t>
  </si>
  <si>
    <t>image_height[31:24]</t>
  </si>
  <si>
    <t>output_volume_height[31:24]</t>
  </si>
  <si>
    <t>Pad[3:0]</t>
  </si>
  <si>
    <t>inbuff_empty</t>
  </si>
  <si>
    <t>inbuff_almost_empty</t>
  </si>
  <si>
    <t>inbuff_prog_empty</t>
  </si>
  <si>
    <t>inbuff_full</t>
  </si>
  <si>
    <t>inbuff_almost_full</t>
  </si>
  <si>
    <t>inbuff_prog_full</t>
  </si>
  <si>
    <t>outbuff_prog_full</t>
  </si>
  <si>
    <t>outbuff_almost_full</t>
  </si>
  <si>
    <t>outbuff_full</t>
  </si>
  <si>
    <t>outbuff_prog_empty</t>
  </si>
  <si>
    <t>outbuff_almost_empty</t>
  </si>
  <si>
    <t>outbuff_empty</t>
  </si>
  <si>
    <t>filter_weights_addr_reg</t>
  </si>
  <si>
    <t>filter_weights_addr[31:24]</t>
  </si>
  <si>
    <t>filter_weights_addr[23:16]</t>
  </si>
  <si>
    <t>filter_weights_addr[15:8]</t>
  </si>
  <si>
    <t>filter_weights_addr[7:0]</t>
  </si>
  <si>
    <t>Layer_Number[23:16]</t>
  </si>
  <si>
    <t xml:space="preserve">Bank 1 </t>
  </si>
  <si>
    <t>Bank 2</t>
  </si>
  <si>
    <t>Bank 3</t>
  </si>
  <si>
    <t>Bank 4</t>
  </si>
  <si>
    <t>Banks</t>
  </si>
  <si>
    <t>Columns</t>
  </si>
  <si>
    <t xml:space="preserve">Rows </t>
  </si>
  <si>
    <t>Bank 6</t>
  </si>
  <si>
    <t xml:space="preserve">Bank 7 </t>
  </si>
  <si>
    <t xml:space="preserve">Bank 8 </t>
  </si>
  <si>
    <t>Bank 5</t>
  </si>
  <si>
    <t>0x000000</t>
  </si>
  <si>
    <t>Bytes</t>
  </si>
  <si>
    <t>Total Memory</t>
  </si>
  <si>
    <t>x7FFFFF</t>
  </si>
  <si>
    <t>0x800000</t>
  </si>
  <si>
    <t>0x0</t>
  </si>
  <si>
    <t>0x096000</t>
  </si>
  <si>
    <t>0x1000000</t>
  </si>
  <si>
    <t>0x1800000</t>
  </si>
  <si>
    <t>0x2000000</t>
  </si>
  <si>
    <t>0x2800000</t>
  </si>
  <si>
    <t>0x3000000</t>
  </si>
  <si>
    <t>0x3800000</t>
  </si>
  <si>
    <t>0xFFFFFF</t>
  </si>
  <si>
    <t>0x17FFFFF</t>
  </si>
  <si>
    <t>0x1FFFFFF</t>
  </si>
  <si>
    <t>0x27FFFFF</t>
  </si>
  <si>
    <t>0x2FFFFFF</t>
  </si>
  <si>
    <t>0x37FFFFF</t>
  </si>
  <si>
    <t>0x3FFFFFF</t>
  </si>
  <si>
    <t>Address</t>
  </si>
  <si>
    <t xml:space="preserve">Filter Memory </t>
  </si>
  <si>
    <t>Filter Size</t>
  </si>
  <si>
    <t xml:space="preserve">Filter Bytes </t>
  </si>
  <si>
    <t>Raw Image</t>
  </si>
  <si>
    <t xml:space="preserve">Height </t>
  </si>
  <si>
    <t>Width</t>
  </si>
  <si>
    <t>Bytes Per</t>
  </si>
  <si>
    <t>&gt;&gt;&gt;&gt;</t>
  </si>
  <si>
    <t>0x400</t>
  </si>
  <si>
    <t>0x800400</t>
  </si>
  <si>
    <t>0x800800</t>
  </si>
  <si>
    <t>0x800C00</t>
  </si>
  <si>
    <t>Filter 1</t>
  </si>
  <si>
    <t>Filter 2</t>
  </si>
  <si>
    <t>Filter 3</t>
  </si>
  <si>
    <t>0x840000</t>
  </si>
  <si>
    <t>Filter 255</t>
  </si>
  <si>
    <t>Filter 0</t>
  </si>
  <si>
    <t>…</t>
  </si>
  <si>
    <t>Image</t>
  </si>
  <si>
    <t>Input</t>
  </si>
  <si>
    <t>ROUND UP TO 1024</t>
  </si>
  <si>
    <t>Max Filters in Bank</t>
  </si>
  <si>
    <t xml:space="preserve">Max Layers to Support </t>
  </si>
  <si>
    <t xml:space="preserve">Max Layers in Bank </t>
  </si>
  <si>
    <t xml:space="preserve">Worst Case Number of Filters </t>
  </si>
  <si>
    <t>Layer 1</t>
  </si>
  <si>
    <t xml:space="preserve"># of Filters </t>
  </si>
  <si>
    <t xml:space="preserve">Iterations </t>
  </si>
  <si>
    <t xml:space="preserve">Bytes </t>
  </si>
  <si>
    <t>Layer 2</t>
  </si>
  <si>
    <t>Layer 3</t>
  </si>
  <si>
    <t>Layer 4</t>
  </si>
  <si>
    <t>Layer 5</t>
  </si>
  <si>
    <t xml:space="preserve">Input Image </t>
  </si>
  <si>
    <t xml:space="preserve">Width </t>
  </si>
  <si>
    <t>Colors</t>
  </si>
  <si>
    <t>Filter Height</t>
  </si>
  <si>
    <t>Filter Width</t>
  </si>
  <si>
    <t>Filter Depth</t>
  </si>
  <si>
    <t xml:space="preserve">Pad </t>
  </si>
  <si>
    <t>Stride</t>
  </si>
  <si>
    <t>Numbe of Filters</t>
  </si>
  <si>
    <t>Output Height</t>
  </si>
  <si>
    <t>Output Width</t>
  </si>
  <si>
    <t>Convolution 1</t>
  </si>
  <si>
    <t>Convolution 2</t>
  </si>
  <si>
    <t>Max Pool</t>
  </si>
  <si>
    <t>Output Depth</t>
  </si>
  <si>
    <t>Number of Filters</t>
  </si>
  <si>
    <t>Convolution 3</t>
  </si>
  <si>
    <t>CONV7-64</t>
  </si>
  <si>
    <t>Channels</t>
  </si>
  <si>
    <t>Image Bytes</t>
  </si>
  <si>
    <t xml:space="preserve">Channels </t>
  </si>
  <si>
    <t># of Filters</t>
  </si>
  <si>
    <t>Filter Bytes</t>
  </si>
  <si>
    <t>POOL2</t>
  </si>
  <si>
    <t>CONV1-64</t>
  </si>
  <si>
    <t>CONV3-64</t>
  </si>
  <si>
    <t>CONV1-256</t>
  </si>
  <si>
    <t>INPUT</t>
  </si>
  <si>
    <t>CONV1-128</t>
  </si>
  <si>
    <t>CONV3-128</t>
  </si>
  <si>
    <t>CONV1-512</t>
  </si>
  <si>
    <t>CONV3-256</t>
  </si>
  <si>
    <t>CONV1-1024</t>
  </si>
  <si>
    <t>FC-1000</t>
  </si>
  <si>
    <t xml:space="preserve">TOTAL MEMORY </t>
  </si>
  <si>
    <t xml:space="preserve">  </t>
  </si>
  <si>
    <t>DSP-0</t>
  </si>
  <si>
    <t>DSP-1</t>
  </si>
  <si>
    <t>DSP-2</t>
  </si>
  <si>
    <t>DSP-3</t>
  </si>
  <si>
    <t>DSP-4</t>
  </si>
  <si>
    <t>DSP-5</t>
  </si>
  <si>
    <t>DSP-6</t>
  </si>
  <si>
    <t>DSP-7</t>
  </si>
  <si>
    <t>DSP-8</t>
  </si>
  <si>
    <t>DSP-9</t>
  </si>
  <si>
    <t>DSP-10</t>
  </si>
  <si>
    <t>DSP-11</t>
  </si>
  <si>
    <t>DSP-12</t>
  </si>
  <si>
    <t>DSP-13</t>
  </si>
  <si>
    <t>DSP-14</t>
  </si>
  <si>
    <t>DSP-15</t>
  </si>
  <si>
    <t>DSP-16</t>
  </si>
  <si>
    <t>DSP-17</t>
  </si>
  <si>
    <t>DSP-18</t>
  </si>
  <si>
    <t>DSP-19</t>
  </si>
  <si>
    <t>DSP-20</t>
  </si>
  <si>
    <t>DSP-21</t>
  </si>
  <si>
    <t>DSP-22</t>
  </si>
  <si>
    <t>DSP-23</t>
  </si>
  <si>
    <t>DSP-24</t>
  </si>
  <si>
    <t>DSP-25</t>
  </si>
  <si>
    <t>DSP-26</t>
  </si>
  <si>
    <t>DSP-27</t>
  </si>
  <si>
    <t>DSP-28</t>
  </si>
  <si>
    <t>DSP-29</t>
  </si>
  <si>
    <t>DSP-30</t>
  </si>
  <si>
    <t>DSP-31</t>
  </si>
  <si>
    <t>DSP-32</t>
  </si>
  <si>
    <t>DSP-33</t>
  </si>
  <si>
    <t>DSP-34</t>
  </si>
  <si>
    <t>DSP-35</t>
  </si>
  <si>
    <t>DSP-36</t>
  </si>
  <si>
    <t>DSP-37</t>
  </si>
  <si>
    <t>DSP-38</t>
  </si>
  <si>
    <t>DSP-39</t>
  </si>
  <si>
    <t>DSP-40</t>
  </si>
  <si>
    <t>DSP-41</t>
  </si>
  <si>
    <t>DSP-42</t>
  </si>
  <si>
    <t>DSP-43</t>
  </si>
  <si>
    <t>DSP-44</t>
  </si>
  <si>
    <t>DSP-45</t>
  </si>
  <si>
    <t>DSP-46</t>
  </si>
  <si>
    <t>DSP-47</t>
  </si>
  <si>
    <t>DSP-48</t>
  </si>
  <si>
    <t>DSP-49</t>
  </si>
  <si>
    <t>DSP-50</t>
  </si>
  <si>
    <t>DSP-51</t>
  </si>
  <si>
    <t>DSP-52</t>
  </si>
  <si>
    <t>DSP-53</t>
  </si>
  <si>
    <t>DSP-54</t>
  </si>
  <si>
    <t>DSP-55</t>
  </si>
  <si>
    <t>DSP-56</t>
  </si>
  <si>
    <t>DSP-57</t>
  </si>
  <si>
    <t>DSP-58</t>
  </si>
  <si>
    <t>DSP-59</t>
  </si>
  <si>
    <t>DSP-60</t>
  </si>
  <si>
    <t>DSP-61</t>
  </si>
  <si>
    <t>DSP-62</t>
  </si>
  <si>
    <t>DSP-63</t>
  </si>
  <si>
    <t>DSP-64</t>
  </si>
  <si>
    <t>DSP-65</t>
  </si>
  <si>
    <t>DSP-66</t>
  </si>
  <si>
    <t>DSP-67</t>
  </si>
  <si>
    <t>DSP-68</t>
  </si>
  <si>
    <t>DSP-69</t>
  </si>
  <si>
    <t>DSP-70</t>
  </si>
  <si>
    <t>DSP-71</t>
  </si>
  <si>
    <t>DSP-72</t>
  </si>
  <si>
    <t>DSP-73</t>
  </si>
  <si>
    <t>DSP-74</t>
  </si>
  <si>
    <t>DSP-75</t>
  </si>
  <si>
    <t>DSP-76</t>
  </si>
  <si>
    <t>DSP-77</t>
  </si>
  <si>
    <t>DSP-78</t>
  </si>
  <si>
    <t>DSP-79</t>
  </si>
  <si>
    <t>DSP-80</t>
  </si>
  <si>
    <t>DSP-81</t>
  </si>
  <si>
    <t>DSP-82</t>
  </si>
  <si>
    <t>DSP-83</t>
  </si>
  <si>
    <t>DSP-84</t>
  </si>
  <si>
    <t>DSP-85</t>
  </si>
  <si>
    <t>DSP-86</t>
  </si>
  <si>
    <t>DSP-87</t>
  </si>
  <si>
    <t>DSP-88</t>
  </si>
  <si>
    <t>DSP-89</t>
  </si>
  <si>
    <t>DSP-90</t>
  </si>
  <si>
    <t>DSP-91</t>
  </si>
  <si>
    <t>DSP-92</t>
  </si>
  <si>
    <t>DSP-93</t>
  </si>
  <si>
    <t>DSP-94</t>
  </si>
  <si>
    <t>DSP-95</t>
  </si>
  <si>
    <t>DSP-96</t>
  </si>
  <si>
    <t>DSP-97</t>
  </si>
  <si>
    <t>DSP-98</t>
  </si>
  <si>
    <t>DSP-99</t>
  </si>
  <si>
    <t>DSP-100</t>
  </si>
  <si>
    <t>DSP-101</t>
  </si>
  <si>
    <t>DSP-102</t>
  </si>
  <si>
    <t>DSP-103</t>
  </si>
  <si>
    <t>DSP-104</t>
  </si>
  <si>
    <t>DSP-105</t>
  </si>
  <si>
    <t>DSP-106</t>
  </si>
  <si>
    <t>DSP-107</t>
  </si>
  <si>
    <t>DSP-108</t>
  </si>
  <si>
    <t>DSP-109</t>
  </si>
  <si>
    <t>DSP-110</t>
  </si>
  <si>
    <t>DSP-111</t>
  </si>
  <si>
    <t>DSP-112</t>
  </si>
  <si>
    <t>DSP-113</t>
  </si>
  <si>
    <t>DSP-114</t>
  </si>
  <si>
    <t>DSP-115</t>
  </si>
  <si>
    <t>DSP-116</t>
  </si>
  <si>
    <t>DSP-117</t>
  </si>
  <si>
    <t>DSP-118</t>
  </si>
  <si>
    <t>DSP-119</t>
  </si>
  <si>
    <t>DSP-120</t>
  </si>
  <si>
    <t>DSP-121</t>
  </si>
  <si>
    <t>DSP-122</t>
  </si>
  <si>
    <t>DSP-123</t>
  </si>
  <si>
    <t>DSP-124</t>
  </si>
  <si>
    <t>DSP-125</t>
  </si>
  <si>
    <t>DSP-126</t>
  </si>
  <si>
    <t>DSP-127</t>
  </si>
  <si>
    <t>DSP-128</t>
  </si>
  <si>
    <t>DSP-129</t>
  </si>
  <si>
    <t>DSP-130</t>
  </si>
  <si>
    <t>DSP-131</t>
  </si>
  <si>
    <t>DSP-132</t>
  </si>
  <si>
    <t>DSP-133</t>
  </si>
  <si>
    <t>DSP-134</t>
  </si>
  <si>
    <t>DSP-135</t>
  </si>
  <si>
    <t>DSP-136</t>
  </si>
  <si>
    <t>DSP-137</t>
  </si>
  <si>
    <t>DSP-138</t>
  </si>
  <si>
    <t>DSP-139</t>
  </si>
  <si>
    <t>DSP-140</t>
  </si>
  <si>
    <t>DSP-141</t>
  </si>
  <si>
    <t>DSP-142</t>
  </si>
  <si>
    <t>DSP-143</t>
  </si>
  <si>
    <t>DSP-144</t>
  </si>
  <si>
    <t>DSP-145</t>
  </si>
  <si>
    <t>DSP-146</t>
  </si>
  <si>
    <t>DSP-147</t>
  </si>
  <si>
    <t>DSP-148</t>
  </si>
  <si>
    <t>DSP-149</t>
  </si>
  <si>
    <t>DSP-150</t>
  </si>
  <si>
    <t>DSP-151</t>
  </si>
  <si>
    <t>DSP-152</t>
  </si>
  <si>
    <t>DSP-153</t>
  </si>
  <si>
    <t>DSP-154</t>
  </si>
  <si>
    <t>DSP-155</t>
  </si>
  <si>
    <t>DSP-156</t>
  </si>
  <si>
    <t>DSP-157</t>
  </si>
  <si>
    <t>DSP-158</t>
  </si>
  <si>
    <t>DSP-159</t>
  </si>
  <si>
    <t>DSP-160</t>
  </si>
  <si>
    <t>DSP-161</t>
  </si>
  <si>
    <t>DSP-162</t>
  </si>
  <si>
    <t>DSP-163</t>
  </si>
  <si>
    <t>DSP-164</t>
  </si>
  <si>
    <t>DSP-165</t>
  </si>
  <si>
    <t>DSP-166</t>
  </si>
  <si>
    <t>DSP-167</t>
  </si>
  <si>
    <t>DSP-168</t>
  </si>
  <si>
    <t>DSP-169</t>
  </si>
  <si>
    <t>DSP-170</t>
  </si>
  <si>
    <t>DSP-171</t>
  </si>
  <si>
    <t>DSP-172</t>
  </si>
  <si>
    <t>DSP-173</t>
  </si>
  <si>
    <t>DSP-174</t>
  </si>
  <si>
    <t>DSP-175</t>
  </si>
  <si>
    <t>DSP-176</t>
  </si>
  <si>
    <t>DSP-177</t>
  </si>
  <si>
    <t>DSP-178</t>
  </si>
  <si>
    <t>DSP-179</t>
  </si>
  <si>
    <t>DSP-180</t>
  </si>
  <si>
    <t>DSP-181</t>
  </si>
  <si>
    <t>DSP-182</t>
  </si>
  <si>
    <t>DSP-183</t>
  </si>
  <si>
    <t>DSP-184</t>
  </si>
  <si>
    <t>DSP-185</t>
  </si>
  <si>
    <t>DSP-186</t>
  </si>
  <si>
    <t>DSP-187</t>
  </si>
  <si>
    <t>DSP-188</t>
  </si>
  <si>
    <t>DSP-189</t>
  </si>
  <si>
    <t>DSP-190</t>
  </si>
  <si>
    <t>DSP-191</t>
  </si>
  <si>
    <t>DSP-192</t>
  </si>
  <si>
    <t>DSP-193</t>
  </si>
  <si>
    <t>DSP-194</t>
  </si>
  <si>
    <t>DSP-195</t>
  </si>
  <si>
    <t>DSP-196</t>
  </si>
  <si>
    <t>DSP-197</t>
  </si>
  <si>
    <t>DSP-198</t>
  </si>
  <si>
    <t>DSP-199</t>
  </si>
  <si>
    <t>DSP-200</t>
  </si>
  <si>
    <t>DSP-201</t>
  </si>
  <si>
    <t>DSP-202</t>
  </si>
  <si>
    <t>DSP-203</t>
  </si>
  <si>
    <t>DSP-204</t>
  </si>
  <si>
    <t>DSP-205</t>
  </si>
  <si>
    <t>DSP-206</t>
  </si>
  <si>
    <t>DSP-207</t>
  </si>
  <si>
    <t>DSP-208</t>
  </si>
  <si>
    <t>DSP-209</t>
  </si>
  <si>
    <t>DSP-210</t>
  </si>
  <si>
    <t>DSP-211</t>
  </si>
  <si>
    <t>DSP-212</t>
  </si>
  <si>
    <t>DSP-213</t>
  </si>
  <si>
    <t>DSP-214</t>
  </si>
  <si>
    <t>DSP-215</t>
  </si>
  <si>
    <t>DSP-216</t>
  </si>
  <si>
    <t>DSP-217</t>
  </si>
  <si>
    <t>DSP-218</t>
  </si>
  <si>
    <t>DSP-219</t>
  </si>
  <si>
    <t>DSPs</t>
  </si>
  <si>
    <t>CONTROL_REG</t>
  </si>
  <si>
    <t>clear_fifos</t>
  </si>
  <si>
    <t>reset_all</t>
  </si>
  <si>
    <t>Input_height[31:24]</t>
  </si>
  <si>
    <t>input_width[23:16]</t>
  </si>
  <si>
    <t>input_channels[15:8]</t>
  </si>
  <si>
    <t>input_channels[7:0]</t>
  </si>
  <si>
    <t>STATUS_REG</t>
  </si>
  <si>
    <t>INPUT_DATA_ADDR_REG</t>
  </si>
  <si>
    <t>OUTPUT_DATA_ADDR_REG</t>
  </si>
  <si>
    <t>output_height[31:24]</t>
  </si>
  <si>
    <t>output_width[23:16]</t>
  </si>
  <si>
    <t>output_channels[15:8]</t>
  </si>
  <si>
    <t>output_channels[7:0]</t>
  </si>
  <si>
    <t>KERNEL_PARAMETERS_REG</t>
  </si>
  <si>
    <t>OUTPUT_PARAMETERS_REG</t>
  </si>
  <si>
    <t>kernel_height[31:24]</t>
  </si>
  <si>
    <t>kernel_width[23:16]</t>
  </si>
  <si>
    <t>kernel_stride[15:8]</t>
  </si>
  <si>
    <t>INPUT_PARAMETERS_REG</t>
  </si>
  <si>
    <t>done</t>
  </si>
  <si>
    <t>busy</t>
  </si>
  <si>
    <t>PREDICTION_1_REG</t>
  </si>
  <si>
    <t>Probability[31:24]</t>
  </si>
  <si>
    <t>Probability[23:16]</t>
  </si>
  <si>
    <t>Class[15:8]</t>
  </si>
  <si>
    <t>Class[7:0]</t>
  </si>
  <si>
    <t>PREDICTION_2_REG</t>
  </si>
  <si>
    <t>PREDICTION_3_REG</t>
  </si>
  <si>
    <t>PREDICTION_4_REG</t>
  </si>
  <si>
    <t>PREDICTION_5_REG</t>
  </si>
  <si>
    <t>expbuff_empty</t>
  </si>
  <si>
    <t>expbuff_almost_empty</t>
  </si>
  <si>
    <t>expbuff_full</t>
  </si>
  <si>
    <t>expbuff_almost_full</t>
  </si>
  <si>
    <t>image_width[23:16]</t>
  </si>
  <si>
    <t>image_channels[15:8]</t>
  </si>
  <si>
    <t>input_volume_params_reg</t>
  </si>
  <si>
    <t>output_volume_params_reg</t>
  </si>
  <si>
    <t>output_volume_width[23:16]</t>
  </si>
  <si>
    <t>output_volume_channel[15:8]</t>
  </si>
  <si>
    <t>Stride[7:4]</t>
  </si>
  <si>
    <t>weight_filter_height[31:28]</t>
  </si>
  <si>
    <t>weight_filter_width[27:24]</t>
  </si>
  <si>
    <t>number_of_channels[23:16]</t>
  </si>
  <si>
    <t>number_of_channels[15:12]</t>
  </si>
  <si>
    <t>number_of_filters[11:8]</t>
  </si>
  <si>
    <t>number_of_filters[7:0]</t>
  </si>
  <si>
    <t>weight_params_reg</t>
  </si>
  <si>
    <t>more_dsps</t>
  </si>
  <si>
    <t>iteration_complete</t>
  </si>
  <si>
    <t xml:space="preserve">conv_complete </t>
  </si>
  <si>
    <t>output_volume_channel[7:0]</t>
  </si>
  <si>
    <t>image_channels[7:0]</t>
  </si>
  <si>
    <t>conv_params_reg</t>
  </si>
  <si>
    <t>beta[7:0]</t>
  </si>
  <si>
    <t>mean[31:24]</t>
  </si>
  <si>
    <t>norm_params_0_reg</t>
  </si>
  <si>
    <t>norm_params_1_reg</t>
  </si>
  <si>
    <t>variance[7:0]</t>
  </si>
  <si>
    <t>affine_en</t>
  </si>
  <si>
    <t>norm_params_2_reg</t>
  </si>
  <si>
    <t>variance[15:8]</t>
  </si>
  <si>
    <t>beta[15:8]</t>
  </si>
  <si>
    <t>epsilon[23:16]</t>
  </si>
  <si>
    <t>epsilon[31:24]</t>
  </si>
  <si>
    <t>gamma[7:0]</t>
  </si>
  <si>
    <t>gamma[15:8]</t>
  </si>
  <si>
    <t>mean[23:16]</t>
  </si>
  <si>
    <t>num_classes</t>
  </si>
  <si>
    <t>channels_allowed[15:8]</t>
  </si>
  <si>
    <t>weight_multiples_reg</t>
  </si>
  <si>
    <t>WH*WW*CH_AL</t>
  </si>
  <si>
    <t>WH*WW*CH_AL*FILT</t>
  </si>
  <si>
    <t>Locations</t>
  </si>
  <si>
    <t>Total Memory Locations</t>
  </si>
  <si>
    <t>CONV1</t>
  </si>
  <si>
    <t>Pad</t>
  </si>
  <si>
    <t>POOL1</t>
  </si>
  <si>
    <t>CONV2</t>
  </si>
  <si>
    <t>CONV3</t>
  </si>
  <si>
    <t>CONV4</t>
  </si>
  <si>
    <t>CONV5</t>
  </si>
  <si>
    <t>POOL3</t>
  </si>
  <si>
    <t>FC6</t>
  </si>
  <si>
    <t>FC7</t>
  </si>
  <si>
    <t>FC8</t>
  </si>
  <si>
    <t>x3FFFFFF</t>
  </si>
  <si>
    <t>0x4000000</t>
  </si>
  <si>
    <t>0x7FFFFFF</t>
  </si>
  <si>
    <t>0x8000000</t>
  </si>
  <si>
    <t>0xC000000</t>
  </si>
  <si>
    <t>0xBFFFFFF</t>
  </si>
  <si>
    <t>0x10000000</t>
  </si>
  <si>
    <t>0xFFFFFFF</t>
  </si>
  <si>
    <t>0x13FFFFFF</t>
  </si>
  <si>
    <t>0x14000000</t>
  </si>
  <si>
    <t>0x18000000</t>
  </si>
  <si>
    <t>0x1C000000</t>
  </si>
  <si>
    <t>0x17FFFFFF</t>
  </si>
  <si>
    <t>0x1BFFFFFF</t>
  </si>
  <si>
    <t>0x1FFFFFFF</t>
  </si>
  <si>
    <t>Number of Bytes</t>
  </si>
  <si>
    <t xml:space="preserve">Memory Per Bank </t>
  </si>
  <si>
    <t>Image Data</t>
  </si>
  <si>
    <t xml:space="preserve">Filter Data </t>
  </si>
  <si>
    <t>Total Usage Bytes</t>
  </si>
  <si>
    <t>Percent Usage</t>
  </si>
  <si>
    <t>Bank 2,3,4</t>
  </si>
  <si>
    <t>Bank 7</t>
  </si>
  <si>
    <t>Bank 5,6</t>
  </si>
  <si>
    <t>Bank 8</t>
  </si>
  <si>
    <t>Layers 1-5</t>
  </si>
  <si>
    <t>Layer 6</t>
  </si>
  <si>
    <t>Layer 7</t>
  </si>
  <si>
    <t xml:space="preserve">layer 8 </t>
  </si>
  <si>
    <t>Bias</t>
  </si>
  <si>
    <t>Bias Bytes</t>
  </si>
  <si>
    <t>Bias Data</t>
  </si>
  <si>
    <t>Input Image</t>
  </si>
  <si>
    <t>Conv1</t>
  </si>
  <si>
    <t>W1</t>
  </si>
  <si>
    <t>W2</t>
  </si>
  <si>
    <t>Conv2</t>
  </si>
  <si>
    <t>W3</t>
  </si>
  <si>
    <t>Conv3</t>
  </si>
  <si>
    <t>W4</t>
  </si>
  <si>
    <t>Conv4</t>
  </si>
  <si>
    <t>W5</t>
  </si>
  <si>
    <t>Conv5</t>
  </si>
  <si>
    <t>MP1</t>
  </si>
  <si>
    <t>MP2</t>
  </si>
  <si>
    <t>MP3</t>
  </si>
  <si>
    <t>0x11553FF</t>
  </si>
  <si>
    <t>0x1155400</t>
  </si>
  <si>
    <t>0x0DF5300</t>
  </si>
  <si>
    <t>0x0DF52FF</t>
  </si>
  <si>
    <t>0x0DB5A00</t>
  </si>
  <si>
    <t>0x0DB5BFF</t>
  </si>
  <si>
    <t>0x08A5B00</t>
  </si>
  <si>
    <t>0x08A5AFF</t>
  </si>
  <si>
    <t>0x0866500</t>
  </si>
  <si>
    <t>0x08664FF</t>
  </si>
  <si>
    <t>0x0506400</t>
  </si>
  <si>
    <t>0x05063FF</t>
  </si>
  <si>
    <t>0x04DBF00</t>
  </si>
  <si>
    <t>0x04DBEFF</t>
  </si>
  <si>
    <t>0x0425A00</t>
  </si>
  <si>
    <t>0x0425BFF</t>
  </si>
  <si>
    <t>0x01CD900</t>
  </si>
  <si>
    <t>0x01CD8FF</t>
  </si>
  <si>
    <t>0x0189300</t>
  </si>
  <si>
    <t>0x01892FF</t>
  </si>
  <si>
    <t>0x006D900</t>
  </si>
  <si>
    <t>0x006D8FF</t>
  </si>
  <si>
    <t>0x004B800</t>
  </si>
  <si>
    <t>0x004B7FF</t>
  </si>
  <si>
    <t>0x0000000</t>
  </si>
  <si>
    <t>0x117F8FF</t>
  </si>
  <si>
    <t>0x117F900</t>
  </si>
  <si>
    <t>0x11888FF</t>
  </si>
  <si>
    <t>W6</t>
  </si>
  <si>
    <t>|</t>
  </si>
  <si>
    <t>0xD0000FF</t>
  </si>
  <si>
    <t>0xD000100</t>
  </si>
  <si>
    <t>0xD0041FF</t>
  </si>
  <si>
    <t>W7</t>
  </si>
  <si>
    <t>0x140000FF</t>
  </si>
  <si>
    <t>0x14000100</t>
  </si>
  <si>
    <t>0x140041FF</t>
  </si>
  <si>
    <t>W8</t>
  </si>
  <si>
    <t>0x1C0001FF</t>
  </si>
  <si>
    <t>b1</t>
  </si>
  <si>
    <t>b2</t>
  </si>
  <si>
    <t>b3</t>
  </si>
  <si>
    <t>b4</t>
  </si>
  <si>
    <t>b5</t>
  </si>
  <si>
    <t>b6</t>
  </si>
  <si>
    <t>b7</t>
  </si>
  <si>
    <t>b8</t>
  </si>
  <si>
    <t>0x1C000200</t>
  </si>
  <si>
    <t>0x1C00040F</t>
  </si>
  <si>
    <t>0x1C000410</t>
  </si>
  <si>
    <t>0x1C000A1F</t>
  </si>
  <si>
    <t>0x1C000A20</t>
  </si>
  <si>
    <t>0x1C00102F</t>
  </si>
  <si>
    <t>0x1C001030</t>
  </si>
  <si>
    <t>0x1C00113F</t>
  </si>
  <si>
    <t>0x1C001140</t>
  </si>
  <si>
    <t>0x1C00214F</t>
  </si>
  <si>
    <t>0x1C002150</t>
  </si>
  <si>
    <t>0x1C00315F</t>
  </si>
  <si>
    <t>0x1C003160</t>
  </si>
  <si>
    <t>0x1C00355F</t>
  </si>
  <si>
    <t>0x18FA00FF</t>
  </si>
  <si>
    <t>0x18FA0100</t>
  </si>
  <si>
    <t>0x18FB00FF</t>
  </si>
  <si>
    <t>0x1C004000</t>
  </si>
  <si>
    <t>Probs</t>
  </si>
  <si>
    <t>0x1C004FFF</t>
  </si>
  <si>
    <t>HH</t>
  </si>
  <si>
    <t>WW</t>
  </si>
  <si>
    <t>Filters</t>
  </si>
  <si>
    <t>H</t>
  </si>
  <si>
    <t>W</t>
  </si>
  <si>
    <t>CHU_FLOP</t>
  </si>
  <si>
    <t>CHUs</t>
  </si>
  <si>
    <t>ACC_FLOP</t>
  </si>
  <si>
    <t xml:space="preserve">Adder Tree </t>
  </si>
  <si>
    <t>Layer1</t>
  </si>
  <si>
    <t>Layer2</t>
  </si>
  <si>
    <t>Layer3</t>
  </si>
  <si>
    <t>Layer4</t>
  </si>
  <si>
    <t>Layer5</t>
  </si>
  <si>
    <t>Layer6</t>
  </si>
  <si>
    <t>BIAS_FLOP</t>
  </si>
  <si>
    <t>ROW_FLOP</t>
  </si>
  <si>
    <t>VOL_FLOP</t>
  </si>
  <si>
    <t>Simulation (sec)</t>
  </si>
  <si>
    <t>FLOPS</t>
  </si>
  <si>
    <t>Channels Allowed</t>
  </si>
  <si>
    <t>Channel Iterations</t>
  </si>
  <si>
    <t>AFFINE1</t>
  </si>
  <si>
    <t>Filter iterations</t>
  </si>
  <si>
    <t>Filters In set</t>
  </si>
  <si>
    <t>Channels in Set</t>
  </si>
  <si>
    <t>Filter Iterations</t>
  </si>
  <si>
    <t>AFFINE2</t>
  </si>
  <si>
    <t>AFFINE3</t>
  </si>
  <si>
    <t>Hardware (sec)</t>
  </si>
  <si>
    <t>Kernal Adders</t>
  </si>
  <si>
    <t>SIM FLOPS</t>
  </si>
  <si>
    <t>HW FLOPS</t>
  </si>
  <si>
    <t>OH</t>
  </si>
  <si>
    <t>OW</t>
  </si>
  <si>
    <t>IH</t>
  </si>
  <si>
    <t>IW</t>
  </si>
  <si>
    <t>Mem Trans.</t>
  </si>
  <si>
    <t>Input Reads</t>
  </si>
  <si>
    <t xml:space="preserve">Trans. First Rows </t>
  </si>
  <si>
    <t>Trans. Per Stride</t>
  </si>
  <si>
    <t>Num Strides Left</t>
  </si>
  <si>
    <t>Trans. Per Kernel and CH AL</t>
  </si>
  <si>
    <t>Weight Reads</t>
  </si>
  <si>
    <t xml:space="preserve">Trans. Bias </t>
  </si>
  <si>
    <t>Bias Reads</t>
  </si>
  <si>
    <t>Filters to read</t>
  </si>
  <si>
    <t>Rows to read</t>
  </si>
  <si>
    <t>Prev Reads</t>
  </si>
  <si>
    <t>Sum Reads</t>
  </si>
  <si>
    <t>Times to perform</t>
  </si>
  <si>
    <t>Reads</t>
  </si>
  <si>
    <t>Writes</t>
  </si>
  <si>
    <t xml:space="preserve">Trans. Per Out Row </t>
  </si>
  <si>
    <t>Trans. Prev. Out Row Width</t>
  </si>
  <si>
    <t>Channels to Write</t>
  </si>
  <si>
    <t>Rows to Write</t>
  </si>
  <si>
    <t>Channels to read</t>
  </si>
  <si>
    <t>Times to Perform</t>
  </si>
  <si>
    <t>Sum Writes</t>
  </si>
  <si>
    <t>TOTAL MEM ACCESSES</t>
  </si>
  <si>
    <t>Filters to read in Set</t>
  </si>
  <si>
    <t>Channels to read in Set</t>
  </si>
  <si>
    <t>Iterations</t>
  </si>
  <si>
    <t>HW Ratio</t>
  </si>
  <si>
    <t>Image Class</t>
  </si>
  <si>
    <t>Model Class</t>
  </si>
  <si>
    <t xml:space="preserve">Model Score </t>
  </si>
  <si>
    <t>Hardware Score Hex</t>
  </si>
  <si>
    <t>Hardware Score Dec</t>
  </si>
  <si>
    <t>0x409AF820</t>
  </si>
  <si>
    <t>%Difference</t>
  </si>
  <si>
    <t>Hardware Class</t>
  </si>
  <si>
    <t>n02690373_3435</t>
  </si>
  <si>
    <t>n02690373_6755</t>
  </si>
  <si>
    <t>Image ID</t>
  </si>
  <si>
    <t>Image #</t>
  </si>
  <si>
    <t>n02690373_17389</t>
  </si>
  <si>
    <t>n02708093_1783</t>
  </si>
  <si>
    <t>n02708093_3688</t>
  </si>
  <si>
    <t>n02992529_59933</t>
  </si>
  <si>
    <t>n03063599_3650</t>
  </si>
  <si>
    <t>n03063599_5006</t>
  </si>
  <si>
    <t>n03930630_24834</t>
  </si>
  <si>
    <t>n03063599_4149</t>
  </si>
  <si>
    <t>0x40F8778B</t>
  </si>
  <si>
    <t>0x41138E41</t>
  </si>
  <si>
    <t>0x411C0F50</t>
  </si>
  <si>
    <t>0x40A05553</t>
  </si>
  <si>
    <t>0x40BA17C8</t>
  </si>
  <si>
    <t>0x41028B29</t>
  </si>
  <si>
    <t>0x40B4E50D</t>
  </si>
  <si>
    <t>0x40E41692</t>
  </si>
  <si>
    <t>0x40CB98F0</t>
  </si>
  <si>
    <t xml:space="preserve">Stride </t>
  </si>
  <si>
    <t xml:space="preserve">Layer </t>
  </si>
  <si>
    <t>Total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</si>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</sst>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 Unicode MS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3A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9A9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7" borderId="0" applyNumberFormat="0" applyBorder="0" applyAlignment="0" applyProtection="0"/>
  </cellStyleXfs>
  <cellXfs count="232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1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6" xfId="0" applyFill="1" applyBorder="1"/>
    <xf numFmtId="0" fontId="5" fillId="9" borderId="7" xfId="7" applyBorder="1"/>
    <xf numFmtId="0" fontId="5" fillId="9" borderId="8" xfId="7" applyBorder="1"/>
    <xf numFmtId="0" fontId="5" fillId="9" borderId="4" xfId="7" applyBorder="1"/>
    <xf numFmtId="0" fontId="5" fillId="9" borderId="6" xfId="7" applyBorder="1"/>
    <xf numFmtId="0" fontId="5" fillId="6" borderId="0" xfId="4" applyBorder="1"/>
    <xf numFmtId="0" fontId="5" fillId="6" borderId="5" xfId="4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Border="1"/>
    <xf numFmtId="0" fontId="1" fillId="0" borderId="8" xfId="0" applyFont="1" applyBorder="1"/>
    <xf numFmtId="16" fontId="0" fillId="0" borderId="0" xfId="0" applyNumberFormat="1"/>
    <xf numFmtId="0" fontId="2" fillId="11" borderId="0" xfId="0" applyFont="1" applyFill="1"/>
    <xf numFmtId="0" fontId="2" fillId="11" borderId="1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5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0" xfId="0" applyFill="1" applyBorder="1"/>
    <xf numFmtId="0" fontId="0" fillId="15" borderId="8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24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3" fillId="7" borderId="1" xfId="5" applyBorder="1"/>
    <xf numFmtId="0" fontId="3" fillId="7" borderId="2" xfId="5" applyBorder="1"/>
    <xf numFmtId="0" fontId="3" fillId="7" borderId="3" xfId="5" applyBorder="1"/>
    <xf numFmtId="0" fontId="3" fillId="7" borderId="7" xfId="5" applyBorder="1"/>
    <xf numFmtId="0" fontId="3" fillId="7" borderId="0" xfId="5" applyBorder="1"/>
    <xf numFmtId="0" fontId="3" fillId="7" borderId="8" xfId="5" applyBorder="1"/>
    <xf numFmtId="0" fontId="3" fillId="7" borderId="4" xfId="5" applyBorder="1"/>
    <xf numFmtId="0" fontId="3" fillId="7" borderId="5" xfId="5" applyBorder="1"/>
    <xf numFmtId="0" fontId="3" fillId="7" borderId="6" xfId="5" applyBorder="1"/>
    <xf numFmtId="0" fontId="3" fillId="7" borderId="19" xfId="5" applyBorder="1"/>
    <xf numFmtId="0" fontId="3" fillId="7" borderId="20" xfId="5" applyBorder="1"/>
    <xf numFmtId="0" fontId="3" fillId="7" borderId="21" xfId="5" applyBorder="1"/>
    <xf numFmtId="0" fontId="3" fillId="7" borderId="22" xfId="5" applyBorder="1"/>
    <xf numFmtId="0" fontId="3" fillId="7" borderId="23" xfId="5" applyBorder="1"/>
    <xf numFmtId="0" fontId="3" fillId="7" borderId="24" xfId="5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2" borderId="29" xfId="0" applyFill="1" applyBorder="1"/>
    <xf numFmtId="0" fontId="0" fillId="12" borderId="30" xfId="0" applyFill="1" applyBorder="1"/>
    <xf numFmtId="0" fontId="0" fillId="12" borderId="31" xfId="0" applyFill="1" applyBorder="1"/>
    <xf numFmtId="0" fontId="0" fillId="14" borderId="32" xfId="0" applyFill="1" applyBorder="1"/>
    <xf numFmtId="0" fontId="0" fillId="14" borderId="17" xfId="0" applyFill="1" applyBorder="1"/>
    <xf numFmtId="0" fontId="0" fillId="12" borderId="16" xfId="0" applyFill="1" applyBorder="1"/>
    <xf numFmtId="0" fontId="0" fillId="12" borderId="33" xfId="0" applyFill="1" applyBorder="1"/>
    <xf numFmtId="0" fontId="0" fillId="12" borderId="34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2" borderId="17" xfId="0" applyFill="1" applyBorder="1"/>
    <xf numFmtId="0" fontId="4" fillId="3" borderId="0" xfId="1"/>
    <xf numFmtId="0" fontId="3" fillId="5" borderId="28" xfId="3" applyBorder="1"/>
    <xf numFmtId="0" fontId="3" fillId="8" borderId="28" xfId="6" applyBorder="1"/>
    <xf numFmtId="0" fontId="3" fillId="10" borderId="28" xfId="8" applyBorder="1"/>
    <xf numFmtId="0" fontId="3" fillId="4" borderId="0" xfId="2"/>
    <xf numFmtId="0" fontId="3" fillId="8" borderId="0" xfId="6"/>
    <xf numFmtId="0" fontId="3" fillId="10" borderId="0" xfId="8"/>
    <xf numFmtId="0" fontId="4" fillId="3" borderId="28" xfId="1" applyBorder="1"/>
    <xf numFmtId="0" fontId="1" fillId="0" borderId="13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17" borderId="30" xfId="9" applyBorder="1"/>
    <xf numFmtId="0" fontId="0" fillId="12" borderId="38" xfId="0" applyFill="1" applyBorder="1"/>
    <xf numFmtId="0" fontId="0" fillId="12" borderId="32" xfId="0" applyFill="1" applyBorder="1"/>
    <xf numFmtId="0" fontId="0" fillId="16" borderId="34" xfId="0" applyFill="1" applyBorder="1"/>
    <xf numFmtId="0" fontId="0" fillId="16" borderId="33" xfId="0" applyFill="1" applyBorder="1"/>
    <xf numFmtId="0" fontId="0" fillId="16" borderId="16" xfId="0" applyFill="1" applyBorder="1"/>
    <xf numFmtId="0" fontId="3" fillId="17" borderId="29" xfId="9" applyBorder="1"/>
    <xf numFmtId="0" fontId="3" fillId="17" borderId="31" xfId="9" applyBorder="1"/>
    <xf numFmtId="0" fontId="0" fillId="0" borderId="0" xfId="0" applyFont="1"/>
    <xf numFmtId="0" fontId="1" fillId="2" borderId="4" xfId="0" applyFont="1" applyFill="1" applyBorder="1"/>
    <xf numFmtId="0" fontId="0" fillId="14" borderId="7" xfId="0" applyFill="1" applyBorder="1"/>
    <xf numFmtId="0" fontId="0" fillId="18" borderId="7" xfId="0" applyFill="1" applyBorder="1"/>
    <xf numFmtId="0" fontId="0" fillId="19" borderId="7" xfId="0" applyFill="1" applyBorder="1"/>
    <xf numFmtId="0" fontId="0" fillId="18" borderId="7" xfId="0" applyFont="1" applyFill="1" applyBorder="1"/>
    <xf numFmtId="0" fontId="0" fillId="14" borderId="7" xfId="0" applyFont="1" applyFill="1" applyBorder="1"/>
    <xf numFmtId="0" fontId="0" fillId="19" borderId="4" xfId="0" applyFill="1" applyBorder="1"/>
    <xf numFmtId="0" fontId="0" fillId="20" borderId="7" xfId="0" applyFill="1" applyBorder="1"/>
    <xf numFmtId="0" fontId="0" fillId="20" borderId="0" xfId="0" applyFill="1"/>
    <xf numFmtId="0" fontId="0" fillId="20" borderId="7" xfId="0" applyFont="1" applyFill="1" applyBorder="1"/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0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1" fillId="0" borderId="0" xfId="0" applyNumberFormat="1" applyFont="1"/>
    <xf numFmtId="0" fontId="1" fillId="0" borderId="6" xfId="0" applyFont="1" applyBorder="1"/>
    <xf numFmtId="0" fontId="0" fillId="0" borderId="7" xfId="0" applyFont="1" applyBorder="1"/>
    <xf numFmtId="0" fontId="0" fillId="21" borderId="0" xfId="0" applyFill="1"/>
    <xf numFmtId="0" fontId="1" fillId="0" borderId="5" xfId="0" applyFont="1" applyBorder="1"/>
    <xf numFmtId="0" fontId="0" fillId="21" borderId="5" xfId="0" applyFill="1" applyBorder="1" applyAlignment="1"/>
    <xf numFmtId="0" fontId="7" fillId="0" borderId="0" xfId="0" applyFont="1" applyAlignment="1">
      <alignment vertical="center"/>
    </xf>
    <xf numFmtId="11" fontId="0" fillId="0" borderId="0" xfId="0" applyNumberFormat="1"/>
    <xf numFmtId="165" fontId="0" fillId="0" borderId="0" xfId="0" applyNumberFormat="1"/>
    <xf numFmtId="0" fontId="0" fillId="0" borderId="0" xfId="0" applyFill="1" applyBorder="1"/>
    <xf numFmtId="166" fontId="0" fillId="0" borderId="0" xfId="0" applyNumberFormat="1"/>
    <xf numFmtId="2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0">
    <cellStyle name="20% - Accent2" xfId="5" builtinId="34"/>
    <cellStyle name="40% - Accent1" xfId="2" builtinId="31"/>
    <cellStyle name="40% - Accent3" xfId="9" builtinId="39"/>
    <cellStyle name="40% - Accent6" xfId="8" builtinId="51"/>
    <cellStyle name="60% - Accent1" xfId="3" builtinId="32"/>
    <cellStyle name="60% - Accent2" xfId="6" builtinId="36"/>
    <cellStyle name="Accent2" xfId="4" builtinId="33"/>
    <cellStyle name="Accent6" xfId="7" builtinId="49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D3AEEE"/>
      <color rgb="FFF89A90"/>
      <color rgb="FFFFFF99"/>
      <color rgb="FFFFA3A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Hardware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FLOPS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679749252147463E-2"/>
                  <c:y val="0.263354723009179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603-4888-A44A-0E0C19E1BDB0}"/>
                </c:ext>
              </c:extLst>
            </c:dLbl>
            <c:dLbl>
              <c:idx val="1"/>
              <c:layout>
                <c:manualLayout>
                  <c:x val="4.5869310443405517E-2"/>
                  <c:y val="-7.71901774337251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0591995383956"/>
                      <c:h val="0.11448601138081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4603-4888-A44A-0E0C19E1BDB0}"/>
                </c:ext>
              </c:extLst>
            </c:dLbl>
            <c:dLbl>
              <c:idx val="2"/>
              <c:layout>
                <c:manualLayout>
                  <c:x val="3.3359498504294927E-2"/>
                  <c:y val="-0.181623946902882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03-4888-A44A-0E0C19E1BDB0}"/>
                </c:ext>
              </c:extLst>
            </c:dLbl>
            <c:dLbl>
              <c:idx val="3"/>
              <c:layout>
                <c:manualLayout>
                  <c:x val="0.14455782685194468"/>
                  <c:y val="0.317841907080044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03-4888-A44A-0E0C19E1BDB0}"/>
                </c:ext>
              </c:extLst>
            </c:dLbl>
            <c:dLbl>
              <c:idx val="4"/>
              <c:layout>
                <c:manualLayout>
                  <c:x val="-6.6718997008589853E-2"/>
                  <c:y val="0.29059831504461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03-4888-A44A-0E0C19E1BDB0}"/>
                </c:ext>
              </c:extLst>
            </c:dLbl>
            <c:dLbl>
              <c:idx val="5"/>
              <c:layout>
                <c:manualLayout>
                  <c:x val="4.1699373130368658E-2"/>
                  <c:y val="0.16346155221259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03-4888-A44A-0E0C19E1BDB0}"/>
                </c:ext>
              </c:extLst>
            </c:dLbl>
            <c:dLbl>
              <c:idx val="6"/>
              <c:layout>
                <c:manualLayout>
                  <c:x val="-0.15845761789540089"/>
                  <c:y val="-0.140758558849734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03-4888-A44A-0E0C19E1BDB0}"/>
                </c:ext>
              </c:extLst>
            </c:dLbl>
            <c:dLbl>
              <c:idx val="7"/>
              <c:layout>
                <c:manualLayout>
                  <c:x val="-0.16957745073016584"/>
                  <c:y val="0.19978634159317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03-4888-A44A-0E0C19E1BDB0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'FLOPS PER'!$V$11:$V$18</c:f>
              <c:numCache>
                <c:formatCode>0.00</c:formatCode>
                <c:ptCount val="8"/>
                <c:pt idx="0">
                  <c:v>34878.848042468482</c:v>
                </c:pt>
                <c:pt idx="1">
                  <c:v>287.0872554934806</c:v>
                </c:pt>
                <c:pt idx="2">
                  <c:v>42.421025175277883</c:v>
                </c:pt>
                <c:pt idx="3">
                  <c:v>30.309784682361133</c:v>
                </c:pt>
                <c:pt idx="4">
                  <c:v>30.15283330585018</c:v>
                </c:pt>
                <c:pt idx="5">
                  <c:v>115.89909953194061</c:v>
                </c:pt>
                <c:pt idx="6">
                  <c:v>24.666650984032323</c:v>
                </c:pt>
                <c:pt idx="7">
                  <c:v>11.949034943862747</c:v>
                </c:pt>
              </c:numCache>
            </c:numRef>
          </c:xVal>
          <c:yVal>
            <c:numRef>
              <c:f>'FLOPS PER'!$Q$11:$Q$18</c:f>
              <c:numCache>
                <c:formatCode>0.000E+00</c:formatCode>
                <c:ptCount val="8"/>
                <c:pt idx="0">
                  <c:v>2953000329.9218931</c:v>
                </c:pt>
                <c:pt idx="1">
                  <c:v>113796896.05388525</c:v>
                </c:pt>
                <c:pt idx="2">
                  <c:v>29106132.71165511</c:v>
                </c:pt>
                <c:pt idx="3">
                  <c:v>20830887.888544861</c:v>
                </c:pt>
                <c:pt idx="4">
                  <c:v>20763238.278569855</c:v>
                </c:pt>
                <c:pt idx="5">
                  <c:v>113884018.32795206</c:v>
                </c:pt>
                <c:pt idx="6">
                  <c:v>38077998.80206953</c:v>
                </c:pt>
                <c:pt idx="7">
                  <c:v>20229547.269908123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3-4888-A44A-0E0C19E1BD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2789632"/>
        <c:axId val="622789960"/>
      </c:scatterChart>
      <c:valAx>
        <c:axId val="622789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Ops/mem TRANS.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9960"/>
        <c:crosses val="autoZero"/>
        <c:crossBetween val="midCat"/>
      </c:valAx>
      <c:valAx>
        <c:axId val="622789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Simulation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FLOPS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679749252147463E-2"/>
                  <c:y val="0.263354723009179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49-464B-8AC0-69CB9523C3F1}"/>
                </c:ext>
              </c:extLst>
            </c:dLbl>
            <c:dLbl>
              <c:idx val="1"/>
              <c:layout>
                <c:manualLayout>
                  <c:x val="4.5869310443405517E-2"/>
                  <c:y val="-7.71901774337251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0591995383956"/>
                      <c:h val="0.11448601138081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49-464B-8AC0-69CB9523C3F1}"/>
                </c:ext>
              </c:extLst>
            </c:dLbl>
            <c:dLbl>
              <c:idx val="2"/>
              <c:layout>
                <c:manualLayout>
                  <c:x val="3.3359498504294927E-2"/>
                  <c:y val="-0.181623946902882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49-464B-8AC0-69CB9523C3F1}"/>
                </c:ext>
              </c:extLst>
            </c:dLbl>
            <c:dLbl>
              <c:idx val="3"/>
              <c:layout>
                <c:manualLayout>
                  <c:x val="0.14455782685194468"/>
                  <c:y val="0.317841907080044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49-464B-8AC0-69CB9523C3F1}"/>
                </c:ext>
              </c:extLst>
            </c:dLbl>
            <c:dLbl>
              <c:idx val="4"/>
              <c:layout>
                <c:manualLayout>
                  <c:x val="-6.6718997008589853E-2"/>
                  <c:y val="0.29059831504461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49-464B-8AC0-69CB9523C3F1}"/>
                </c:ext>
              </c:extLst>
            </c:dLbl>
            <c:dLbl>
              <c:idx val="5"/>
              <c:layout>
                <c:manualLayout>
                  <c:x val="4.1699373130368658E-2"/>
                  <c:y val="0.16346155221259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49-464B-8AC0-69CB9523C3F1}"/>
                </c:ext>
              </c:extLst>
            </c:dLbl>
            <c:dLbl>
              <c:idx val="6"/>
              <c:layout>
                <c:manualLayout>
                  <c:x val="-0.15845761789540089"/>
                  <c:y val="-0.140758558849734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49-464B-8AC0-69CB9523C3F1}"/>
                </c:ext>
              </c:extLst>
            </c:dLbl>
            <c:dLbl>
              <c:idx val="7"/>
              <c:layout>
                <c:manualLayout>
                  <c:x val="-0.16957745073016584"/>
                  <c:y val="0.19978634159317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49-464B-8AC0-69CB9523C3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'FLOPS PER'!$V$11:$V$18</c:f>
              <c:numCache>
                <c:formatCode>0.00</c:formatCode>
                <c:ptCount val="8"/>
                <c:pt idx="0">
                  <c:v>34878.848042468482</c:v>
                </c:pt>
                <c:pt idx="1">
                  <c:v>287.0872554934806</c:v>
                </c:pt>
                <c:pt idx="2">
                  <c:v>42.421025175277883</c:v>
                </c:pt>
                <c:pt idx="3">
                  <c:v>30.309784682361133</c:v>
                </c:pt>
                <c:pt idx="4">
                  <c:v>30.15283330585018</c:v>
                </c:pt>
                <c:pt idx="5">
                  <c:v>115.89909953194061</c:v>
                </c:pt>
                <c:pt idx="6">
                  <c:v>24.666650984032323</c:v>
                </c:pt>
                <c:pt idx="7">
                  <c:v>11.949034943862747</c:v>
                </c:pt>
              </c:numCache>
            </c:numRef>
          </c:xVal>
          <c:yVal>
            <c:numRef>
              <c:f>'FLOPS PER'!$P$11:$P$18</c:f>
              <c:numCache>
                <c:formatCode>0.000E+00</c:formatCode>
                <c:ptCount val="8"/>
                <c:pt idx="0">
                  <c:v>2931088388.2308512</c:v>
                </c:pt>
                <c:pt idx="1">
                  <c:v>128468730.12857059</c:v>
                </c:pt>
                <c:pt idx="2">
                  <c:v>37156867.953477502</c:v>
                </c:pt>
                <c:pt idx="3">
                  <c:v>26645628.411264069</c:v>
                </c:pt>
                <c:pt idx="4">
                  <c:v>26574104.478984877</c:v>
                </c:pt>
                <c:pt idx="5">
                  <c:v>176322800.70403287</c:v>
                </c:pt>
                <c:pt idx="6">
                  <c:v>87677642.295135751</c:v>
                </c:pt>
                <c:pt idx="7">
                  <c:v>3391932.9864050522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49-464B-8AC0-69CB9523C3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2789632"/>
        <c:axId val="622789960"/>
      </c:scatterChart>
      <c:valAx>
        <c:axId val="622789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Ops/mem TRANS.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9960"/>
        <c:crosses val="autoZero"/>
        <c:crossBetween val="midCat"/>
      </c:valAx>
      <c:valAx>
        <c:axId val="622789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0</xdr:row>
      <xdr:rowOff>0</xdr:rowOff>
    </xdr:from>
    <xdr:to>
      <xdr:col>14</xdr:col>
      <xdr:colOff>577872</xdr:colOff>
      <xdr:row>6</xdr:row>
      <xdr:rowOff>108695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E8C61-FBEC-46E3-9795-90B3D626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1920" y="0"/>
          <a:ext cx="5332752" cy="1205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212715</xdr:colOff>
      <xdr:row>0</xdr:row>
      <xdr:rowOff>0</xdr:rowOff>
    </xdr:from>
    <xdr:to>
      <xdr:col>10</xdr:col>
      <xdr:colOff>631582</xdr:colOff>
      <xdr:row>6</xdr:row>
      <xdr:rowOff>112023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80" t="25586" r="8079" b="37992"/>
        <a:stretch/>
      </xdr:blipFill>
      <xdr:spPr>
        <a:xfrm>
          <a:off x="3889365" y="0"/>
          <a:ext cx="4683135" cy="1255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212715</xdr:colOff>
      <xdr:row>0</xdr:row>
      <xdr:rowOff>0</xdr:rowOff>
    </xdr:from>
    <xdr:to>
      <xdr:col>10</xdr:col>
      <xdr:colOff>631582</xdr:colOff>
      <xdr:row>6</xdr:row>
      <xdr:rowOff>112023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80" t="25586" r="8079" b="37992"/>
        <a:stretch/>
      </xdr:blipFill>
      <xdr:spPr>
        <a:xfrm>
          <a:off x="4632315" y="0"/>
          <a:ext cx="4667017" cy="12550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616527</xdr:colOff>
      <xdr:row>20</xdr:row>
      <xdr:rowOff>64383</xdr:rowOff>
    </xdr:from>
    <xdr:to>
      <xdr:col>19</xdr:col>
      <xdr:colOff>678873</xdr:colOff>
      <xdr:row>43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5D49E-E695-413C-9635-391B7E39E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540327</xdr:colOff>
      <xdr:row>20</xdr:row>
      <xdr:rowOff>27709</xdr:rowOff>
    </xdr:from>
    <xdr:to>
      <xdr:col>31</xdr:col>
      <xdr:colOff>187037</xdr:colOff>
      <xdr:row>43</xdr:row>
      <xdr:rowOff>18744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7599B-BD55-4220-837C-2777027FB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workbookViewId="0">
      <selection activeCell="G15" sqref="G15"/>
    </sheetView>
  </sheetViews>
  <sheetFormatPr defaultRowHeight="14.4"/>
  <sheetData>
    <row r="1" spans="1:18" ht="16.2" thickBot="1">
      <c r="A1" s="196" t="s">
        <v>0</v>
      </c>
      <c r="B1" s="197"/>
      <c r="C1" s="197"/>
      <c r="D1" s="197"/>
      <c r="E1" s="197"/>
      <c r="F1" s="197"/>
      <c r="G1" s="197"/>
      <c r="H1" s="198"/>
      <c r="K1" s="199" t="s">
        <v>18</v>
      </c>
      <c r="L1" s="200"/>
      <c r="M1" s="200"/>
      <c r="N1" s="200"/>
      <c r="O1" s="200"/>
      <c r="P1" s="200"/>
      <c r="Q1" s="200"/>
      <c r="R1" s="201"/>
    </row>
    <row r="2" spans="1:18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ht="15" thickBot="1">
      <c r="A3" s="202" t="s">
        <v>1</v>
      </c>
      <c r="B3" s="203"/>
      <c r="C3" s="203"/>
      <c r="D3" s="203"/>
      <c r="E3" s="203"/>
      <c r="F3" s="203"/>
      <c r="G3" s="203"/>
      <c r="H3" s="204"/>
      <c r="K3" s="12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7" t="s">
        <v>4</v>
      </c>
    </row>
    <row r="4" spans="1:18" ht="15" thickBot="1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ht="15" thickBot="1">
      <c r="A6" s="202" t="s">
        <v>1</v>
      </c>
      <c r="B6" s="203"/>
      <c r="C6" s="203"/>
      <c r="D6" s="203"/>
      <c r="E6" s="203"/>
      <c r="F6" s="203"/>
      <c r="G6" s="203"/>
      <c r="H6" s="204"/>
      <c r="K6" s="12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7" t="s">
        <v>4</v>
      </c>
    </row>
    <row r="7" spans="1:18" ht="15" thickBot="1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ht="15" thickBot="1">
      <c r="A9" s="202" t="s">
        <v>1</v>
      </c>
      <c r="B9" s="203"/>
      <c r="C9" s="203"/>
      <c r="D9" s="203"/>
      <c r="E9" s="203"/>
      <c r="F9" s="203"/>
      <c r="G9" s="203"/>
      <c r="H9" s="204"/>
      <c r="K9" s="12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7" t="s">
        <v>4</v>
      </c>
    </row>
    <row r="10" spans="1:18" ht="15" thickBot="1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ht="15" thickBot="1">
      <c r="A12" s="202" t="s">
        <v>1</v>
      </c>
      <c r="B12" s="203"/>
      <c r="C12" s="203"/>
      <c r="D12" s="203"/>
      <c r="E12" s="203"/>
      <c r="F12" s="203"/>
      <c r="G12" s="203"/>
      <c r="H12" s="204"/>
      <c r="K12" s="12" t="s">
        <v>4</v>
      </c>
      <c r="L12" s="13" t="s">
        <v>4</v>
      </c>
      <c r="M12" s="13" t="s">
        <v>4</v>
      </c>
      <c r="N12" s="18" t="s">
        <v>4</v>
      </c>
      <c r="O12" s="13" t="s">
        <v>4</v>
      </c>
      <c r="P12" s="13" t="s">
        <v>4</v>
      </c>
      <c r="Q12" s="13" t="s">
        <v>4</v>
      </c>
      <c r="R12" s="17" t="s">
        <v>19</v>
      </c>
    </row>
    <row r="15" spans="1:18" ht="15" thickBot="1"/>
    <row r="16" spans="1:18" ht="16.2" thickBot="1">
      <c r="A16" s="196" t="s">
        <v>2</v>
      </c>
      <c r="B16" s="197"/>
      <c r="C16" s="197"/>
      <c r="D16" s="197"/>
      <c r="E16" s="197"/>
      <c r="F16" s="197"/>
      <c r="G16" s="197"/>
      <c r="H16" s="198"/>
      <c r="K16" s="196" t="s">
        <v>20</v>
      </c>
      <c r="L16" s="197"/>
      <c r="M16" s="197"/>
      <c r="N16" s="197"/>
      <c r="O16" s="197"/>
      <c r="P16" s="197"/>
      <c r="Q16" s="197"/>
      <c r="R16" s="198"/>
    </row>
    <row r="17" spans="1:18">
      <c r="A17" s="7">
        <v>31</v>
      </c>
      <c r="B17" s="8">
        <v>30</v>
      </c>
      <c r="C17" s="8">
        <v>29</v>
      </c>
      <c r="D17" s="8">
        <v>28</v>
      </c>
      <c r="E17" s="8">
        <v>27</v>
      </c>
      <c r="F17" s="8">
        <v>26</v>
      </c>
      <c r="G17" s="8">
        <v>25</v>
      </c>
      <c r="H17" s="9">
        <v>24</v>
      </c>
      <c r="K17" s="19">
        <v>31</v>
      </c>
      <c r="L17" s="20">
        <v>30</v>
      </c>
      <c r="M17" s="20">
        <v>29</v>
      </c>
      <c r="N17" s="20">
        <v>28</v>
      </c>
      <c r="O17" s="20">
        <v>27</v>
      </c>
      <c r="P17" s="20">
        <v>26</v>
      </c>
      <c r="Q17" s="20">
        <v>25</v>
      </c>
      <c r="R17" s="21">
        <v>24</v>
      </c>
    </row>
    <row r="18" spans="1:18" ht="15" thickBot="1">
      <c r="A18" s="10" t="s">
        <v>4</v>
      </c>
      <c r="B18" s="11" t="s">
        <v>4</v>
      </c>
      <c r="C18" s="11" t="s">
        <v>4</v>
      </c>
      <c r="D18" s="11" t="s">
        <v>4</v>
      </c>
      <c r="E18" s="194" t="s">
        <v>5</v>
      </c>
      <c r="F18" s="194"/>
      <c r="G18" s="194"/>
      <c r="H18" s="195"/>
      <c r="K18" s="22" t="s">
        <v>4</v>
      </c>
      <c r="L18" s="23" t="s">
        <v>4</v>
      </c>
      <c r="M18" s="23" t="s">
        <v>4</v>
      </c>
      <c r="N18" s="23" t="s">
        <v>4</v>
      </c>
      <c r="O18" s="23" t="s">
        <v>4</v>
      </c>
      <c r="P18" s="23" t="s">
        <v>4</v>
      </c>
      <c r="Q18" s="23" t="s">
        <v>4</v>
      </c>
      <c r="R18" s="27" t="s">
        <v>4</v>
      </c>
    </row>
    <row r="19" spans="1:18" ht="15" thickBot="1">
      <c r="A19" s="4"/>
      <c r="B19" s="5"/>
      <c r="C19" s="5"/>
      <c r="D19" s="5"/>
      <c r="E19" s="5"/>
      <c r="F19" s="5"/>
      <c r="G19" s="5"/>
      <c r="H19" s="6"/>
      <c r="K19" s="24"/>
      <c r="L19" s="25"/>
      <c r="M19" s="25"/>
      <c r="N19" s="25"/>
      <c r="O19" s="25"/>
      <c r="P19" s="25"/>
      <c r="Q19" s="25"/>
      <c r="R19" s="26"/>
    </row>
    <row r="20" spans="1:18">
      <c r="A20" s="7">
        <v>23</v>
      </c>
      <c r="B20" s="8">
        <v>22</v>
      </c>
      <c r="C20" s="8">
        <v>21</v>
      </c>
      <c r="D20" s="8">
        <v>20</v>
      </c>
      <c r="E20" s="8">
        <v>19</v>
      </c>
      <c r="F20" s="8">
        <v>18</v>
      </c>
      <c r="G20" s="8">
        <v>17</v>
      </c>
      <c r="H20" s="9">
        <v>16</v>
      </c>
      <c r="K20" s="19">
        <v>23</v>
      </c>
      <c r="L20" s="20">
        <v>22</v>
      </c>
      <c r="M20" s="20">
        <v>21</v>
      </c>
      <c r="N20" s="20">
        <v>20</v>
      </c>
      <c r="O20" s="20">
        <v>19</v>
      </c>
      <c r="P20" s="20">
        <v>18</v>
      </c>
      <c r="Q20" s="20">
        <v>17</v>
      </c>
      <c r="R20" s="21">
        <v>16</v>
      </c>
    </row>
    <row r="21" spans="1:18" ht="15" thickBot="1">
      <c r="A21" s="193" t="s">
        <v>5</v>
      </c>
      <c r="B21" s="194"/>
      <c r="C21" s="194"/>
      <c r="D21" s="194"/>
      <c r="E21" s="194"/>
      <c r="F21" s="194"/>
      <c r="G21" s="194"/>
      <c r="H21" s="195"/>
      <c r="K21" s="22" t="s">
        <v>4</v>
      </c>
      <c r="L21" s="23" t="s">
        <v>4</v>
      </c>
      <c r="M21" s="23" t="s">
        <v>4</v>
      </c>
      <c r="N21" s="28" t="s">
        <v>22</v>
      </c>
      <c r="O21" s="23" t="s">
        <v>4</v>
      </c>
      <c r="P21" s="23" t="s">
        <v>4</v>
      </c>
      <c r="Q21" s="23" t="s">
        <v>4</v>
      </c>
      <c r="R21" s="27" t="s">
        <v>23</v>
      </c>
    </row>
    <row r="22" spans="1:18" ht="15" thickBot="1">
      <c r="A22" s="4"/>
      <c r="B22" s="5"/>
      <c r="C22" s="5"/>
      <c r="D22" s="5"/>
      <c r="E22" s="5"/>
      <c r="F22" s="5"/>
      <c r="G22" s="5"/>
      <c r="H22" s="6"/>
      <c r="K22" s="24"/>
      <c r="L22" s="25"/>
      <c r="M22" s="25"/>
      <c r="N22" s="25"/>
      <c r="O22" s="25"/>
      <c r="P22" s="25"/>
      <c r="Q22" s="25"/>
      <c r="R22" s="26"/>
    </row>
    <row r="23" spans="1:18">
      <c r="A23" s="7">
        <v>15</v>
      </c>
      <c r="B23" s="8">
        <v>14</v>
      </c>
      <c r="C23" s="8">
        <v>13</v>
      </c>
      <c r="D23" s="8">
        <v>12</v>
      </c>
      <c r="E23" s="8">
        <v>11</v>
      </c>
      <c r="F23" s="8">
        <v>10</v>
      </c>
      <c r="G23" s="8">
        <v>9</v>
      </c>
      <c r="H23" s="9">
        <v>8</v>
      </c>
      <c r="K23" s="19">
        <v>15</v>
      </c>
      <c r="L23" s="20">
        <v>14</v>
      </c>
      <c r="M23" s="20">
        <v>13</v>
      </c>
      <c r="N23" s="20">
        <v>12</v>
      </c>
      <c r="O23" s="20">
        <v>11</v>
      </c>
      <c r="P23" s="20">
        <v>10</v>
      </c>
      <c r="Q23" s="20">
        <v>9</v>
      </c>
      <c r="R23" s="21">
        <v>8</v>
      </c>
    </row>
    <row r="24" spans="1:18" ht="15" thickBot="1">
      <c r="A24" s="12" t="s">
        <v>4</v>
      </c>
      <c r="B24" s="13" t="s">
        <v>4</v>
      </c>
      <c r="C24" s="13" t="s">
        <v>4</v>
      </c>
      <c r="D24" s="13" t="s">
        <v>4</v>
      </c>
      <c r="E24" s="194" t="s">
        <v>3</v>
      </c>
      <c r="F24" s="194"/>
      <c r="G24" s="194"/>
      <c r="H24" s="195"/>
      <c r="K24" s="22" t="s">
        <v>4</v>
      </c>
      <c r="L24" s="23" t="s">
        <v>4</v>
      </c>
      <c r="M24" s="23" t="s">
        <v>4</v>
      </c>
      <c r="N24" s="28" t="s">
        <v>21</v>
      </c>
      <c r="O24" s="23" t="s">
        <v>4</v>
      </c>
      <c r="P24" s="23" t="s">
        <v>4</v>
      </c>
      <c r="Q24" s="23" t="s">
        <v>4</v>
      </c>
      <c r="R24" s="27" t="s">
        <v>10</v>
      </c>
    </row>
    <row r="25" spans="1:18" ht="15" thickBot="1">
      <c r="A25" s="4"/>
      <c r="B25" s="5"/>
      <c r="C25" s="5"/>
      <c r="D25" s="5"/>
      <c r="E25" s="5"/>
      <c r="F25" s="5"/>
      <c r="G25" s="5"/>
      <c r="H25" s="6"/>
      <c r="K25" s="24"/>
      <c r="L25" s="25"/>
      <c r="M25" s="25"/>
      <c r="N25" s="25"/>
      <c r="O25" s="25"/>
      <c r="P25" s="25"/>
      <c r="Q25" s="25"/>
      <c r="R25" s="26"/>
    </row>
    <row r="26" spans="1:18">
      <c r="A26" s="7">
        <v>7</v>
      </c>
      <c r="B26" s="8">
        <v>6</v>
      </c>
      <c r="C26" s="8">
        <v>5</v>
      </c>
      <c r="D26" s="8">
        <v>4</v>
      </c>
      <c r="E26" s="8">
        <v>3</v>
      </c>
      <c r="F26" s="8">
        <v>2</v>
      </c>
      <c r="G26" s="8">
        <v>1</v>
      </c>
      <c r="H26" s="9">
        <v>0</v>
      </c>
      <c r="K26" s="19">
        <v>7</v>
      </c>
      <c r="L26" s="20">
        <v>6</v>
      </c>
      <c r="M26" s="20">
        <v>5</v>
      </c>
      <c r="N26" s="20">
        <v>4</v>
      </c>
      <c r="O26" s="20">
        <v>3</v>
      </c>
      <c r="P26" s="20">
        <v>2</v>
      </c>
      <c r="Q26" s="20">
        <v>1</v>
      </c>
      <c r="R26" s="21">
        <v>0</v>
      </c>
    </row>
    <row r="27" spans="1:18" ht="15" thickBot="1">
      <c r="A27" s="193" t="s">
        <v>3</v>
      </c>
      <c r="B27" s="194"/>
      <c r="C27" s="194"/>
      <c r="D27" s="194"/>
      <c r="E27" s="194"/>
      <c r="F27" s="194"/>
      <c r="G27" s="194"/>
      <c r="H27" s="195"/>
      <c r="K27" s="22" t="s">
        <v>4</v>
      </c>
      <c r="L27" s="23" t="s">
        <v>4</v>
      </c>
      <c r="M27" s="23" t="s">
        <v>4</v>
      </c>
      <c r="N27" s="28" t="s">
        <v>24</v>
      </c>
      <c r="O27" s="23" t="s">
        <v>4</v>
      </c>
      <c r="P27" s="23" t="s">
        <v>4</v>
      </c>
      <c r="Q27" s="23" t="s">
        <v>4</v>
      </c>
      <c r="R27" s="27" t="s">
        <v>25</v>
      </c>
    </row>
    <row r="29" spans="1:18" ht="15" thickBot="1"/>
    <row r="30" spans="1:18" ht="16.2" thickBot="1">
      <c r="A30" s="199" t="s">
        <v>6</v>
      </c>
      <c r="B30" s="200"/>
      <c r="C30" s="200"/>
      <c r="D30" s="200"/>
      <c r="E30" s="200"/>
      <c r="F30" s="200"/>
      <c r="G30" s="200"/>
      <c r="H30" s="201"/>
      <c r="K30" s="199" t="s">
        <v>30</v>
      </c>
      <c r="L30" s="200"/>
      <c r="M30" s="200"/>
      <c r="N30" s="200"/>
      <c r="O30" s="200"/>
      <c r="P30" s="200"/>
      <c r="Q30" s="200"/>
      <c r="R30" s="201"/>
    </row>
    <row r="31" spans="1:18">
      <c r="A31" s="7">
        <v>31</v>
      </c>
      <c r="B31" s="8">
        <v>30</v>
      </c>
      <c r="C31" s="8">
        <v>29</v>
      </c>
      <c r="D31" s="8">
        <v>28</v>
      </c>
      <c r="E31" s="8">
        <v>27</v>
      </c>
      <c r="F31" s="8">
        <v>26</v>
      </c>
      <c r="G31" s="8">
        <v>25</v>
      </c>
      <c r="H31" s="9">
        <v>24</v>
      </c>
      <c r="K31" s="7">
        <v>31</v>
      </c>
      <c r="L31" s="8">
        <v>30</v>
      </c>
      <c r="M31" s="8">
        <v>29</v>
      </c>
      <c r="N31" s="8">
        <v>28</v>
      </c>
      <c r="O31" s="8">
        <v>27</v>
      </c>
      <c r="P31" s="8">
        <v>26</v>
      </c>
      <c r="Q31" s="8">
        <v>25</v>
      </c>
      <c r="R31" s="9">
        <v>24</v>
      </c>
    </row>
    <row r="32" spans="1:18" ht="15" thickBot="1">
      <c r="A32" s="12" t="s">
        <v>4</v>
      </c>
      <c r="B32" s="13" t="s">
        <v>4</v>
      </c>
      <c r="C32" s="13" t="s">
        <v>4</v>
      </c>
      <c r="D32" s="13" t="s">
        <v>4</v>
      </c>
      <c r="E32" s="13" t="s">
        <v>4</v>
      </c>
      <c r="F32" s="13" t="s">
        <v>4</v>
      </c>
      <c r="G32" s="13" t="s">
        <v>4</v>
      </c>
      <c r="H32" s="17" t="s">
        <v>4</v>
      </c>
      <c r="K32" s="12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7" t="s">
        <v>4</v>
      </c>
    </row>
    <row r="33" spans="1:18" ht="15" thickBot="1">
      <c r="A33" s="4"/>
      <c r="B33" s="5"/>
      <c r="C33" s="5"/>
      <c r="D33" s="5"/>
      <c r="E33" s="5"/>
      <c r="F33" s="5"/>
      <c r="G33" s="5"/>
      <c r="H33" s="6"/>
      <c r="K33" s="4"/>
      <c r="L33" s="5"/>
      <c r="M33" s="5"/>
      <c r="N33" s="5"/>
      <c r="O33" s="5"/>
      <c r="P33" s="5"/>
      <c r="Q33" s="5"/>
      <c r="R33" s="6"/>
    </row>
    <row r="34" spans="1:18">
      <c r="A34" s="7">
        <v>23</v>
      </c>
      <c r="B34" s="8">
        <v>22</v>
      </c>
      <c r="C34" s="8">
        <v>21</v>
      </c>
      <c r="D34" s="8">
        <v>20</v>
      </c>
      <c r="E34" s="8">
        <v>19</v>
      </c>
      <c r="F34" s="8">
        <v>18</v>
      </c>
      <c r="G34" s="8">
        <v>17</v>
      </c>
      <c r="H34" s="9">
        <v>16</v>
      </c>
      <c r="K34" s="7">
        <v>23</v>
      </c>
      <c r="L34" s="8">
        <v>22</v>
      </c>
      <c r="M34" s="8">
        <v>21</v>
      </c>
      <c r="N34" s="8">
        <v>20</v>
      </c>
      <c r="O34" s="8">
        <v>19</v>
      </c>
      <c r="P34" s="8">
        <v>18</v>
      </c>
      <c r="Q34" s="8">
        <v>17</v>
      </c>
      <c r="R34" s="9">
        <v>16</v>
      </c>
    </row>
    <row r="35" spans="1:18" ht="15" thickBot="1">
      <c r="A35" s="12" t="s">
        <v>4</v>
      </c>
      <c r="B35" s="13" t="s">
        <v>4</v>
      </c>
      <c r="C35" s="13" t="s">
        <v>4</v>
      </c>
      <c r="D35" s="18" t="s">
        <v>4</v>
      </c>
      <c r="E35" s="13" t="s">
        <v>4</v>
      </c>
      <c r="F35" s="13" t="s">
        <v>4</v>
      </c>
      <c r="G35" s="13" t="s">
        <v>4</v>
      </c>
      <c r="H35" s="17" t="s">
        <v>4</v>
      </c>
      <c r="K35" s="12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7" t="s">
        <v>33</v>
      </c>
    </row>
    <row r="36" spans="1:18" ht="15" thickBot="1">
      <c r="A36" s="4"/>
      <c r="B36" s="5"/>
      <c r="C36" s="5"/>
      <c r="D36" s="5"/>
      <c r="E36" s="5"/>
      <c r="F36" s="5"/>
      <c r="G36" s="5"/>
      <c r="H36" s="6"/>
      <c r="K36" s="4"/>
      <c r="L36" s="5"/>
      <c r="M36" s="5"/>
      <c r="N36" s="5"/>
      <c r="O36" s="5"/>
      <c r="P36" s="5"/>
      <c r="Q36" s="5"/>
      <c r="R36" s="6"/>
    </row>
    <row r="37" spans="1:18">
      <c r="A37" s="7">
        <v>15</v>
      </c>
      <c r="B37" s="8">
        <v>14</v>
      </c>
      <c r="C37" s="8">
        <v>13</v>
      </c>
      <c r="D37" s="8">
        <v>12</v>
      </c>
      <c r="E37" s="8">
        <v>11</v>
      </c>
      <c r="F37" s="8">
        <v>10</v>
      </c>
      <c r="G37" s="8">
        <v>9</v>
      </c>
      <c r="H37" s="9">
        <v>8</v>
      </c>
      <c r="K37" s="7">
        <v>15</v>
      </c>
      <c r="L37" s="8">
        <v>14</v>
      </c>
      <c r="M37" s="8">
        <v>13</v>
      </c>
      <c r="N37" s="8">
        <v>12</v>
      </c>
      <c r="O37" s="8">
        <v>11</v>
      </c>
      <c r="P37" s="8">
        <v>10</v>
      </c>
      <c r="Q37" s="8">
        <v>9</v>
      </c>
      <c r="R37" s="9">
        <v>8</v>
      </c>
    </row>
    <row r="38" spans="1:18" ht="15" thickBot="1">
      <c r="A38" s="12" t="s">
        <v>4</v>
      </c>
      <c r="B38" s="13" t="s">
        <v>4</v>
      </c>
      <c r="C38" s="13" t="s">
        <v>4</v>
      </c>
      <c r="D38" s="13" t="s">
        <v>4</v>
      </c>
      <c r="E38" s="13" t="s">
        <v>4</v>
      </c>
      <c r="F38" s="194" t="s">
        <v>9</v>
      </c>
      <c r="G38" s="194"/>
      <c r="H38" s="195"/>
      <c r="K38" s="193" t="s">
        <v>31</v>
      </c>
      <c r="L38" s="194"/>
      <c r="M38" s="194"/>
      <c r="N38" s="194"/>
      <c r="O38" s="194"/>
      <c r="P38" s="194"/>
      <c r="Q38" s="194"/>
      <c r="R38" s="195"/>
    </row>
    <row r="39" spans="1:18" ht="15" thickBot="1">
      <c r="A39" s="4"/>
      <c r="B39" s="5"/>
      <c r="C39" s="5"/>
      <c r="D39" s="5"/>
      <c r="E39" s="5"/>
      <c r="F39" s="5"/>
      <c r="G39" s="5"/>
      <c r="H39" s="6"/>
      <c r="K39" s="4"/>
      <c r="L39" s="5"/>
      <c r="M39" s="5"/>
      <c r="N39" s="5"/>
      <c r="O39" s="5"/>
      <c r="P39" s="5"/>
      <c r="Q39" s="5"/>
      <c r="R39" s="6"/>
    </row>
    <row r="40" spans="1:18">
      <c r="A40" s="7">
        <v>7</v>
      </c>
      <c r="B40" s="8">
        <v>6</v>
      </c>
      <c r="C40" s="8">
        <v>5</v>
      </c>
      <c r="D40" s="8">
        <v>4</v>
      </c>
      <c r="E40" s="8">
        <v>3</v>
      </c>
      <c r="F40" s="8">
        <v>2</v>
      </c>
      <c r="G40" s="8">
        <v>1</v>
      </c>
      <c r="H40" s="9">
        <v>0</v>
      </c>
      <c r="K40" s="7">
        <v>7</v>
      </c>
      <c r="L40" s="8">
        <v>6</v>
      </c>
      <c r="M40" s="8">
        <v>5</v>
      </c>
      <c r="N40" s="8">
        <v>4</v>
      </c>
      <c r="O40" s="8">
        <v>3</v>
      </c>
      <c r="P40" s="8">
        <v>2</v>
      </c>
      <c r="Q40" s="8">
        <v>1</v>
      </c>
      <c r="R40" s="9">
        <v>0</v>
      </c>
    </row>
    <row r="41" spans="1:18" ht="15" thickBot="1">
      <c r="A41" s="193" t="s">
        <v>8</v>
      </c>
      <c r="B41" s="194"/>
      <c r="C41" s="194"/>
      <c r="D41" s="194"/>
      <c r="E41" s="194"/>
      <c r="F41" s="194"/>
      <c r="G41" s="194"/>
      <c r="H41" s="195"/>
      <c r="K41" s="193" t="s">
        <v>32</v>
      </c>
      <c r="L41" s="194"/>
      <c r="M41" s="194"/>
      <c r="N41" s="194"/>
      <c r="O41" s="194"/>
      <c r="P41" s="194"/>
      <c r="Q41" s="194"/>
      <c r="R41" s="195"/>
    </row>
    <row r="43" spans="1:18" ht="15" thickBot="1"/>
    <row r="44" spans="1:18" ht="16.2" thickBot="1">
      <c r="A44" s="196" t="s">
        <v>7</v>
      </c>
      <c r="B44" s="197"/>
      <c r="C44" s="197"/>
      <c r="D44" s="197"/>
      <c r="E44" s="197"/>
      <c r="F44" s="197"/>
      <c r="G44" s="197"/>
      <c r="H44" s="198"/>
      <c r="K44" s="199" t="s">
        <v>34</v>
      </c>
      <c r="L44" s="200"/>
      <c r="M44" s="200"/>
      <c r="N44" s="200"/>
      <c r="O44" s="200"/>
      <c r="P44" s="200"/>
      <c r="Q44" s="200"/>
      <c r="R44" s="201"/>
    </row>
    <row r="45" spans="1:18">
      <c r="A45" s="19">
        <v>31</v>
      </c>
      <c r="B45" s="20">
        <v>30</v>
      </c>
      <c r="C45" s="20">
        <v>29</v>
      </c>
      <c r="D45" s="20">
        <v>28</v>
      </c>
      <c r="E45" s="20">
        <v>27</v>
      </c>
      <c r="F45" s="20">
        <v>26</v>
      </c>
      <c r="G45" s="20">
        <v>25</v>
      </c>
      <c r="H45" s="21">
        <v>24</v>
      </c>
      <c r="K45" s="7">
        <v>31</v>
      </c>
      <c r="L45" s="8">
        <v>30</v>
      </c>
      <c r="M45" s="8">
        <v>29</v>
      </c>
      <c r="N45" s="8">
        <v>28</v>
      </c>
      <c r="O45" s="8">
        <v>27</v>
      </c>
      <c r="P45" s="8">
        <v>26</v>
      </c>
      <c r="Q45" s="8">
        <v>25</v>
      </c>
      <c r="R45" s="9">
        <v>24</v>
      </c>
    </row>
    <row r="46" spans="1:18" ht="15" thickBot="1">
      <c r="A46" s="22" t="s">
        <v>4</v>
      </c>
      <c r="B46" s="23" t="s">
        <v>4</v>
      </c>
      <c r="C46" s="23" t="s">
        <v>4</v>
      </c>
      <c r="D46" s="23" t="s">
        <v>4</v>
      </c>
      <c r="E46" s="23" t="s">
        <v>4</v>
      </c>
      <c r="F46" s="23" t="s">
        <v>4</v>
      </c>
      <c r="G46" s="23" t="s">
        <v>4</v>
      </c>
      <c r="H46" s="27" t="s">
        <v>17</v>
      </c>
      <c r="K46" s="193" t="s">
        <v>38</v>
      </c>
      <c r="L46" s="194"/>
      <c r="M46" s="194"/>
      <c r="N46" s="194"/>
      <c r="O46" s="194"/>
      <c r="P46" s="194"/>
      <c r="Q46" s="194"/>
      <c r="R46" s="195"/>
    </row>
    <row r="47" spans="1:18" ht="15" thickBot="1">
      <c r="A47" s="24"/>
      <c r="B47" s="25"/>
      <c r="C47" s="25"/>
      <c r="D47" s="25"/>
      <c r="E47" s="25"/>
      <c r="F47" s="25"/>
      <c r="G47" s="25"/>
      <c r="H47" s="26"/>
      <c r="K47" s="4"/>
      <c r="L47" s="5"/>
      <c r="M47" s="5"/>
      <c r="N47" s="5"/>
      <c r="O47" s="5"/>
      <c r="P47" s="5"/>
      <c r="Q47" s="5"/>
      <c r="R47" s="6"/>
    </row>
    <row r="48" spans="1:18">
      <c r="A48" s="19">
        <v>23</v>
      </c>
      <c r="B48" s="20">
        <v>22</v>
      </c>
      <c r="C48" s="20">
        <v>21</v>
      </c>
      <c r="D48" s="20">
        <v>20</v>
      </c>
      <c r="E48" s="20">
        <v>19</v>
      </c>
      <c r="F48" s="20">
        <v>18</v>
      </c>
      <c r="G48" s="20">
        <v>17</v>
      </c>
      <c r="H48" s="21">
        <v>16</v>
      </c>
      <c r="K48" s="7">
        <v>23</v>
      </c>
      <c r="L48" s="8">
        <v>22</v>
      </c>
      <c r="M48" s="8">
        <v>21</v>
      </c>
      <c r="N48" s="8">
        <v>20</v>
      </c>
      <c r="O48" s="8">
        <v>19</v>
      </c>
      <c r="P48" s="8">
        <v>18</v>
      </c>
      <c r="Q48" s="8">
        <v>17</v>
      </c>
      <c r="R48" s="9">
        <v>16</v>
      </c>
    </row>
    <row r="49" spans="1:18" ht="15" thickBot="1">
      <c r="A49" s="22" t="s">
        <v>4</v>
      </c>
      <c r="B49" s="23" t="s">
        <v>4</v>
      </c>
      <c r="C49" s="23" t="s">
        <v>4</v>
      </c>
      <c r="D49" s="28" t="s">
        <v>16</v>
      </c>
      <c r="E49" s="23" t="s">
        <v>4</v>
      </c>
      <c r="F49" s="23" t="s">
        <v>4</v>
      </c>
      <c r="G49" s="23" t="s">
        <v>4</v>
      </c>
      <c r="H49" s="27" t="s">
        <v>15</v>
      </c>
      <c r="K49" s="193" t="s">
        <v>37</v>
      </c>
      <c r="L49" s="194"/>
      <c r="M49" s="194"/>
      <c r="N49" s="194"/>
      <c r="O49" s="194"/>
      <c r="P49" s="194"/>
      <c r="Q49" s="194"/>
      <c r="R49" s="195"/>
    </row>
    <row r="50" spans="1:18" ht="15" thickBot="1">
      <c r="A50" s="24"/>
      <c r="B50" s="25"/>
      <c r="C50" s="25"/>
      <c r="D50" s="25"/>
      <c r="E50" s="25"/>
      <c r="F50" s="25"/>
      <c r="G50" s="25"/>
      <c r="H50" s="26"/>
      <c r="K50" s="4"/>
      <c r="L50" s="5"/>
      <c r="M50" s="5"/>
      <c r="N50" s="5"/>
      <c r="O50" s="5"/>
      <c r="P50" s="5"/>
      <c r="Q50" s="5"/>
      <c r="R50" s="6"/>
    </row>
    <row r="51" spans="1:18">
      <c r="A51" s="19">
        <v>15</v>
      </c>
      <c r="B51" s="20">
        <v>14</v>
      </c>
      <c r="C51" s="20">
        <v>13</v>
      </c>
      <c r="D51" s="20">
        <v>12</v>
      </c>
      <c r="E51" s="20">
        <v>11</v>
      </c>
      <c r="F51" s="20">
        <v>10</v>
      </c>
      <c r="G51" s="20">
        <v>9</v>
      </c>
      <c r="H51" s="21">
        <v>8</v>
      </c>
      <c r="K51" s="7">
        <v>15</v>
      </c>
      <c r="L51" s="8">
        <v>14</v>
      </c>
      <c r="M51" s="8">
        <v>13</v>
      </c>
      <c r="N51" s="8">
        <v>12</v>
      </c>
      <c r="O51" s="8">
        <v>11</v>
      </c>
      <c r="P51" s="8">
        <v>10</v>
      </c>
      <c r="Q51" s="8">
        <v>9</v>
      </c>
      <c r="R51" s="9">
        <v>8</v>
      </c>
    </row>
    <row r="52" spans="1:18" ht="15" thickBot="1">
      <c r="A52" s="22" t="s">
        <v>4</v>
      </c>
      <c r="B52" s="23" t="s">
        <v>4</v>
      </c>
      <c r="C52" s="23" t="s">
        <v>4</v>
      </c>
      <c r="D52" s="28" t="s">
        <v>14</v>
      </c>
      <c r="E52" s="23" t="s">
        <v>4</v>
      </c>
      <c r="F52" s="23" t="s">
        <v>4</v>
      </c>
      <c r="G52" s="23" t="s">
        <v>4</v>
      </c>
      <c r="H52" s="27" t="s">
        <v>13</v>
      </c>
      <c r="K52" s="193" t="s">
        <v>35</v>
      </c>
      <c r="L52" s="194"/>
      <c r="M52" s="194"/>
      <c r="N52" s="194"/>
      <c r="O52" s="194"/>
      <c r="P52" s="194"/>
      <c r="Q52" s="194"/>
      <c r="R52" s="195"/>
    </row>
    <row r="53" spans="1:18" ht="15" thickBot="1">
      <c r="A53" s="24"/>
      <c r="B53" s="25"/>
      <c r="C53" s="25"/>
      <c r="D53" s="25"/>
      <c r="E53" s="25"/>
      <c r="F53" s="25"/>
      <c r="G53" s="25"/>
      <c r="H53" s="26"/>
      <c r="K53" s="4"/>
      <c r="L53" s="5"/>
      <c r="M53" s="5"/>
      <c r="N53" s="5"/>
      <c r="O53" s="5"/>
      <c r="P53" s="5"/>
      <c r="Q53" s="5"/>
      <c r="R53" s="6"/>
    </row>
    <row r="54" spans="1:18">
      <c r="A54" s="19">
        <v>7</v>
      </c>
      <c r="B54" s="20">
        <v>6</v>
      </c>
      <c r="C54" s="20">
        <v>5</v>
      </c>
      <c r="D54" s="20">
        <v>4</v>
      </c>
      <c r="E54" s="20">
        <v>3</v>
      </c>
      <c r="F54" s="20">
        <v>2</v>
      </c>
      <c r="G54" s="20">
        <v>1</v>
      </c>
      <c r="H54" s="21">
        <v>0</v>
      </c>
      <c r="K54" s="7">
        <v>7</v>
      </c>
      <c r="L54" s="8">
        <v>6</v>
      </c>
      <c r="M54" s="8">
        <v>5</v>
      </c>
      <c r="N54" s="8">
        <v>4</v>
      </c>
      <c r="O54" s="8">
        <v>3</v>
      </c>
      <c r="P54" s="8">
        <v>2</v>
      </c>
      <c r="Q54" s="8">
        <v>1</v>
      </c>
      <c r="R54" s="9">
        <v>0</v>
      </c>
    </row>
    <row r="55" spans="1:18" ht="15" thickBot="1">
      <c r="A55" s="22" t="s">
        <v>4</v>
      </c>
      <c r="B55" s="23" t="s">
        <v>4</v>
      </c>
      <c r="C55" s="23" t="s">
        <v>4</v>
      </c>
      <c r="D55" s="28" t="s">
        <v>12</v>
      </c>
      <c r="E55" s="23" t="s">
        <v>4</v>
      </c>
      <c r="F55" s="23" t="s">
        <v>4</v>
      </c>
      <c r="G55" s="23" t="s">
        <v>4</v>
      </c>
      <c r="H55" s="27" t="s">
        <v>11</v>
      </c>
      <c r="K55" s="193" t="s">
        <v>36</v>
      </c>
      <c r="L55" s="194"/>
      <c r="M55" s="194"/>
      <c r="N55" s="194"/>
      <c r="O55" s="194"/>
      <c r="P55" s="194"/>
      <c r="Q55" s="194"/>
      <c r="R55" s="195"/>
    </row>
    <row r="58" spans="1:18" ht="15" thickBot="1"/>
    <row r="59" spans="1:18" ht="16.2" thickBot="1">
      <c r="A59" s="196" t="s">
        <v>7</v>
      </c>
      <c r="B59" s="197"/>
      <c r="C59" s="197"/>
      <c r="D59" s="197"/>
      <c r="E59" s="197"/>
      <c r="F59" s="197"/>
      <c r="G59" s="197"/>
      <c r="H59" s="198"/>
    </row>
    <row r="60" spans="1:18">
      <c r="A60" s="7">
        <v>31</v>
      </c>
      <c r="B60" s="8">
        <v>30</v>
      </c>
      <c r="C60" s="8">
        <v>29</v>
      </c>
      <c r="D60" s="8">
        <v>28</v>
      </c>
      <c r="E60" s="8">
        <v>27</v>
      </c>
      <c r="F60" s="8">
        <v>26</v>
      </c>
      <c r="G60" s="8">
        <v>25</v>
      </c>
      <c r="H60" s="9">
        <v>24</v>
      </c>
    </row>
    <row r="61" spans="1:18" ht="15" thickBot="1">
      <c r="A61" s="14"/>
      <c r="B61" s="15"/>
      <c r="C61" s="15"/>
      <c r="D61" s="15"/>
      <c r="E61" s="15"/>
      <c r="F61" s="15"/>
      <c r="G61" s="15"/>
      <c r="H61" s="16"/>
    </row>
    <row r="62" spans="1:18" ht="15" thickBot="1">
      <c r="A62" s="1"/>
      <c r="B62" s="2"/>
      <c r="C62" s="2"/>
      <c r="D62" s="2"/>
      <c r="E62" s="2"/>
      <c r="F62" s="2"/>
      <c r="G62" s="2"/>
      <c r="H62" s="3"/>
    </row>
    <row r="63" spans="1:18">
      <c r="A63" s="7">
        <v>23</v>
      </c>
      <c r="B63" s="8">
        <v>22</v>
      </c>
      <c r="C63" s="8">
        <v>21</v>
      </c>
      <c r="D63" s="8">
        <v>20</v>
      </c>
      <c r="E63" s="8">
        <v>19</v>
      </c>
      <c r="F63" s="8">
        <v>18</v>
      </c>
      <c r="G63" s="8">
        <v>17</v>
      </c>
      <c r="H63" s="9">
        <v>16</v>
      </c>
    </row>
    <row r="64" spans="1:18" ht="15" thickBot="1">
      <c r="A64" s="14"/>
      <c r="B64" s="15"/>
      <c r="C64" s="15"/>
      <c r="D64" s="15"/>
      <c r="E64" s="15"/>
      <c r="F64" s="15"/>
      <c r="G64" s="15"/>
      <c r="H64" s="16"/>
    </row>
    <row r="65" spans="1:8" ht="15" thickBot="1">
      <c r="A65" s="1"/>
      <c r="B65" s="2"/>
      <c r="C65" s="2"/>
      <c r="D65" s="2"/>
      <c r="E65" s="2"/>
      <c r="F65" s="2"/>
      <c r="G65" s="2"/>
      <c r="H65" s="3"/>
    </row>
    <row r="66" spans="1:8">
      <c r="A66" s="7">
        <v>15</v>
      </c>
      <c r="B66" s="8">
        <v>14</v>
      </c>
      <c r="C66" s="8">
        <v>13</v>
      </c>
      <c r="D66" s="8">
        <v>12</v>
      </c>
      <c r="E66" s="8">
        <v>11</v>
      </c>
      <c r="F66" s="8">
        <v>10</v>
      </c>
      <c r="G66" s="8">
        <v>9</v>
      </c>
      <c r="H66" s="9">
        <v>8</v>
      </c>
    </row>
    <row r="67" spans="1:8" ht="15" thickBot="1">
      <c r="A67" s="14"/>
      <c r="B67" s="15"/>
      <c r="C67" s="15"/>
      <c r="D67" s="15"/>
      <c r="E67" s="15"/>
      <c r="F67" s="15"/>
      <c r="G67" s="15"/>
      <c r="H67" s="16"/>
    </row>
    <row r="68" spans="1:8" ht="15" thickBot="1">
      <c r="A68" s="1"/>
      <c r="B68" s="2"/>
      <c r="C68" s="2"/>
      <c r="D68" s="2"/>
      <c r="E68" s="2"/>
      <c r="F68" s="2"/>
      <c r="G68" s="2"/>
      <c r="H68" s="3"/>
    </row>
    <row r="69" spans="1:8">
      <c r="A69" s="7">
        <v>7</v>
      </c>
      <c r="B69" s="8">
        <v>6</v>
      </c>
      <c r="C69" s="8">
        <v>5</v>
      </c>
      <c r="D69" s="8">
        <v>4</v>
      </c>
      <c r="E69" s="8">
        <v>3</v>
      </c>
      <c r="F69" s="8">
        <v>2</v>
      </c>
      <c r="G69" s="8">
        <v>1</v>
      </c>
      <c r="H69" s="9">
        <v>0</v>
      </c>
    </row>
    <row r="70" spans="1:8" ht="15" thickBot="1">
      <c r="A70" s="14"/>
      <c r="B70" s="15"/>
      <c r="C70" s="15"/>
      <c r="D70" s="15"/>
      <c r="E70" s="15"/>
      <c r="F70" s="15"/>
      <c r="G70" s="15"/>
      <c r="H70" s="16"/>
    </row>
  </sheetData>
  <mergeCells count="25">
    <mergeCell ref="A59:H59"/>
    <mergeCell ref="K1:R1"/>
    <mergeCell ref="K16:R16"/>
    <mergeCell ref="E24:H24"/>
    <mergeCell ref="A27:H27"/>
    <mergeCell ref="A21:H21"/>
    <mergeCell ref="E18:H18"/>
    <mergeCell ref="A30:H30"/>
    <mergeCell ref="A44:H44"/>
    <mergeCell ref="A41:H41"/>
    <mergeCell ref="F38:H38"/>
    <mergeCell ref="A1:H1"/>
    <mergeCell ref="A3:H3"/>
    <mergeCell ref="A6:H6"/>
    <mergeCell ref="A9:H9"/>
    <mergeCell ref="A12:H12"/>
    <mergeCell ref="K52:R52"/>
    <mergeCell ref="K55:R55"/>
    <mergeCell ref="K49:R49"/>
    <mergeCell ref="K46:R46"/>
    <mergeCell ref="A16:H16"/>
    <mergeCell ref="K30:R30"/>
    <mergeCell ref="K41:R41"/>
    <mergeCell ref="K38:R38"/>
    <mergeCell ref="K44:R44"/>
  </mergeCells>
  <pageMargins left="0.7" right="0.7" top="0.75" bottom="0.75" header="0.3" footer="0.3"/>
  <pageSetup orientation="portrait" horizontalDpi="4294967293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0"/>
  <sheetViews>
    <sheetView topLeftCell="A13" workbookViewId="0">
      <selection activeCell="D15" sqref="D15"/>
    </sheetView>
  </sheetViews>
  <sheetFormatPr defaultRowHeight="14.4"/>
  <cols>
    <col min="2" max="2" width="11.33203125" customWidth="1"/>
    <col min="6" max="6" width="11.33203125" customWidth="1"/>
    <col min="10" max="10" width="9.6640625" customWidth="1"/>
    <col min="11" max="11" width="10" customWidth="1"/>
    <col min="13" max="13" width="10" bestFit="1" customWidth="1"/>
  </cols>
  <sheetData>
    <row r="1" spans="1:11">
      <c r="C1" t="s">
        <v>111</v>
      </c>
      <c r="D1" t="s">
        <v>142</v>
      </c>
      <c r="E1" t="s">
        <v>159</v>
      </c>
      <c r="F1" t="s">
        <v>160</v>
      </c>
      <c r="G1" t="s">
        <v>111</v>
      </c>
      <c r="H1" t="s">
        <v>142</v>
      </c>
      <c r="I1" t="s">
        <v>161</v>
      </c>
      <c r="J1" t="s">
        <v>162</v>
      </c>
      <c r="K1" t="s">
        <v>163</v>
      </c>
    </row>
    <row r="2" spans="1:11">
      <c r="B2" t="s">
        <v>168</v>
      </c>
      <c r="C2">
        <v>224</v>
      </c>
      <c r="D2">
        <v>224</v>
      </c>
      <c r="E2">
        <v>3</v>
      </c>
      <c r="F2">
        <f t="shared" ref="F2:F7" si="0">C2*D2*E2*2</f>
        <v>301056</v>
      </c>
    </row>
    <row r="3" spans="1:11">
      <c r="B3" t="s">
        <v>158</v>
      </c>
      <c r="C3">
        <v>112</v>
      </c>
      <c r="D3">
        <v>112</v>
      </c>
      <c r="E3">
        <f>J3</f>
        <v>64</v>
      </c>
      <c r="F3">
        <f t="shared" si="0"/>
        <v>1605632</v>
      </c>
      <c r="G3">
        <v>7</v>
      </c>
      <c r="H3">
        <v>7</v>
      </c>
      <c r="I3">
        <v>3</v>
      </c>
      <c r="J3">
        <v>64</v>
      </c>
      <c r="K3">
        <f>G3*H3*I3*J3*2</f>
        <v>18816</v>
      </c>
    </row>
    <row r="4" spans="1:11" ht="15" thickBot="1">
      <c r="B4" t="s">
        <v>164</v>
      </c>
      <c r="C4">
        <f>C3/2</f>
        <v>56</v>
      </c>
      <c r="D4">
        <f>D3/2</f>
        <v>56</v>
      </c>
      <c r="E4">
        <f>E3</f>
        <v>64</v>
      </c>
      <c r="F4">
        <f t="shared" si="0"/>
        <v>401408</v>
      </c>
    </row>
    <row r="5" spans="1:11">
      <c r="A5" s="225">
        <v>1</v>
      </c>
      <c r="B5" s="78" t="s">
        <v>165</v>
      </c>
      <c r="C5" s="79">
        <f t="shared" ref="C5:C13" si="1">C4</f>
        <v>56</v>
      </c>
      <c r="D5" s="79">
        <f t="shared" ref="D5:D13" si="2">D4</f>
        <v>56</v>
      </c>
      <c r="E5" s="79">
        <f>J5</f>
        <v>64</v>
      </c>
      <c r="F5" s="79">
        <f t="shared" si="0"/>
        <v>401408</v>
      </c>
      <c r="G5" s="79">
        <v>1</v>
      </c>
      <c r="H5" s="79">
        <v>1</v>
      </c>
      <c r="I5" s="79">
        <f>E4</f>
        <v>64</v>
      </c>
      <c r="J5" s="79">
        <v>64</v>
      </c>
      <c r="K5" s="80">
        <f>G5*H5*I5*J5*2</f>
        <v>8192</v>
      </c>
    </row>
    <row r="6" spans="1:11">
      <c r="A6" s="225"/>
      <c r="B6" s="81" t="s">
        <v>166</v>
      </c>
      <c r="C6" s="82">
        <f t="shared" si="1"/>
        <v>56</v>
      </c>
      <c r="D6" s="82">
        <f t="shared" si="2"/>
        <v>56</v>
      </c>
      <c r="E6" s="82">
        <f t="shared" ref="E6:E37" si="3">J6</f>
        <v>64</v>
      </c>
      <c r="F6" s="82">
        <f t="shared" si="0"/>
        <v>401408</v>
      </c>
      <c r="G6" s="82">
        <v>3</v>
      </c>
      <c r="H6" s="82">
        <v>3</v>
      </c>
      <c r="I6" s="82">
        <f>E5</f>
        <v>64</v>
      </c>
      <c r="J6" s="82">
        <v>64</v>
      </c>
      <c r="K6" s="83">
        <f t="shared" ref="K6:K13" si="4">G6*H6*I6*J6*2</f>
        <v>73728</v>
      </c>
    </row>
    <row r="7" spans="1:11" ht="15" thickBot="1">
      <c r="A7" s="225"/>
      <c r="B7" s="84" t="s">
        <v>167</v>
      </c>
      <c r="C7" s="85">
        <f t="shared" si="1"/>
        <v>56</v>
      </c>
      <c r="D7" s="85">
        <f t="shared" si="2"/>
        <v>56</v>
      </c>
      <c r="E7" s="85">
        <f t="shared" si="3"/>
        <v>256</v>
      </c>
      <c r="F7" s="85">
        <f t="shared" si="0"/>
        <v>1605632</v>
      </c>
      <c r="G7" s="85">
        <v>1</v>
      </c>
      <c r="H7" s="85">
        <v>1</v>
      </c>
      <c r="I7" s="85">
        <f>E6</f>
        <v>64</v>
      </c>
      <c r="J7" s="85">
        <v>256</v>
      </c>
      <c r="K7" s="86">
        <f t="shared" si="4"/>
        <v>32768</v>
      </c>
    </row>
    <row r="8" spans="1:11" ht="15" thickTop="1">
      <c r="A8" s="225">
        <v>2</v>
      </c>
      <c r="B8" s="81" t="s">
        <v>165</v>
      </c>
      <c r="C8" s="82">
        <f t="shared" si="1"/>
        <v>56</v>
      </c>
      <c r="D8" s="82">
        <f t="shared" si="2"/>
        <v>56</v>
      </c>
      <c r="E8" s="82">
        <f t="shared" si="3"/>
        <v>64</v>
      </c>
      <c r="F8" s="82">
        <f t="shared" ref="F8:F16" si="5">C8*D8*E8*2</f>
        <v>401408</v>
      </c>
      <c r="G8" s="82">
        <v>1</v>
      </c>
      <c r="H8" s="82">
        <v>1</v>
      </c>
      <c r="I8" s="82">
        <f t="shared" ref="I8:I82" si="6">E7</f>
        <v>256</v>
      </c>
      <c r="J8" s="82">
        <v>64</v>
      </c>
      <c r="K8" s="83">
        <f t="shared" si="4"/>
        <v>32768</v>
      </c>
    </row>
    <row r="9" spans="1:11">
      <c r="A9" s="225"/>
      <c r="B9" s="81" t="s">
        <v>166</v>
      </c>
      <c r="C9" s="82">
        <f t="shared" si="1"/>
        <v>56</v>
      </c>
      <c r="D9" s="82">
        <f t="shared" si="2"/>
        <v>56</v>
      </c>
      <c r="E9" s="82">
        <f t="shared" si="3"/>
        <v>64</v>
      </c>
      <c r="F9" s="82">
        <f t="shared" si="5"/>
        <v>401408</v>
      </c>
      <c r="G9" s="82">
        <v>3</v>
      </c>
      <c r="H9" s="82">
        <v>3</v>
      </c>
      <c r="I9" s="82">
        <f t="shared" si="6"/>
        <v>64</v>
      </c>
      <c r="J9" s="82">
        <v>64</v>
      </c>
      <c r="K9" s="83">
        <f t="shared" si="4"/>
        <v>73728</v>
      </c>
    </row>
    <row r="10" spans="1:11" ht="15" thickBot="1">
      <c r="A10" s="225"/>
      <c r="B10" s="84" t="s">
        <v>167</v>
      </c>
      <c r="C10" s="85">
        <f t="shared" si="1"/>
        <v>56</v>
      </c>
      <c r="D10" s="85">
        <f t="shared" si="2"/>
        <v>56</v>
      </c>
      <c r="E10" s="85">
        <f t="shared" si="3"/>
        <v>256</v>
      </c>
      <c r="F10" s="85">
        <f t="shared" si="5"/>
        <v>1605632</v>
      </c>
      <c r="G10" s="85">
        <v>1</v>
      </c>
      <c r="H10" s="85">
        <v>1</v>
      </c>
      <c r="I10" s="85">
        <f t="shared" si="6"/>
        <v>64</v>
      </c>
      <c r="J10" s="85">
        <v>256</v>
      </c>
      <c r="K10" s="86">
        <f t="shared" si="4"/>
        <v>32768</v>
      </c>
    </row>
    <row r="11" spans="1:11" ht="15" thickTop="1">
      <c r="A11" s="225">
        <v>3</v>
      </c>
      <c r="B11" s="81" t="s">
        <v>165</v>
      </c>
      <c r="C11" s="82">
        <f t="shared" si="1"/>
        <v>56</v>
      </c>
      <c r="D11" s="82">
        <f t="shared" si="2"/>
        <v>56</v>
      </c>
      <c r="E11" s="82">
        <f t="shared" si="3"/>
        <v>64</v>
      </c>
      <c r="F11" s="82">
        <f t="shared" si="5"/>
        <v>401408</v>
      </c>
      <c r="G11" s="82">
        <v>1</v>
      </c>
      <c r="H11" s="82">
        <v>1</v>
      </c>
      <c r="I11" s="82">
        <f t="shared" si="6"/>
        <v>256</v>
      </c>
      <c r="J11" s="82">
        <v>64</v>
      </c>
      <c r="K11" s="83">
        <f t="shared" si="4"/>
        <v>32768</v>
      </c>
    </row>
    <row r="12" spans="1:11">
      <c r="A12" s="225"/>
      <c r="B12" s="81" t="s">
        <v>166</v>
      </c>
      <c r="C12" s="82">
        <f t="shared" si="1"/>
        <v>56</v>
      </c>
      <c r="D12" s="82">
        <f t="shared" si="2"/>
        <v>56</v>
      </c>
      <c r="E12" s="82">
        <f t="shared" si="3"/>
        <v>64</v>
      </c>
      <c r="F12" s="82">
        <f t="shared" si="5"/>
        <v>401408</v>
      </c>
      <c r="G12" s="82">
        <v>3</v>
      </c>
      <c r="H12" s="82">
        <v>3</v>
      </c>
      <c r="I12" s="82">
        <f t="shared" si="6"/>
        <v>64</v>
      </c>
      <c r="J12" s="82">
        <v>64</v>
      </c>
      <c r="K12" s="83">
        <f t="shared" si="4"/>
        <v>73728</v>
      </c>
    </row>
    <row r="13" spans="1:11" ht="15" thickBot="1">
      <c r="A13" s="225"/>
      <c r="B13" s="87" t="s">
        <v>167</v>
      </c>
      <c r="C13" s="88">
        <f t="shared" si="1"/>
        <v>56</v>
      </c>
      <c r="D13" s="88">
        <f t="shared" si="2"/>
        <v>56</v>
      </c>
      <c r="E13" s="88">
        <f t="shared" si="3"/>
        <v>256</v>
      </c>
      <c r="F13" s="88">
        <f t="shared" si="5"/>
        <v>1605632</v>
      </c>
      <c r="G13" s="88">
        <v>1</v>
      </c>
      <c r="H13" s="88">
        <v>1</v>
      </c>
      <c r="I13" s="88">
        <f t="shared" si="6"/>
        <v>64</v>
      </c>
      <c r="J13" s="88">
        <v>256</v>
      </c>
      <c r="K13" s="89">
        <f t="shared" si="4"/>
        <v>32768</v>
      </c>
    </row>
    <row r="14" spans="1:11">
      <c r="A14" s="225">
        <v>1</v>
      </c>
      <c r="B14" s="90" t="s">
        <v>169</v>
      </c>
      <c r="C14" s="91">
        <v>28</v>
      </c>
      <c r="D14" s="91">
        <v>28</v>
      </c>
      <c r="E14" s="91">
        <f t="shared" si="3"/>
        <v>128</v>
      </c>
      <c r="F14" s="91">
        <f t="shared" si="5"/>
        <v>200704</v>
      </c>
      <c r="G14" s="91">
        <v>1</v>
      </c>
      <c r="H14" s="91">
        <v>1</v>
      </c>
      <c r="I14" s="91">
        <f t="shared" si="6"/>
        <v>256</v>
      </c>
      <c r="J14" s="91">
        <v>128</v>
      </c>
      <c r="K14" s="92">
        <f>G14*H14*I14*J14*2</f>
        <v>65536</v>
      </c>
    </row>
    <row r="15" spans="1:11">
      <c r="A15" s="225"/>
      <c r="B15" s="93" t="s">
        <v>170</v>
      </c>
      <c r="C15" s="94">
        <f t="shared" ref="C15:D17" si="7">C14</f>
        <v>28</v>
      </c>
      <c r="D15" s="94">
        <f t="shared" si="7"/>
        <v>28</v>
      </c>
      <c r="E15" s="94">
        <f t="shared" si="3"/>
        <v>128</v>
      </c>
      <c r="F15" s="94">
        <f t="shared" si="5"/>
        <v>200704</v>
      </c>
      <c r="G15" s="94">
        <v>3</v>
      </c>
      <c r="H15" s="94">
        <v>3</v>
      </c>
      <c r="I15" s="94">
        <f t="shared" si="6"/>
        <v>128</v>
      </c>
      <c r="J15" s="94">
        <v>128</v>
      </c>
      <c r="K15" s="95">
        <f t="shared" ref="K15:K37" si="8">G15*H15*I15*J15*2</f>
        <v>294912</v>
      </c>
    </row>
    <row r="16" spans="1:11" ht="15" thickBot="1">
      <c r="A16" s="225"/>
      <c r="B16" s="96" t="s">
        <v>171</v>
      </c>
      <c r="C16" s="97">
        <f t="shared" si="7"/>
        <v>28</v>
      </c>
      <c r="D16" s="97">
        <f t="shared" si="7"/>
        <v>28</v>
      </c>
      <c r="E16" s="97">
        <f t="shared" si="3"/>
        <v>512</v>
      </c>
      <c r="F16" s="97">
        <f t="shared" si="5"/>
        <v>802816</v>
      </c>
      <c r="G16" s="97">
        <v>1</v>
      </c>
      <c r="H16" s="97">
        <v>1</v>
      </c>
      <c r="I16" s="97">
        <f t="shared" si="6"/>
        <v>128</v>
      </c>
      <c r="J16" s="97">
        <v>512</v>
      </c>
      <c r="K16" s="98">
        <f t="shared" si="8"/>
        <v>131072</v>
      </c>
    </row>
    <row r="17" spans="1:11" ht="15" thickTop="1">
      <c r="A17" s="225">
        <v>2</v>
      </c>
      <c r="B17" s="99" t="s">
        <v>169</v>
      </c>
      <c r="C17" s="100">
        <f t="shared" si="7"/>
        <v>28</v>
      </c>
      <c r="D17" s="100">
        <f t="shared" si="7"/>
        <v>28</v>
      </c>
      <c r="E17" s="100">
        <f t="shared" si="3"/>
        <v>128</v>
      </c>
      <c r="F17" s="100">
        <f t="shared" ref="F17:F79" si="9">C17*D17*E17*2</f>
        <v>200704</v>
      </c>
      <c r="G17" s="100">
        <v>1</v>
      </c>
      <c r="H17" s="100">
        <v>1</v>
      </c>
      <c r="I17" s="91">
        <f t="shared" si="6"/>
        <v>512</v>
      </c>
      <c r="J17" s="100">
        <v>128</v>
      </c>
      <c r="K17" s="101">
        <f t="shared" si="8"/>
        <v>131072</v>
      </c>
    </row>
    <row r="18" spans="1:11">
      <c r="A18" s="225"/>
      <c r="B18" s="93" t="s">
        <v>170</v>
      </c>
      <c r="C18" s="94">
        <f t="shared" ref="C18:D37" si="10">C17</f>
        <v>28</v>
      </c>
      <c r="D18" s="94">
        <f>D17</f>
        <v>28</v>
      </c>
      <c r="E18" s="94">
        <f t="shared" si="3"/>
        <v>128</v>
      </c>
      <c r="F18" s="94">
        <f t="shared" si="9"/>
        <v>200704</v>
      </c>
      <c r="G18" s="94">
        <v>3</v>
      </c>
      <c r="H18" s="94">
        <v>3</v>
      </c>
      <c r="I18" s="94">
        <f t="shared" si="6"/>
        <v>128</v>
      </c>
      <c r="J18" s="94">
        <v>128</v>
      </c>
      <c r="K18" s="95">
        <f t="shared" si="8"/>
        <v>294912</v>
      </c>
    </row>
    <row r="19" spans="1:11" ht="15" thickBot="1">
      <c r="A19" s="225"/>
      <c r="B19" s="96" t="s">
        <v>171</v>
      </c>
      <c r="C19" s="97">
        <f t="shared" si="10"/>
        <v>28</v>
      </c>
      <c r="D19" s="97">
        <f>D18</f>
        <v>28</v>
      </c>
      <c r="E19" s="97">
        <f t="shared" si="3"/>
        <v>512</v>
      </c>
      <c r="F19" s="97">
        <f t="shared" si="9"/>
        <v>802816</v>
      </c>
      <c r="G19" s="97">
        <v>1</v>
      </c>
      <c r="H19" s="97">
        <v>1</v>
      </c>
      <c r="I19" s="97">
        <f t="shared" si="6"/>
        <v>128</v>
      </c>
      <c r="J19" s="97">
        <v>512</v>
      </c>
      <c r="K19" s="98">
        <f t="shared" si="8"/>
        <v>131072</v>
      </c>
    </row>
    <row r="20" spans="1:11" ht="15" thickTop="1">
      <c r="A20" s="225">
        <v>3</v>
      </c>
      <c r="B20" s="99" t="s">
        <v>169</v>
      </c>
      <c r="C20" s="100">
        <f>C19</f>
        <v>28</v>
      </c>
      <c r="D20" s="100">
        <f>D19</f>
        <v>28</v>
      </c>
      <c r="E20" s="100">
        <f t="shared" si="3"/>
        <v>128</v>
      </c>
      <c r="F20" s="100">
        <f t="shared" si="9"/>
        <v>200704</v>
      </c>
      <c r="G20" s="100">
        <v>1</v>
      </c>
      <c r="H20" s="100">
        <v>1</v>
      </c>
      <c r="I20" s="91">
        <f t="shared" si="6"/>
        <v>512</v>
      </c>
      <c r="J20" s="100">
        <v>128</v>
      </c>
      <c r="K20" s="101">
        <f t="shared" si="8"/>
        <v>131072</v>
      </c>
    </row>
    <row r="21" spans="1:11">
      <c r="A21" s="225"/>
      <c r="B21" s="93" t="s">
        <v>170</v>
      </c>
      <c r="C21" s="94">
        <f t="shared" si="10"/>
        <v>28</v>
      </c>
      <c r="D21" s="94">
        <f t="shared" si="10"/>
        <v>28</v>
      </c>
      <c r="E21" s="94">
        <f t="shared" si="3"/>
        <v>128</v>
      </c>
      <c r="F21" s="94">
        <f t="shared" si="9"/>
        <v>200704</v>
      </c>
      <c r="G21" s="94">
        <v>3</v>
      </c>
      <c r="H21" s="94">
        <v>3</v>
      </c>
      <c r="I21" s="94">
        <f t="shared" si="6"/>
        <v>128</v>
      </c>
      <c r="J21" s="94">
        <v>128</v>
      </c>
      <c r="K21" s="95">
        <f t="shared" si="8"/>
        <v>294912</v>
      </c>
    </row>
    <row r="22" spans="1:11" ht="15" thickBot="1">
      <c r="A22" s="225"/>
      <c r="B22" s="96" t="s">
        <v>171</v>
      </c>
      <c r="C22" s="97">
        <f t="shared" si="10"/>
        <v>28</v>
      </c>
      <c r="D22" s="97">
        <f t="shared" si="10"/>
        <v>28</v>
      </c>
      <c r="E22" s="97">
        <f t="shared" si="3"/>
        <v>512</v>
      </c>
      <c r="F22" s="97">
        <f t="shared" si="9"/>
        <v>802816</v>
      </c>
      <c r="G22" s="97">
        <v>1</v>
      </c>
      <c r="H22" s="97">
        <v>1</v>
      </c>
      <c r="I22" s="97">
        <f t="shared" si="6"/>
        <v>128</v>
      </c>
      <c r="J22" s="97">
        <v>512</v>
      </c>
      <c r="K22" s="98">
        <f t="shared" si="8"/>
        <v>131072</v>
      </c>
    </row>
    <row r="23" spans="1:11" ht="15" thickTop="1">
      <c r="A23" s="225">
        <v>4</v>
      </c>
      <c r="B23" s="99" t="s">
        <v>169</v>
      </c>
      <c r="C23" s="100">
        <f>C22</f>
        <v>28</v>
      </c>
      <c r="D23" s="100">
        <f>D22</f>
        <v>28</v>
      </c>
      <c r="E23" s="100">
        <f t="shared" ref="E23:E28" si="11">J23</f>
        <v>128</v>
      </c>
      <c r="F23" s="100">
        <f t="shared" ref="F23:F28" si="12">C23*D23*E23*2</f>
        <v>200704</v>
      </c>
      <c r="G23" s="100">
        <v>1</v>
      </c>
      <c r="H23" s="100">
        <v>1</v>
      </c>
      <c r="I23" s="91">
        <f t="shared" si="6"/>
        <v>512</v>
      </c>
      <c r="J23" s="100">
        <v>128</v>
      </c>
      <c r="K23" s="101">
        <f t="shared" ref="K23:K28" si="13">G23*H23*I23*J23*2</f>
        <v>131072</v>
      </c>
    </row>
    <row r="24" spans="1:11">
      <c r="A24" s="225"/>
      <c r="B24" s="93" t="s">
        <v>170</v>
      </c>
      <c r="C24" s="94">
        <f t="shared" si="10"/>
        <v>28</v>
      </c>
      <c r="D24" s="94">
        <f t="shared" si="10"/>
        <v>28</v>
      </c>
      <c r="E24" s="94">
        <f t="shared" si="11"/>
        <v>128</v>
      </c>
      <c r="F24" s="94">
        <f t="shared" si="12"/>
        <v>200704</v>
      </c>
      <c r="G24" s="94">
        <v>3</v>
      </c>
      <c r="H24" s="94">
        <v>3</v>
      </c>
      <c r="I24" s="94">
        <f t="shared" si="6"/>
        <v>128</v>
      </c>
      <c r="J24" s="94">
        <v>128</v>
      </c>
      <c r="K24" s="95">
        <f t="shared" si="13"/>
        <v>294912</v>
      </c>
    </row>
    <row r="25" spans="1:11" ht="15" thickBot="1">
      <c r="A25" s="225"/>
      <c r="B25" s="96" t="s">
        <v>171</v>
      </c>
      <c r="C25" s="97">
        <f t="shared" si="10"/>
        <v>28</v>
      </c>
      <c r="D25" s="97">
        <f t="shared" si="10"/>
        <v>28</v>
      </c>
      <c r="E25" s="97">
        <f t="shared" si="11"/>
        <v>512</v>
      </c>
      <c r="F25" s="97">
        <f t="shared" si="12"/>
        <v>802816</v>
      </c>
      <c r="G25" s="97">
        <v>1</v>
      </c>
      <c r="H25" s="97">
        <v>1</v>
      </c>
      <c r="I25" s="97">
        <f t="shared" si="6"/>
        <v>128</v>
      </c>
      <c r="J25" s="97">
        <v>512</v>
      </c>
      <c r="K25" s="98">
        <f t="shared" si="13"/>
        <v>131072</v>
      </c>
    </row>
    <row r="26" spans="1:11" ht="15" thickTop="1">
      <c r="A26" s="225">
        <v>5</v>
      </c>
      <c r="B26" s="99" t="s">
        <v>169</v>
      </c>
      <c r="C26" s="100">
        <f>C25</f>
        <v>28</v>
      </c>
      <c r="D26" s="100">
        <f>D25</f>
        <v>28</v>
      </c>
      <c r="E26" s="100">
        <f t="shared" si="11"/>
        <v>128</v>
      </c>
      <c r="F26" s="100">
        <f t="shared" si="12"/>
        <v>200704</v>
      </c>
      <c r="G26" s="100">
        <v>1</v>
      </c>
      <c r="H26" s="100">
        <v>1</v>
      </c>
      <c r="I26" s="91">
        <f t="shared" si="6"/>
        <v>512</v>
      </c>
      <c r="J26" s="100">
        <v>128</v>
      </c>
      <c r="K26" s="101">
        <f t="shared" si="13"/>
        <v>131072</v>
      </c>
    </row>
    <row r="27" spans="1:11">
      <c r="A27" s="225"/>
      <c r="B27" s="93" t="s">
        <v>170</v>
      </c>
      <c r="C27" s="94">
        <f t="shared" si="10"/>
        <v>28</v>
      </c>
      <c r="D27" s="94">
        <f t="shared" si="10"/>
        <v>28</v>
      </c>
      <c r="E27" s="94">
        <f t="shared" si="11"/>
        <v>128</v>
      </c>
      <c r="F27" s="94">
        <f t="shared" si="12"/>
        <v>200704</v>
      </c>
      <c r="G27" s="94">
        <v>3</v>
      </c>
      <c r="H27" s="94">
        <v>3</v>
      </c>
      <c r="I27" s="94">
        <f t="shared" si="6"/>
        <v>128</v>
      </c>
      <c r="J27" s="94">
        <v>128</v>
      </c>
      <c r="K27" s="95">
        <f t="shared" si="13"/>
        <v>294912</v>
      </c>
    </row>
    <row r="28" spans="1:11" ht="15" thickBot="1">
      <c r="A28" s="225"/>
      <c r="B28" s="96" t="s">
        <v>171</v>
      </c>
      <c r="C28" s="97">
        <f t="shared" si="10"/>
        <v>28</v>
      </c>
      <c r="D28" s="97">
        <f t="shared" si="10"/>
        <v>28</v>
      </c>
      <c r="E28" s="97">
        <f t="shared" si="11"/>
        <v>512</v>
      </c>
      <c r="F28" s="97">
        <f t="shared" si="12"/>
        <v>802816</v>
      </c>
      <c r="G28" s="97">
        <v>1</v>
      </c>
      <c r="H28" s="97">
        <v>1</v>
      </c>
      <c r="I28" s="97">
        <f t="shared" si="6"/>
        <v>128</v>
      </c>
      <c r="J28" s="97">
        <v>512</v>
      </c>
      <c r="K28" s="98">
        <f t="shared" si="13"/>
        <v>131072</v>
      </c>
    </row>
    <row r="29" spans="1:11" ht="15" thickTop="1">
      <c r="A29" s="225">
        <v>6</v>
      </c>
      <c r="B29" s="99" t="s">
        <v>169</v>
      </c>
      <c r="C29" s="100">
        <f>C28</f>
        <v>28</v>
      </c>
      <c r="D29" s="100">
        <f>D28</f>
        <v>28</v>
      </c>
      <c r="E29" s="100">
        <f t="shared" si="3"/>
        <v>128</v>
      </c>
      <c r="F29" s="100">
        <f t="shared" si="9"/>
        <v>200704</v>
      </c>
      <c r="G29" s="100">
        <v>1</v>
      </c>
      <c r="H29" s="100">
        <v>1</v>
      </c>
      <c r="I29" s="91">
        <f t="shared" si="6"/>
        <v>512</v>
      </c>
      <c r="J29" s="100">
        <v>128</v>
      </c>
      <c r="K29" s="101">
        <f t="shared" si="8"/>
        <v>131072</v>
      </c>
    </row>
    <row r="30" spans="1:11">
      <c r="A30" s="225"/>
      <c r="B30" s="93" t="s">
        <v>170</v>
      </c>
      <c r="C30" s="94">
        <f t="shared" si="10"/>
        <v>28</v>
      </c>
      <c r="D30" s="94">
        <f t="shared" si="10"/>
        <v>28</v>
      </c>
      <c r="E30" s="94">
        <f t="shared" si="3"/>
        <v>128</v>
      </c>
      <c r="F30" s="94">
        <f t="shared" si="9"/>
        <v>200704</v>
      </c>
      <c r="G30" s="94">
        <v>3</v>
      </c>
      <c r="H30" s="94">
        <v>3</v>
      </c>
      <c r="I30" s="94">
        <f t="shared" si="6"/>
        <v>128</v>
      </c>
      <c r="J30" s="94">
        <v>128</v>
      </c>
      <c r="K30" s="95">
        <f t="shared" si="8"/>
        <v>294912</v>
      </c>
    </row>
    <row r="31" spans="1:11" ht="15" thickBot="1">
      <c r="A31" s="225"/>
      <c r="B31" s="96" t="s">
        <v>171</v>
      </c>
      <c r="C31" s="97">
        <f t="shared" si="10"/>
        <v>28</v>
      </c>
      <c r="D31" s="97">
        <f t="shared" si="10"/>
        <v>28</v>
      </c>
      <c r="E31" s="97">
        <f t="shared" si="3"/>
        <v>512</v>
      </c>
      <c r="F31" s="97">
        <f t="shared" si="9"/>
        <v>802816</v>
      </c>
      <c r="G31" s="97">
        <v>1</v>
      </c>
      <c r="H31" s="97">
        <v>1</v>
      </c>
      <c r="I31" s="97">
        <f t="shared" si="6"/>
        <v>128</v>
      </c>
      <c r="J31" s="97">
        <v>512</v>
      </c>
      <c r="K31" s="98">
        <f t="shared" si="8"/>
        <v>131072</v>
      </c>
    </row>
    <row r="32" spans="1:11" ht="15" thickTop="1">
      <c r="A32" s="225">
        <v>7</v>
      </c>
      <c r="B32" s="99" t="s">
        <v>169</v>
      </c>
      <c r="C32" s="100">
        <f>C31</f>
        <v>28</v>
      </c>
      <c r="D32" s="100">
        <f>D31</f>
        <v>28</v>
      </c>
      <c r="E32" s="100">
        <f>J32</f>
        <v>128</v>
      </c>
      <c r="F32" s="100">
        <f>C32*D32*E32*2</f>
        <v>200704</v>
      </c>
      <c r="G32" s="100">
        <v>1</v>
      </c>
      <c r="H32" s="100">
        <v>1</v>
      </c>
      <c r="I32" s="91">
        <f t="shared" si="6"/>
        <v>512</v>
      </c>
      <c r="J32" s="100">
        <v>128</v>
      </c>
      <c r="K32" s="101">
        <f>G32*H32*I32*J32*2</f>
        <v>131072</v>
      </c>
    </row>
    <row r="33" spans="1:11">
      <c r="A33" s="225"/>
      <c r="B33" s="93" t="s">
        <v>170</v>
      </c>
      <c r="C33" s="94">
        <f t="shared" si="10"/>
        <v>28</v>
      </c>
      <c r="D33" s="94">
        <f t="shared" si="10"/>
        <v>28</v>
      </c>
      <c r="E33" s="94">
        <f>J33</f>
        <v>128</v>
      </c>
      <c r="F33" s="94">
        <f>C33*D33*E33*2</f>
        <v>200704</v>
      </c>
      <c r="G33" s="94">
        <v>3</v>
      </c>
      <c r="H33" s="94">
        <v>3</v>
      </c>
      <c r="I33" s="94">
        <f t="shared" si="6"/>
        <v>128</v>
      </c>
      <c r="J33" s="94">
        <v>128</v>
      </c>
      <c r="K33" s="95">
        <f>G33*H33*I33*J33*2</f>
        <v>294912</v>
      </c>
    </row>
    <row r="34" spans="1:11" ht="15" thickBot="1">
      <c r="A34" s="225"/>
      <c r="B34" s="96" t="s">
        <v>171</v>
      </c>
      <c r="C34" s="97">
        <f t="shared" si="10"/>
        <v>28</v>
      </c>
      <c r="D34" s="97">
        <f t="shared" si="10"/>
        <v>28</v>
      </c>
      <c r="E34" s="97">
        <f>J34</f>
        <v>512</v>
      </c>
      <c r="F34" s="97">
        <f>C34*D34*E34*2</f>
        <v>802816</v>
      </c>
      <c r="G34" s="97">
        <v>1</v>
      </c>
      <c r="H34" s="97">
        <v>1</v>
      </c>
      <c r="I34" s="97">
        <f t="shared" si="6"/>
        <v>128</v>
      </c>
      <c r="J34" s="97">
        <v>512</v>
      </c>
      <c r="K34" s="98">
        <f>G34*H34*I34*J34*2</f>
        <v>131072</v>
      </c>
    </row>
    <row r="35" spans="1:11" ht="15" thickTop="1">
      <c r="A35" s="225">
        <v>8</v>
      </c>
      <c r="B35" s="93" t="s">
        <v>169</v>
      </c>
      <c r="C35" s="94">
        <f t="shared" si="10"/>
        <v>28</v>
      </c>
      <c r="D35" s="94">
        <f>D34</f>
        <v>28</v>
      </c>
      <c r="E35" s="94">
        <f t="shared" si="3"/>
        <v>128</v>
      </c>
      <c r="F35" s="94">
        <f t="shared" si="9"/>
        <v>200704</v>
      </c>
      <c r="G35" s="94">
        <v>1</v>
      </c>
      <c r="H35" s="94">
        <v>1</v>
      </c>
      <c r="I35" s="94">
        <f t="shared" si="6"/>
        <v>512</v>
      </c>
      <c r="J35" s="94">
        <v>128</v>
      </c>
      <c r="K35" s="95">
        <f t="shared" si="8"/>
        <v>131072</v>
      </c>
    </row>
    <row r="36" spans="1:11">
      <c r="A36" s="225"/>
      <c r="B36" s="93" t="s">
        <v>170</v>
      </c>
      <c r="C36" s="94">
        <f t="shared" si="10"/>
        <v>28</v>
      </c>
      <c r="D36" s="94">
        <f>D35</f>
        <v>28</v>
      </c>
      <c r="E36" s="94">
        <f t="shared" si="3"/>
        <v>128</v>
      </c>
      <c r="F36" s="94">
        <f t="shared" si="9"/>
        <v>200704</v>
      </c>
      <c r="G36" s="94">
        <v>3</v>
      </c>
      <c r="H36" s="94">
        <v>3</v>
      </c>
      <c r="I36" s="94">
        <f t="shared" si="6"/>
        <v>128</v>
      </c>
      <c r="J36" s="94">
        <v>128</v>
      </c>
      <c r="K36" s="95">
        <f t="shared" si="8"/>
        <v>294912</v>
      </c>
    </row>
    <row r="37" spans="1:11" ht="15" thickBot="1">
      <c r="A37" s="225"/>
      <c r="B37" s="102" t="s">
        <v>171</v>
      </c>
      <c r="C37" s="103">
        <f t="shared" si="10"/>
        <v>28</v>
      </c>
      <c r="D37" s="103">
        <f>D36</f>
        <v>28</v>
      </c>
      <c r="E37" s="103">
        <f t="shared" si="3"/>
        <v>512</v>
      </c>
      <c r="F37" s="103">
        <f t="shared" si="9"/>
        <v>802816</v>
      </c>
      <c r="G37" s="103">
        <v>1</v>
      </c>
      <c r="H37" s="103">
        <v>1</v>
      </c>
      <c r="I37" s="103">
        <f t="shared" si="6"/>
        <v>128</v>
      </c>
      <c r="J37" s="103">
        <v>512</v>
      </c>
      <c r="K37" s="104">
        <f t="shared" si="8"/>
        <v>131072</v>
      </c>
    </row>
    <row r="38" spans="1:11">
      <c r="A38" s="225">
        <v>1</v>
      </c>
      <c r="B38" s="105" t="s">
        <v>167</v>
      </c>
      <c r="C38" s="106">
        <v>14</v>
      </c>
      <c r="D38" s="106">
        <v>14</v>
      </c>
      <c r="E38" s="106">
        <f t="shared" ref="E38:E46" si="14">J38</f>
        <v>256</v>
      </c>
      <c r="F38" s="106">
        <f t="shared" si="9"/>
        <v>100352</v>
      </c>
      <c r="G38" s="106">
        <v>1</v>
      </c>
      <c r="H38" s="106">
        <v>1</v>
      </c>
      <c r="I38" s="106">
        <f>E37</f>
        <v>512</v>
      </c>
      <c r="J38" s="106">
        <v>256</v>
      </c>
      <c r="K38" s="107">
        <f t="shared" ref="K38:K46" si="15">G38*H38*I38*J38*2</f>
        <v>262144</v>
      </c>
    </row>
    <row r="39" spans="1:11">
      <c r="A39" s="225"/>
      <c r="B39" s="108" t="s">
        <v>172</v>
      </c>
      <c r="C39" s="109">
        <f t="shared" ref="C39:C82" si="16">C38</f>
        <v>14</v>
      </c>
      <c r="D39" s="109">
        <f t="shared" ref="D39:D82" si="17">D38</f>
        <v>14</v>
      </c>
      <c r="E39" s="109">
        <f t="shared" si="14"/>
        <v>256</v>
      </c>
      <c r="F39" s="109">
        <f t="shared" si="9"/>
        <v>100352</v>
      </c>
      <c r="G39" s="109">
        <v>3</v>
      </c>
      <c r="H39" s="109">
        <v>3</v>
      </c>
      <c r="I39" s="109">
        <f t="shared" si="6"/>
        <v>256</v>
      </c>
      <c r="J39" s="109">
        <v>256</v>
      </c>
      <c r="K39" s="110">
        <f t="shared" si="15"/>
        <v>1179648</v>
      </c>
    </row>
    <row r="40" spans="1:11" ht="15" thickBot="1">
      <c r="A40" s="225"/>
      <c r="B40" s="114" t="s">
        <v>173</v>
      </c>
      <c r="C40" s="115">
        <f t="shared" si="16"/>
        <v>14</v>
      </c>
      <c r="D40" s="115">
        <f t="shared" si="17"/>
        <v>14</v>
      </c>
      <c r="E40" s="115">
        <f t="shared" si="14"/>
        <v>1024</v>
      </c>
      <c r="F40" s="115">
        <f t="shared" si="9"/>
        <v>401408</v>
      </c>
      <c r="G40" s="115">
        <v>1</v>
      </c>
      <c r="H40" s="115">
        <v>1</v>
      </c>
      <c r="I40" s="115">
        <f t="shared" si="6"/>
        <v>256</v>
      </c>
      <c r="J40" s="115">
        <v>1024</v>
      </c>
      <c r="K40" s="116">
        <f t="shared" si="15"/>
        <v>524288</v>
      </c>
    </row>
    <row r="41" spans="1:11" ht="15" thickTop="1">
      <c r="A41" s="225">
        <f>A38+1</f>
        <v>2</v>
      </c>
      <c r="B41" s="117" t="s">
        <v>167</v>
      </c>
      <c r="C41" s="118">
        <f t="shared" si="16"/>
        <v>14</v>
      </c>
      <c r="D41" s="118">
        <f t="shared" si="17"/>
        <v>14</v>
      </c>
      <c r="E41" s="118">
        <f t="shared" si="14"/>
        <v>256</v>
      </c>
      <c r="F41" s="118">
        <f t="shared" si="9"/>
        <v>100352</v>
      </c>
      <c r="G41" s="118">
        <v>1</v>
      </c>
      <c r="H41" s="118">
        <v>1</v>
      </c>
      <c r="I41" s="118">
        <f>E40</f>
        <v>1024</v>
      </c>
      <c r="J41" s="118">
        <v>256</v>
      </c>
      <c r="K41" s="119">
        <f t="shared" si="15"/>
        <v>524288</v>
      </c>
    </row>
    <row r="42" spans="1:11">
      <c r="A42" s="225"/>
      <c r="B42" s="108" t="s">
        <v>172</v>
      </c>
      <c r="C42" s="109">
        <f t="shared" si="16"/>
        <v>14</v>
      </c>
      <c r="D42" s="109">
        <f t="shared" si="17"/>
        <v>14</v>
      </c>
      <c r="E42" s="109">
        <f t="shared" si="14"/>
        <v>256</v>
      </c>
      <c r="F42" s="109">
        <f t="shared" si="9"/>
        <v>100352</v>
      </c>
      <c r="G42" s="109">
        <v>3</v>
      </c>
      <c r="H42" s="109">
        <v>3</v>
      </c>
      <c r="I42" s="109">
        <f t="shared" si="6"/>
        <v>256</v>
      </c>
      <c r="J42" s="109">
        <v>256</v>
      </c>
      <c r="K42" s="110">
        <f t="shared" si="15"/>
        <v>1179648</v>
      </c>
    </row>
    <row r="43" spans="1:11" ht="15" thickBot="1">
      <c r="A43" s="225"/>
      <c r="B43" s="114" t="s">
        <v>173</v>
      </c>
      <c r="C43" s="115">
        <f t="shared" si="16"/>
        <v>14</v>
      </c>
      <c r="D43" s="115">
        <f t="shared" si="17"/>
        <v>14</v>
      </c>
      <c r="E43" s="115">
        <f t="shared" si="14"/>
        <v>1024</v>
      </c>
      <c r="F43" s="115">
        <f t="shared" si="9"/>
        <v>401408</v>
      </c>
      <c r="G43" s="115">
        <v>1</v>
      </c>
      <c r="H43" s="115">
        <v>1</v>
      </c>
      <c r="I43" s="115">
        <f t="shared" si="6"/>
        <v>256</v>
      </c>
      <c r="J43" s="115">
        <v>1024</v>
      </c>
      <c r="K43" s="116">
        <f t="shared" si="15"/>
        <v>524288</v>
      </c>
    </row>
    <row r="44" spans="1:11" ht="15" thickTop="1">
      <c r="A44" s="225">
        <f>A41+1</f>
        <v>3</v>
      </c>
      <c r="B44" s="117" t="s">
        <v>167</v>
      </c>
      <c r="C44" s="118">
        <f t="shared" si="16"/>
        <v>14</v>
      </c>
      <c r="D44" s="118">
        <f t="shared" si="17"/>
        <v>14</v>
      </c>
      <c r="E44" s="118">
        <f t="shared" si="14"/>
        <v>256</v>
      </c>
      <c r="F44" s="118">
        <f t="shared" si="9"/>
        <v>100352</v>
      </c>
      <c r="G44" s="118">
        <v>1</v>
      </c>
      <c r="H44" s="118">
        <v>1</v>
      </c>
      <c r="I44" s="118">
        <f t="shared" si="6"/>
        <v>1024</v>
      </c>
      <c r="J44" s="118">
        <v>256</v>
      </c>
      <c r="K44" s="119">
        <f t="shared" si="15"/>
        <v>524288</v>
      </c>
    </row>
    <row r="45" spans="1:11">
      <c r="A45" s="225"/>
      <c r="B45" s="108" t="s">
        <v>172</v>
      </c>
      <c r="C45" s="109">
        <f t="shared" si="16"/>
        <v>14</v>
      </c>
      <c r="D45" s="109">
        <f t="shared" si="17"/>
        <v>14</v>
      </c>
      <c r="E45" s="109">
        <f t="shared" si="14"/>
        <v>256</v>
      </c>
      <c r="F45" s="109">
        <f t="shared" si="9"/>
        <v>100352</v>
      </c>
      <c r="G45" s="109">
        <v>3</v>
      </c>
      <c r="H45" s="109">
        <v>3</v>
      </c>
      <c r="I45" s="109">
        <f t="shared" si="6"/>
        <v>256</v>
      </c>
      <c r="J45" s="109">
        <v>256</v>
      </c>
      <c r="K45" s="110">
        <f t="shared" si="15"/>
        <v>1179648</v>
      </c>
    </row>
    <row r="46" spans="1:11" ht="15" thickBot="1">
      <c r="A46" s="225"/>
      <c r="B46" s="114" t="s">
        <v>173</v>
      </c>
      <c r="C46" s="115">
        <f t="shared" si="16"/>
        <v>14</v>
      </c>
      <c r="D46" s="115">
        <f t="shared" si="17"/>
        <v>14</v>
      </c>
      <c r="E46" s="115">
        <f t="shared" si="14"/>
        <v>1024</v>
      </c>
      <c r="F46" s="115">
        <f t="shared" si="9"/>
        <v>401408</v>
      </c>
      <c r="G46" s="115">
        <v>1</v>
      </c>
      <c r="H46" s="115">
        <v>1</v>
      </c>
      <c r="I46" s="115">
        <f t="shared" si="6"/>
        <v>256</v>
      </c>
      <c r="J46" s="115">
        <v>1024</v>
      </c>
      <c r="K46" s="116">
        <f t="shared" si="15"/>
        <v>524288</v>
      </c>
    </row>
    <row r="47" spans="1:11" ht="15" thickTop="1">
      <c r="A47" s="225">
        <f>A44+1</f>
        <v>4</v>
      </c>
      <c r="B47" s="117" t="s">
        <v>167</v>
      </c>
      <c r="C47" s="118">
        <f t="shared" si="16"/>
        <v>14</v>
      </c>
      <c r="D47" s="118">
        <f t="shared" si="17"/>
        <v>14</v>
      </c>
      <c r="E47" s="118">
        <f t="shared" ref="E47:E64" si="18">J47</f>
        <v>256</v>
      </c>
      <c r="F47" s="118">
        <f t="shared" si="9"/>
        <v>100352</v>
      </c>
      <c r="G47" s="118">
        <v>1</v>
      </c>
      <c r="H47" s="118">
        <v>1</v>
      </c>
      <c r="I47" s="118">
        <f t="shared" si="6"/>
        <v>1024</v>
      </c>
      <c r="J47" s="118">
        <v>256</v>
      </c>
      <c r="K47" s="119">
        <f t="shared" ref="K47:K64" si="19">G47*H47*I47*J47*2</f>
        <v>524288</v>
      </c>
    </row>
    <row r="48" spans="1:11">
      <c r="A48" s="225"/>
      <c r="B48" s="108" t="s">
        <v>172</v>
      </c>
      <c r="C48" s="109">
        <f t="shared" si="16"/>
        <v>14</v>
      </c>
      <c r="D48" s="109">
        <f t="shared" si="17"/>
        <v>14</v>
      </c>
      <c r="E48" s="109">
        <f t="shared" si="18"/>
        <v>256</v>
      </c>
      <c r="F48" s="109">
        <f t="shared" si="9"/>
        <v>100352</v>
      </c>
      <c r="G48" s="109">
        <v>3</v>
      </c>
      <c r="H48" s="109">
        <v>3</v>
      </c>
      <c r="I48" s="109">
        <f t="shared" si="6"/>
        <v>256</v>
      </c>
      <c r="J48" s="109">
        <v>256</v>
      </c>
      <c r="K48" s="110">
        <f t="shared" si="19"/>
        <v>1179648</v>
      </c>
    </row>
    <row r="49" spans="1:11" ht="15" thickBot="1">
      <c r="A49" s="225"/>
      <c r="B49" s="114" t="s">
        <v>173</v>
      </c>
      <c r="C49" s="115">
        <f t="shared" si="16"/>
        <v>14</v>
      </c>
      <c r="D49" s="115">
        <f t="shared" si="17"/>
        <v>14</v>
      </c>
      <c r="E49" s="115">
        <f t="shared" si="18"/>
        <v>1024</v>
      </c>
      <c r="F49" s="115">
        <f t="shared" si="9"/>
        <v>401408</v>
      </c>
      <c r="G49" s="115">
        <v>1</v>
      </c>
      <c r="H49" s="115">
        <v>1</v>
      </c>
      <c r="I49" s="115">
        <f t="shared" si="6"/>
        <v>256</v>
      </c>
      <c r="J49" s="115">
        <v>1024</v>
      </c>
      <c r="K49" s="116">
        <f t="shared" si="19"/>
        <v>524288</v>
      </c>
    </row>
    <row r="50" spans="1:11" ht="15" thickTop="1">
      <c r="A50" s="225">
        <f>A47+1</f>
        <v>5</v>
      </c>
      <c r="B50" s="117" t="s">
        <v>167</v>
      </c>
      <c r="C50" s="118">
        <f t="shared" si="16"/>
        <v>14</v>
      </c>
      <c r="D50" s="118">
        <f t="shared" si="17"/>
        <v>14</v>
      </c>
      <c r="E50" s="118">
        <f t="shared" si="18"/>
        <v>256</v>
      </c>
      <c r="F50" s="118">
        <f t="shared" si="9"/>
        <v>100352</v>
      </c>
      <c r="G50" s="118">
        <v>1</v>
      </c>
      <c r="H50" s="118">
        <v>1</v>
      </c>
      <c r="I50" s="118">
        <f t="shared" si="6"/>
        <v>1024</v>
      </c>
      <c r="J50" s="118">
        <v>256</v>
      </c>
      <c r="K50" s="119">
        <f t="shared" si="19"/>
        <v>524288</v>
      </c>
    </row>
    <row r="51" spans="1:11">
      <c r="A51" s="225"/>
      <c r="B51" s="108" t="s">
        <v>172</v>
      </c>
      <c r="C51" s="109">
        <f t="shared" si="16"/>
        <v>14</v>
      </c>
      <c r="D51" s="109">
        <f t="shared" si="17"/>
        <v>14</v>
      </c>
      <c r="E51" s="109">
        <f t="shared" si="18"/>
        <v>256</v>
      </c>
      <c r="F51" s="109">
        <f t="shared" si="9"/>
        <v>100352</v>
      </c>
      <c r="G51" s="109">
        <v>3</v>
      </c>
      <c r="H51" s="109">
        <v>3</v>
      </c>
      <c r="I51" s="109">
        <f t="shared" si="6"/>
        <v>256</v>
      </c>
      <c r="J51" s="109">
        <v>256</v>
      </c>
      <c r="K51" s="110">
        <f t="shared" si="19"/>
        <v>1179648</v>
      </c>
    </row>
    <row r="52" spans="1:11" ht="15" thickBot="1">
      <c r="A52" s="225"/>
      <c r="B52" s="114" t="s">
        <v>173</v>
      </c>
      <c r="C52" s="115">
        <f t="shared" si="16"/>
        <v>14</v>
      </c>
      <c r="D52" s="115">
        <f t="shared" si="17"/>
        <v>14</v>
      </c>
      <c r="E52" s="115">
        <f t="shared" si="18"/>
        <v>1024</v>
      </c>
      <c r="F52" s="115">
        <f t="shared" si="9"/>
        <v>401408</v>
      </c>
      <c r="G52" s="115">
        <v>1</v>
      </c>
      <c r="H52" s="115">
        <v>1</v>
      </c>
      <c r="I52" s="115">
        <f t="shared" si="6"/>
        <v>256</v>
      </c>
      <c r="J52" s="115">
        <v>1024</v>
      </c>
      <c r="K52" s="116">
        <f t="shared" si="19"/>
        <v>524288</v>
      </c>
    </row>
    <row r="53" spans="1:11" ht="15" thickTop="1">
      <c r="A53" s="225">
        <f>A50+1</f>
        <v>6</v>
      </c>
      <c r="B53" s="117" t="s">
        <v>167</v>
      </c>
      <c r="C53" s="118">
        <f t="shared" si="16"/>
        <v>14</v>
      </c>
      <c r="D53" s="118">
        <f t="shared" si="17"/>
        <v>14</v>
      </c>
      <c r="E53" s="118">
        <f t="shared" si="18"/>
        <v>256</v>
      </c>
      <c r="F53" s="118">
        <f t="shared" si="9"/>
        <v>100352</v>
      </c>
      <c r="G53" s="118">
        <v>1</v>
      </c>
      <c r="H53" s="118">
        <v>1</v>
      </c>
      <c r="I53" s="118">
        <f t="shared" si="6"/>
        <v>1024</v>
      </c>
      <c r="J53" s="118">
        <v>256</v>
      </c>
      <c r="K53" s="119">
        <f t="shared" si="19"/>
        <v>524288</v>
      </c>
    </row>
    <row r="54" spans="1:11">
      <c r="A54" s="225"/>
      <c r="B54" s="108" t="s">
        <v>172</v>
      </c>
      <c r="C54" s="109">
        <f t="shared" si="16"/>
        <v>14</v>
      </c>
      <c r="D54" s="109">
        <f t="shared" si="17"/>
        <v>14</v>
      </c>
      <c r="E54" s="109">
        <f t="shared" si="18"/>
        <v>256</v>
      </c>
      <c r="F54" s="109">
        <f t="shared" si="9"/>
        <v>100352</v>
      </c>
      <c r="G54" s="109">
        <v>3</v>
      </c>
      <c r="H54" s="109">
        <v>3</v>
      </c>
      <c r="I54" s="109">
        <f t="shared" si="6"/>
        <v>256</v>
      </c>
      <c r="J54" s="109">
        <v>256</v>
      </c>
      <c r="K54" s="110">
        <f t="shared" si="19"/>
        <v>1179648</v>
      </c>
    </row>
    <row r="55" spans="1:11" ht="15" thickBot="1">
      <c r="A55" s="225"/>
      <c r="B55" s="114" t="s">
        <v>173</v>
      </c>
      <c r="C55" s="115">
        <f t="shared" si="16"/>
        <v>14</v>
      </c>
      <c r="D55" s="115">
        <f t="shared" si="17"/>
        <v>14</v>
      </c>
      <c r="E55" s="115">
        <f t="shared" si="18"/>
        <v>1024</v>
      </c>
      <c r="F55" s="115">
        <f t="shared" si="9"/>
        <v>401408</v>
      </c>
      <c r="G55" s="115">
        <v>1</v>
      </c>
      <c r="H55" s="115">
        <v>1</v>
      </c>
      <c r="I55" s="115">
        <f t="shared" si="6"/>
        <v>256</v>
      </c>
      <c r="J55" s="115">
        <v>1024</v>
      </c>
      <c r="K55" s="116">
        <f t="shared" si="19"/>
        <v>524288</v>
      </c>
    </row>
    <row r="56" spans="1:11" ht="15" thickTop="1">
      <c r="A56" s="225">
        <f>A53+1</f>
        <v>7</v>
      </c>
      <c r="B56" s="117" t="s">
        <v>167</v>
      </c>
      <c r="C56" s="118">
        <f t="shared" si="16"/>
        <v>14</v>
      </c>
      <c r="D56" s="118">
        <f t="shared" si="17"/>
        <v>14</v>
      </c>
      <c r="E56" s="118">
        <f t="shared" si="18"/>
        <v>256</v>
      </c>
      <c r="F56" s="118">
        <f t="shared" si="9"/>
        <v>100352</v>
      </c>
      <c r="G56" s="118">
        <v>1</v>
      </c>
      <c r="H56" s="118">
        <v>1</v>
      </c>
      <c r="I56" s="118">
        <f t="shared" si="6"/>
        <v>1024</v>
      </c>
      <c r="J56" s="118">
        <v>256</v>
      </c>
      <c r="K56" s="119">
        <f t="shared" si="19"/>
        <v>524288</v>
      </c>
    </row>
    <row r="57" spans="1:11">
      <c r="A57" s="225"/>
      <c r="B57" s="108" t="s">
        <v>172</v>
      </c>
      <c r="C57" s="109">
        <f t="shared" si="16"/>
        <v>14</v>
      </c>
      <c r="D57" s="109">
        <f t="shared" si="17"/>
        <v>14</v>
      </c>
      <c r="E57" s="109">
        <f t="shared" si="18"/>
        <v>256</v>
      </c>
      <c r="F57" s="109">
        <f t="shared" si="9"/>
        <v>100352</v>
      </c>
      <c r="G57" s="109">
        <v>3</v>
      </c>
      <c r="H57" s="109">
        <v>3</v>
      </c>
      <c r="I57" s="109">
        <f t="shared" si="6"/>
        <v>256</v>
      </c>
      <c r="J57" s="109">
        <v>256</v>
      </c>
      <c r="K57" s="110">
        <f t="shared" si="19"/>
        <v>1179648</v>
      </c>
    </row>
    <row r="58" spans="1:11" ht="15" thickBot="1">
      <c r="A58" s="225"/>
      <c r="B58" s="114" t="s">
        <v>173</v>
      </c>
      <c r="C58" s="115">
        <f t="shared" si="16"/>
        <v>14</v>
      </c>
      <c r="D58" s="115">
        <f t="shared" si="17"/>
        <v>14</v>
      </c>
      <c r="E58" s="115">
        <f t="shared" si="18"/>
        <v>1024</v>
      </c>
      <c r="F58" s="115">
        <f t="shared" si="9"/>
        <v>401408</v>
      </c>
      <c r="G58" s="115">
        <v>1</v>
      </c>
      <c r="H58" s="115">
        <v>1</v>
      </c>
      <c r="I58" s="115">
        <f t="shared" si="6"/>
        <v>256</v>
      </c>
      <c r="J58" s="115">
        <v>1024</v>
      </c>
      <c r="K58" s="116">
        <f t="shared" si="19"/>
        <v>524288</v>
      </c>
    </row>
    <row r="59" spans="1:11" ht="15" thickTop="1">
      <c r="A59" s="225">
        <f>A56+1</f>
        <v>8</v>
      </c>
      <c r="B59" s="117" t="s">
        <v>167</v>
      </c>
      <c r="C59" s="118">
        <f t="shared" si="16"/>
        <v>14</v>
      </c>
      <c r="D59" s="118">
        <f t="shared" si="17"/>
        <v>14</v>
      </c>
      <c r="E59" s="118">
        <f t="shared" si="18"/>
        <v>256</v>
      </c>
      <c r="F59" s="118">
        <f t="shared" ref="F59:F64" si="20">C59*D59*E59*2</f>
        <v>100352</v>
      </c>
      <c r="G59" s="118">
        <v>1</v>
      </c>
      <c r="H59" s="118">
        <v>1</v>
      </c>
      <c r="I59" s="118">
        <f t="shared" si="6"/>
        <v>1024</v>
      </c>
      <c r="J59" s="118">
        <v>256</v>
      </c>
      <c r="K59" s="119">
        <f t="shared" si="19"/>
        <v>524288</v>
      </c>
    </row>
    <row r="60" spans="1:11">
      <c r="A60" s="225"/>
      <c r="B60" s="108" t="s">
        <v>172</v>
      </c>
      <c r="C60" s="109">
        <f t="shared" si="16"/>
        <v>14</v>
      </c>
      <c r="D60" s="109">
        <f t="shared" si="17"/>
        <v>14</v>
      </c>
      <c r="E60" s="109">
        <f t="shared" si="18"/>
        <v>256</v>
      </c>
      <c r="F60" s="109">
        <f t="shared" si="20"/>
        <v>100352</v>
      </c>
      <c r="G60" s="109">
        <v>3</v>
      </c>
      <c r="H60" s="109">
        <v>3</v>
      </c>
      <c r="I60" s="109">
        <f t="shared" si="6"/>
        <v>256</v>
      </c>
      <c r="J60" s="109">
        <v>256</v>
      </c>
      <c r="K60" s="110">
        <f t="shared" si="19"/>
        <v>1179648</v>
      </c>
    </row>
    <row r="61" spans="1:11" ht="15" thickBot="1">
      <c r="A61" s="225"/>
      <c r="B61" s="114" t="s">
        <v>173</v>
      </c>
      <c r="C61" s="115">
        <f t="shared" si="16"/>
        <v>14</v>
      </c>
      <c r="D61" s="115">
        <f t="shared" si="17"/>
        <v>14</v>
      </c>
      <c r="E61" s="115">
        <f t="shared" si="18"/>
        <v>1024</v>
      </c>
      <c r="F61" s="115">
        <f t="shared" si="20"/>
        <v>401408</v>
      </c>
      <c r="G61" s="115">
        <v>1</v>
      </c>
      <c r="H61" s="115">
        <v>1</v>
      </c>
      <c r="I61" s="115">
        <f t="shared" si="6"/>
        <v>256</v>
      </c>
      <c r="J61" s="115">
        <v>1024</v>
      </c>
      <c r="K61" s="116">
        <f t="shared" si="19"/>
        <v>524288</v>
      </c>
    </row>
    <row r="62" spans="1:11" ht="15" thickTop="1">
      <c r="A62" s="225">
        <f>A59+1</f>
        <v>9</v>
      </c>
      <c r="B62" s="117" t="s">
        <v>167</v>
      </c>
      <c r="C62" s="118">
        <f t="shared" si="16"/>
        <v>14</v>
      </c>
      <c r="D62" s="118">
        <f t="shared" si="17"/>
        <v>14</v>
      </c>
      <c r="E62" s="118">
        <f t="shared" si="18"/>
        <v>256</v>
      </c>
      <c r="F62" s="118">
        <f t="shared" si="20"/>
        <v>100352</v>
      </c>
      <c r="G62" s="118">
        <v>1</v>
      </c>
      <c r="H62" s="118">
        <v>1</v>
      </c>
      <c r="I62" s="118">
        <f t="shared" si="6"/>
        <v>1024</v>
      </c>
      <c r="J62" s="118">
        <v>256</v>
      </c>
      <c r="K62" s="119">
        <f t="shared" si="19"/>
        <v>524288</v>
      </c>
    </row>
    <row r="63" spans="1:11">
      <c r="A63" s="225"/>
      <c r="B63" s="108" t="s">
        <v>172</v>
      </c>
      <c r="C63" s="109">
        <f t="shared" si="16"/>
        <v>14</v>
      </c>
      <c r="D63" s="109">
        <f t="shared" si="17"/>
        <v>14</v>
      </c>
      <c r="E63" s="109">
        <f t="shared" si="18"/>
        <v>256</v>
      </c>
      <c r="F63" s="109">
        <f t="shared" si="20"/>
        <v>100352</v>
      </c>
      <c r="G63" s="109">
        <v>3</v>
      </c>
      <c r="H63" s="109">
        <v>3</v>
      </c>
      <c r="I63" s="109">
        <f t="shared" si="6"/>
        <v>256</v>
      </c>
      <c r="J63" s="109">
        <v>256</v>
      </c>
      <c r="K63" s="110">
        <f t="shared" si="19"/>
        <v>1179648</v>
      </c>
    </row>
    <row r="64" spans="1:11" ht="15" thickBot="1">
      <c r="A64" s="225"/>
      <c r="B64" s="114" t="s">
        <v>173</v>
      </c>
      <c r="C64" s="115">
        <f t="shared" si="16"/>
        <v>14</v>
      </c>
      <c r="D64" s="115">
        <f t="shared" si="17"/>
        <v>14</v>
      </c>
      <c r="E64" s="115">
        <f t="shared" si="18"/>
        <v>1024</v>
      </c>
      <c r="F64" s="115">
        <f t="shared" si="20"/>
        <v>401408</v>
      </c>
      <c r="G64" s="115">
        <v>1</v>
      </c>
      <c r="H64" s="115">
        <v>1</v>
      </c>
      <c r="I64" s="115">
        <f t="shared" si="6"/>
        <v>256</v>
      </c>
      <c r="J64" s="115">
        <v>1024</v>
      </c>
      <c r="K64" s="116">
        <f t="shared" si="19"/>
        <v>524288</v>
      </c>
    </row>
    <row r="65" spans="1:11" ht="15" thickTop="1">
      <c r="A65" s="225">
        <f>A62+1</f>
        <v>10</v>
      </c>
      <c r="B65" s="117" t="s">
        <v>167</v>
      </c>
      <c r="C65" s="118">
        <f t="shared" si="16"/>
        <v>14</v>
      </c>
      <c r="D65" s="118">
        <f t="shared" si="17"/>
        <v>14</v>
      </c>
      <c r="E65" s="118">
        <f t="shared" ref="E65:E112" si="21">J65</f>
        <v>256</v>
      </c>
      <c r="F65" s="118">
        <f t="shared" ref="F65:F70" si="22">C65*D65*E65*2</f>
        <v>100352</v>
      </c>
      <c r="G65" s="118">
        <v>1</v>
      </c>
      <c r="H65" s="118">
        <v>1</v>
      </c>
      <c r="I65" s="118">
        <f t="shared" si="6"/>
        <v>1024</v>
      </c>
      <c r="J65" s="118">
        <v>256</v>
      </c>
      <c r="K65" s="119">
        <f t="shared" ref="K65:K112" si="23">G65*H65*I65*J65*2</f>
        <v>524288</v>
      </c>
    </row>
    <row r="66" spans="1:11">
      <c r="A66" s="225"/>
      <c r="B66" s="108" t="s">
        <v>172</v>
      </c>
      <c r="C66" s="109">
        <f t="shared" si="16"/>
        <v>14</v>
      </c>
      <c r="D66" s="109">
        <f t="shared" si="17"/>
        <v>14</v>
      </c>
      <c r="E66" s="109">
        <f t="shared" si="21"/>
        <v>256</v>
      </c>
      <c r="F66" s="109">
        <f t="shared" si="22"/>
        <v>100352</v>
      </c>
      <c r="G66" s="109">
        <v>3</v>
      </c>
      <c r="H66" s="109">
        <v>3</v>
      </c>
      <c r="I66" s="109">
        <f t="shared" si="6"/>
        <v>256</v>
      </c>
      <c r="J66" s="109">
        <v>256</v>
      </c>
      <c r="K66" s="110">
        <f t="shared" si="23"/>
        <v>1179648</v>
      </c>
    </row>
    <row r="67" spans="1:11" ht="15" thickBot="1">
      <c r="A67" s="225"/>
      <c r="B67" s="114" t="s">
        <v>173</v>
      </c>
      <c r="C67" s="115">
        <f t="shared" si="16"/>
        <v>14</v>
      </c>
      <c r="D67" s="115">
        <f t="shared" si="17"/>
        <v>14</v>
      </c>
      <c r="E67" s="115">
        <f t="shared" si="21"/>
        <v>1024</v>
      </c>
      <c r="F67" s="115">
        <f t="shared" si="22"/>
        <v>401408</v>
      </c>
      <c r="G67" s="115">
        <v>1</v>
      </c>
      <c r="H67" s="115">
        <v>1</v>
      </c>
      <c r="I67" s="115">
        <f t="shared" si="6"/>
        <v>256</v>
      </c>
      <c r="J67" s="115">
        <v>1024</v>
      </c>
      <c r="K67" s="116">
        <f t="shared" si="23"/>
        <v>524288</v>
      </c>
    </row>
    <row r="68" spans="1:11" ht="15" thickTop="1">
      <c r="A68" s="225">
        <f>A65+1</f>
        <v>11</v>
      </c>
      <c r="B68" s="117" t="s">
        <v>167</v>
      </c>
      <c r="C68" s="118">
        <f t="shared" si="16"/>
        <v>14</v>
      </c>
      <c r="D68" s="118">
        <f t="shared" si="17"/>
        <v>14</v>
      </c>
      <c r="E68" s="118">
        <f t="shared" si="21"/>
        <v>256</v>
      </c>
      <c r="F68" s="118">
        <f t="shared" si="22"/>
        <v>100352</v>
      </c>
      <c r="G68" s="118">
        <v>1</v>
      </c>
      <c r="H68" s="118">
        <v>1</v>
      </c>
      <c r="I68" s="118">
        <f t="shared" si="6"/>
        <v>1024</v>
      </c>
      <c r="J68" s="118">
        <v>256</v>
      </c>
      <c r="K68" s="119">
        <f t="shared" si="23"/>
        <v>524288</v>
      </c>
    </row>
    <row r="69" spans="1:11">
      <c r="A69" s="225"/>
      <c r="B69" s="108" t="s">
        <v>172</v>
      </c>
      <c r="C69" s="109">
        <f t="shared" si="16"/>
        <v>14</v>
      </c>
      <c r="D69" s="109">
        <f t="shared" si="17"/>
        <v>14</v>
      </c>
      <c r="E69" s="109">
        <f t="shared" si="21"/>
        <v>256</v>
      </c>
      <c r="F69" s="109">
        <f t="shared" si="22"/>
        <v>100352</v>
      </c>
      <c r="G69" s="109">
        <v>3</v>
      </c>
      <c r="H69" s="109">
        <v>3</v>
      </c>
      <c r="I69" s="109">
        <f t="shared" si="6"/>
        <v>256</v>
      </c>
      <c r="J69" s="109">
        <v>256</v>
      </c>
      <c r="K69" s="110">
        <f t="shared" si="23"/>
        <v>1179648</v>
      </c>
    </row>
    <row r="70" spans="1:11" ht="15" thickBot="1">
      <c r="A70" s="225"/>
      <c r="B70" s="114" t="s">
        <v>173</v>
      </c>
      <c r="C70" s="115">
        <f t="shared" si="16"/>
        <v>14</v>
      </c>
      <c r="D70" s="115">
        <f t="shared" si="17"/>
        <v>14</v>
      </c>
      <c r="E70" s="115">
        <f t="shared" si="21"/>
        <v>1024</v>
      </c>
      <c r="F70" s="115">
        <f t="shared" si="22"/>
        <v>401408</v>
      </c>
      <c r="G70" s="115">
        <v>1</v>
      </c>
      <c r="H70" s="115">
        <v>1</v>
      </c>
      <c r="I70" s="115">
        <f t="shared" si="6"/>
        <v>256</v>
      </c>
      <c r="J70" s="115">
        <v>1024</v>
      </c>
      <c r="K70" s="116">
        <f t="shared" si="23"/>
        <v>524288</v>
      </c>
    </row>
    <row r="71" spans="1:11" ht="15" thickTop="1">
      <c r="A71" s="225">
        <f>A68+1</f>
        <v>12</v>
      </c>
      <c r="B71" s="117" t="s">
        <v>167</v>
      </c>
      <c r="C71" s="118">
        <f t="shared" si="16"/>
        <v>14</v>
      </c>
      <c r="D71" s="118">
        <f t="shared" si="17"/>
        <v>14</v>
      </c>
      <c r="E71" s="118">
        <f t="shared" si="21"/>
        <v>256</v>
      </c>
      <c r="F71" s="118">
        <f t="shared" ref="F71:F76" si="24">C71*D71*E71*2</f>
        <v>100352</v>
      </c>
      <c r="G71" s="118">
        <v>1</v>
      </c>
      <c r="H71" s="118">
        <v>1</v>
      </c>
      <c r="I71" s="118">
        <f t="shared" si="6"/>
        <v>1024</v>
      </c>
      <c r="J71" s="118">
        <v>256</v>
      </c>
      <c r="K71" s="119">
        <f t="shared" si="23"/>
        <v>524288</v>
      </c>
    </row>
    <row r="72" spans="1:11">
      <c r="A72" s="225"/>
      <c r="B72" s="108" t="s">
        <v>172</v>
      </c>
      <c r="C72" s="109">
        <f t="shared" si="16"/>
        <v>14</v>
      </c>
      <c r="D72" s="109">
        <f t="shared" si="17"/>
        <v>14</v>
      </c>
      <c r="E72" s="109">
        <f t="shared" si="21"/>
        <v>256</v>
      </c>
      <c r="F72" s="109">
        <f t="shared" si="24"/>
        <v>100352</v>
      </c>
      <c r="G72" s="109">
        <v>3</v>
      </c>
      <c r="H72" s="109">
        <v>3</v>
      </c>
      <c r="I72" s="109">
        <f t="shared" si="6"/>
        <v>256</v>
      </c>
      <c r="J72" s="109">
        <v>256</v>
      </c>
      <c r="K72" s="110">
        <f t="shared" si="23"/>
        <v>1179648</v>
      </c>
    </row>
    <row r="73" spans="1:11" ht="15" thickBot="1">
      <c r="A73" s="225"/>
      <c r="B73" s="114" t="s">
        <v>173</v>
      </c>
      <c r="C73" s="115">
        <f t="shared" si="16"/>
        <v>14</v>
      </c>
      <c r="D73" s="115">
        <f t="shared" si="17"/>
        <v>14</v>
      </c>
      <c r="E73" s="115">
        <f t="shared" si="21"/>
        <v>1024</v>
      </c>
      <c r="F73" s="115">
        <f t="shared" si="24"/>
        <v>401408</v>
      </c>
      <c r="G73" s="115">
        <v>1</v>
      </c>
      <c r="H73" s="115">
        <v>1</v>
      </c>
      <c r="I73" s="115">
        <f t="shared" si="6"/>
        <v>256</v>
      </c>
      <c r="J73" s="115">
        <v>1024</v>
      </c>
      <c r="K73" s="116">
        <f t="shared" si="23"/>
        <v>524288</v>
      </c>
    </row>
    <row r="74" spans="1:11" ht="15" thickTop="1">
      <c r="A74" s="225">
        <f>A71+1</f>
        <v>13</v>
      </c>
      <c r="B74" s="117" t="s">
        <v>167</v>
      </c>
      <c r="C74" s="118">
        <f t="shared" si="16"/>
        <v>14</v>
      </c>
      <c r="D74" s="118">
        <f t="shared" si="17"/>
        <v>14</v>
      </c>
      <c r="E74" s="118">
        <f t="shared" si="21"/>
        <v>256</v>
      </c>
      <c r="F74" s="118">
        <f t="shared" si="24"/>
        <v>100352</v>
      </c>
      <c r="G74" s="118">
        <v>1</v>
      </c>
      <c r="H74" s="118">
        <v>1</v>
      </c>
      <c r="I74" s="118">
        <f t="shared" si="6"/>
        <v>1024</v>
      </c>
      <c r="J74" s="118">
        <v>256</v>
      </c>
      <c r="K74" s="119">
        <f t="shared" si="23"/>
        <v>524288</v>
      </c>
    </row>
    <row r="75" spans="1:11">
      <c r="A75" s="225"/>
      <c r="B75" s="108" t="s">
        <v>172</v>
      </c>
      <c r="C75" s="109">
        <f t="shared" si="16"/>
        <v>14</v>
      </c>
      <c r="D75" s="109">
        <f t="shared" si="17"/>
        <v>14</v>
      </c>
      <c r="E75" s="109">
        <f t="shared" si="21"/>
        <v>256</v>
      </c>
      <c r="F75" s="109">
        <f t="shared" si="24"/>
        <v>100352</v>
      </c>
      <c r="G75" s="109">
        <v>3</v>
      </c>
      <c r="H75" s="109">
        <v>3</v>
      </c>
      <c r="I75" s="109">
        <f t="shared" si="6"/>
        <v>256</v>
      </c>
      <c r="J75" s="109">
        <v>256</v>
      </c>
      <c r="K75" s="110">
        <f t="shared" si="23"/>
        <v>1179648</v>
      </c>
    </row>
    <row r="76" spans="1:11" ht="15" thickBot="1">
      <c r="A76" s="225"/>
      <c r="B76" s="114" t="s">
        <v>173</v>
      </c>
      <c r="C76" s="115">
        <f t="shared" si="16"/>
        <v>14</v>
      </c>
      <c r="D76" s="115">
        <f t="shared" si="17"/>
        <v>14</v>
      </c>
      <c r="E76" s="115">
        <f t="shared" si="21"/>
        <v>1024</v>
      </c>
      <c r="F76" s="115">
        <f t="shared" si="24"/>
        <v>401408</v>
      </c>
      <c r="G76" s="115">
        <v>1</v>
      </c>
      <c r="H76" s="115">
        <v>1</v>
      </c>
      <c r="I76" s="115">
        <f t="shared" si="6"/>
        <v>256</v>
      </c>
      <c r="J76" s="115">
        <v>1024</v>
      </c>
      <c r="K76" s="116">
        <f t="shared" si="23"/>
        <v>524288</v>
      </c>
    </row>
    <row r="77" spans="1:11" ht="15" thickTop="1">
      <c r="A77" s="225">
        <f>A74+1</f>
        <v>14</v>
      </c>
      <c r="B77" s="117" t="s">
        <v>167</v>
      </c>
      <c r="C77" s="118">
        <f t="shared" si="16"/>
        <v>14</v>
      </c>
      <c r="D77" s="118">
        <f t="shared" si="17"/>
        <v>14</v>
      </c>
      <c r="E77" s="118">
        <f t="shared" si="21"/>
        <v>256</v>
      </c>
      <c r="F77" s="118">
        <f t="shared" si="9"/>
        <v>100352</v>
      </c>
      <c r="G77" s="118">
        <v>1</v>
      </c>
      <c r="H77" s="118">
        <v>1</v>
      </c>
      <c r="I77" s="118">
        <f t="shared" si="6"/>
        <v>1024</v>
      </c>
      <c r="J77" s="118">
        <v>256</v>
      </c>
      <c r="K77" s="119">
        <f t="shared" si="23"/>
        <v>524288</v>
      </c>
    </row>
    <row r="78" spans="1:11">
      <c r="A78" s="225"/>
      <c r="B78" s="108" t="s">
        <v>172</v>
      </c>
      <c r="C78" s="109">
        <f t="shared" si="16"/>
        <v>14</v>
      </c>
      <c r="D78" s="109">
        <f t="shared" si="17"/>
        <v>14</v>
      </c>
      <c r="E78" s="109">
        <f t="shared" si="21"/>
        <v>256</v>
      </c>
      <c r="F78" s="109">
        <f t="shared" si="9"/>
        <v>100352</v>
      </c>
      <c r="G78" s="109">
        <v>3</v>
      </c>
      <c r="H78" s="109">
        <v>3</v>
      </c>
      <c r="I78" s="109">
        <f t="shared" si="6"/>
        <v>256</v>
      </c>
      <c r="J78" s="109">
        <v>256</v>
      </c>
      <c r="K78" s="110">
        <f t="shared" si="23"/>
        <v>1179648</v>
      </c>
    </row>
    <row r="79" spans="1:11" ht="15" thickBot="1">
      <c r="A79" s="225"/>
      <c r="B79" s="114" t="s">
        <v>173</v>
      </c>
      <c r="C79" s="115">
        <f t="shared" si="16"/>
        <v>14</v>
      </c>
      <c r="D79" s="115">
        <f t="shared" si="17"/>
        <v>14</v>
      </c>
      <c r="E79" s="115">
        <f t="shared" si="21"/>
        <v>1024</v>
      </c>
      <c r="F79" s="115">
        <f t="shared" si="9"/>
        <v>401408</v>
      </c>
      <c r="G79" s="115">
        <v>1</v>
      </c>
      <c r="H79" s="115">
        <v>1</v>
      </c>
      <c r="I79" s="115">
        <f t="shared" si="6"/>
        <v>256</v>
      </c>
      <c r="J79" s="115">
        <v>1024</v>
      </c>
      <c r="K79" s="116">
        <f t="shared" si="23"/>
        <v>524288</v>
      </c>
    </row>
    <row r="80" spans="1:11" ht="15" thickTop="1">
      <c r="A80" s="225">
        <f>A77+1</f>
        <v>15</v>
      </c>
      <c r="B80" s="117" t="s">
        <v>167</v>
      </c>
      <c r="C80" s="118">
        <f t="shared" si="16"/>
        <v>14</v>
      </c>
      <c r="D80" s="118">
        <f t="shared" si="17"/>
        <v>14</v>
      </c>
      <c r="E80" s="118">
        <f t="shared" si="21"/>
        <v>256</v>
      </c>
      <c r="F80" s="118">
        <f t="shared" ref="F80:F148" si="25">C80*D80*E80*2</f>
        <v>100352</v>
      </c>
      <c r="G80" s="118">
        <v>1</v>
      </c>
      <c r="H80" s="118">
        <v>1</v>
      </c>
      <c r="I80" s="118">
        <f t="shared" si="6"/>
        <v>1024</v>
      </c>
      <c r="J80" s="118">
        <v>256</v>
      </c>
      <c r="K80" s="119">
        <f t="shared" si="23"/>
        <v>524288</v>
      </c>
    </row>
    <row r="81" spans="1:11">
      <c r="A81" s="225"/>
      <c r="B81" s="108" t="s">
        <v>172</v>
      </c>
      <c r="C81" s="109">
        <f t="shared" si="16"/>
        <v>14</v>
      </c>
      <c r="D81" s="109">
        <f t="shared" si="17"/>
        <v>14</v>
      </c>
      <c r="E81" s="109">
        <f t="shared" si="21"/>
        <v>256</v>
      </c>
      <c r="F81" s="109">
        <f t="shared" si="25"/>
        <v>100352</v>
      </c>
      <c r="G81" s="109">
        <v>3</v>
      </c>
      <c r="H81" s="109">
        <v>3</v>
      </c>
      <c r="I81" s="109">
        <f t="shared" si="6"/>
        <v>256</v>
      </c>
      <c r="J81" s="109">
        <v>256</v>
      </c>
      <c r="K81" s="110">
        <f t="shared" si="23"/>
        <v>1179648</v>
      </c>
    </row>
    <row r="82" spans="1:11" ht="15" thickBot="1">
      <c r="A82" s="225"/>
      <c r="B82" s="114" t="s">
        <v>173</v>
      </c>
      <c r="C82" s="115">
        <f t="shared" si="16"/>
        <v>14</v>
      </c>
      <c r="D82" s="115">
        <f t="shared" si="17"/>
        <v>14</v>
      </c>
      <c r="E82" s="115">
        <f t="shared" si="21"/>
        <v>1024</v>
      </c>
      <c r="F82" s="115">
        <f t="shared" si="25"/>
        <v>401408</v>
      </c>
      <c r="G82" s="115">
        <v>1</v>
      </c>
      <c r="H82" s="115">
        <v>1</v>
      </c>
      <c r="I82" s="115">
        <f t="shared" si="6"/>
        <v>256</v>
      </c>
      <c r="J82" s="115">
        <v>1024</v>
      </c>
      <c r="K82" s="116">
        <f t="shared" si="23"/>
        <v>524288</v>
      </c>
    </row>
    <row r="83" spans="1:11" ht="15" thickTop="1">
      <c r="A83" s="225">
        <f>A80+1</f>
        <v>16</v>
      </c>
      <c r="B83" s="117" t="s">
        <v>167</v>
      </c>
      <c r="C83" s="118">
        <f t="shared" ref="C83:C139" si="26">C82</f>
        <v>14</v>
      </c>
      <c r="D83" s="118">
        <f t="shared" ref="D83:D139" si="27">D82</f>
        <v>14</v>
      </c>
      <c r="E83" s="118">
        <f t="shared" si="21"/>
        <v>256</v>
      </c>
      <c r="F83" s="118">
        <f t="shared" si="25"/>
        <v>100352</v>
      </c>
      <c r="G83" s="118">
        <v>1</v>
      </c>
      <c r="H83" s="118">
        <v>1</v>
      </c>
      <c r="I83" s="118">
        <f>E82</f>
        <v>1024</v>
      </c>
      <c r="J83" s="118">
        <v>256</v>
      </c>
      <c r="K83" s="119">
        <f t="shared" si="23"/>
        <v>524288</v>
      </c>
    </row>
    <row r="84" spans="1:11">
      <c r="A84" s="225"/>
      <c r="B84" s="108" t="s">
        <v>172</v>
      </c>
      <c r="C84" s="109">
        <f t="shared" si="26"/>
        <v>14</v>
      </c>
      <c r="D84" s="109">
        <f t="shared" si="27"/>
        <v>14</v>
      </c>
      <c r="E84" s="109">
        <f t="shared" si="21"/>
        <v>256</v>
      </c>
      <c r="F84" s="109">
        <f t="shared" si="25"/>
        <v>100352</v>
      </c>
      <c r="G84" s="109">
        <v>3</v>
      </c>
      <c r="H84" s="109">
        <v>3</v>
      </c>
      <c r="I84" s="109">
        <f t="shared" ref="I84:I139" si="28">E83</f>
        <v>256</v>
      </c>
      <c r="J84" s="109">
        <v>256</v>
      </c>
      <c r="K84" s="110">
        <f t="shared" si="23"/>
        <v>1179648</v>
      </c>
    </row>
    <row r="85" spans="1:11" ht="15" thickBot="1">
      <c r="A85" s="225"/>
      <c r="B85" s="114" t="s">
        <v>173</v>
      </c>
      <c r="C85" s="115">
        <f t="shared" si="26"/>
        <v>14</v>
      </c>
      <c r="D85" s="115">
        <f t="shared" si="27"/>
        <v>14</v>
      </c>
      <c r="E85" s="115">
        <f t="shared" si="21"/>
        <v>1024</v>
      </c>
      <c r="F85" s="115">
        <f t="shared" si="25"/>
        <v>401408</v>
      </c>
      <c r="G85" s="115">
        <v>1</v>
      </c>
      <c r="H85" s="115">
        <v>1</v>
      </c>
      <c r="I85" s="115">
        <f t="shared" si="28"/>
        <v>256</v>
      </c>
      <c r="J85" s="115">
        <v>1024</v>
      </c>
      <c r="K85" s="116">
        <f t="shared" si="23"/>
        <v>524288</v>
      </c>
    </row>
    <row r="86" spans="1:11" ht="15" thickTop="1">
      <c r="A86" s="225">
        <f>A83+1</f>
        <v>17</v>
      </c>
      <c r="B86" s="117" t="s">
        <v>167</v>
      </c>
      <c r="C86" s="118">
        <f t="shared" si="26"/>
        <v>14</v>
      </c>
      <c r="D86" s="118">
        <f t="shared" si="27"/>
        <v>14</v>
      </c>
      <c r="E86" s="118">
        <f t="shared" si="21"/>
        <v>256</v>
      </c>
      <c r="F86" s="118">
        <f t="shared" si="25"/>
        <v>100352</v>
      </c>
      <c r="G86" s="118">
        <v>1</v>
      </c>
      <c r="H86" s="118">
        <v>1</v>
      </c>
      <c r="I86" s="118">
        <f t="shared" si="28"/>
        <v>1024</v>
      </c>
      <c r="J86" s="118">
        <v>256</v>
      </c>
      <c r="K86" s="119">
        <f t="shared" si="23"/>
        <v>524288</v>
      </c>
    </row>
    <row r="87" spans="1:11">
      <c r="A87" s="225"/>
      <c r="B87" s="108" t="s">
        <v>172</v>
      </c>
      <c r="C87" s="109">
        <f t="shared" si="26"/>
        <v>14</v>
      </c>
      <c r="D87" s="109">
        <f t="shared" si="27"/>
        <v>14</v>
      </c>
      <c r="E87" s="109">
        <f t="shared" si="21"/>
        <v>256</v>
      </c>
      <c r="F87" s="109">
        <f t="shared" si="25"/>
        <v>100352</v>
      </c>
      <c r="G87" s="109">
        <v>3</v>
      </c>
      <c r="H87" s="109">
        <v>3</v>
      </c>
      <c r="I87" s="109">
        <f t="shared" si="28"/>
        <v>256</v>
      </c>
      <c r="J87" s="109">
        <v>256</v>
      </c>
      <c r="K87" s="110">
        <f t="shared" si="23"/>
        <v>1179648</v>
      </c>
    </row>
    <row r="88" spans="1:11" ht="15" thickBot="1">
      <c r="A88" s="225"/>
      <c r="B88" s="114" t="s">
        <v>173</v>
      </c>
      <c r="C88" s="115">
        <f t="shared" si="26"/>
        <v>14</v>
      </c>
      <c r="D88" s="115">
        <f t="shared" si="27"/>
        <v>14</v>
      </c>
      <c r="E88" s="115">
        <f t="shared" si="21"/>
        <v>1024</v>
      </c>
      <c r="F88" s="115">
        <f t="shared" si="25"/>
        <v>401408</v>
      </c>
      <c r="G88" s="115">
        <v>1</v>
      </c>
      <c r="H88" s="115">
        <v>1</v>
      </c>
      <c r="I88" s="115">
        <f t="shared" si="28"/>
        <v>256</v>
      </c>
      <c r="J88" s="115">
        <v>1024</v>
      </c>
      <c r="K88" s="116">
        <f t="shared" si="23"/>
        <v>524288</v>
      </c>
    </row>
    <row r="89" spans="1:11" ht="15" thickTop="1">
      <c r="A89" s="225">
        <f>A86+1</f>
        <v>18</v>
      </c>
      <c r="B89" s="117" t="s">
        <v>167</v>
      </c>
      <c r="C89" s="118">
        <f t="shared" si="26"/>
        <v>14</v>
      </c>
      <c r="D89" s="118">
        <f t="shared" si="27"/>
        <v>14</v>
      </c>
      <c r="E89" s="118">
        <f t="shared" si="21"/>
        <v>256</v>
      </c>
      <c r="F89" s="118">
        <f t="shared" si="25"/>
        <v>100352</v>
      </c>
      <c r="G89" s="118">
        <v>1</v>
      </c>
      <c r="H89" s="118">
        <v>1</v>
      </c>
      <c r="I89" s="118">
        <f t="shared" si="28"/>
        <v>1024</v>
      </c>
      <c r="J89" s="118">
        <v>256</v>
      </c>
      <c r="K89" s="119">
        <f t="shared" si="23"/>
        <v>524288</v>
      </c>
    </row>
    <row r="90" spans="1:11">
      <c r="A90" s="225"/>
      <c r="B90" s="108" t="s">
        <v>172</v>
      </c>
      <c r="C90" s="109">
        <f t="shared" si="26"/>
        <v>14</v>
      </c>
      <c r="D90" s="109">
        <f t="shared" si="27"/>
        <v>14</v>
      </c>
      <c r="E90" s="109">
        <f t="shared" si="21"/>
        <v>256</v>
      </c>
      <c r="F90" s="109">
        <f t="shared" si="25"/>
        <v>100352</v>
      </c>
      <c r="G90" s="109">
        <v>3</v>
      </c>
      <c r="H90" s="109">
        <v>3</v>
      </c>
      <c r="I90" s="109">
        <f t="shared" si="28"/>
        <v>256</v>
      </c>
      <c r="J90" s="109">
        <v>256</v>
      </c>
      <c r="K90" s="110">
        <f t="shared" si="23"/>
        <v>1179648</v>
      </c>
    </row>
    <row r="91" spans="1:11" ht="15" thickBot="1">
      <c r="A91" s="225"/>
      <c r="B91" s="114" t="s">
        <v>173</v>
      </c>
      <c r="C91" s="115">
        <f t="shared" si="26"/>
        <v>14</v>
      </c>
      <c r="D91" s="115">
        <f t="shared" si="27"/>
        <v>14</v>
      </c>
      <c r="E91" s="115">
        <f t="shared" si="21"/>
        <v>1024</v>
      </c>
      <c r="F91" s="115">
        <f t="shared" si="25"/>
        <v>401408</v>
      </c>
      <c r="G91" s="115">
        <v>1</v>
      </c>
      <c r="H91" s="115">
        <v>1</v>
      </c>
      <c r="I91" s="115">
        <f t="shared" si="28"/>
        <v>256</v>
      </c>
      <c r="J91" s="115">
        <v>1024</v>
      </c>
      <c r="K91" s="116">
        <f t="shared" si="23"/>
        <v>524288</v>
      </c>
    </row>
    <row r="92" spans="1:11" ht="15" thickTop="1">
      <c r="A92" s="225">
        <f>A89+1</f>
        <v>19</v>
      </c>
      <c r="B92" s="117" t="s">
        <v>167</v>
      </c>
      <c r="C92" s="118">
        <f t="shared" si="26"/>
        <v>14</v>
      </c>
      <c r="D92" s="118">
        <f t="shared" si="27"/>
        <v>14</v>
      </c>
      <c r="E92" s="118">
        <f t="shared" si="21"/>
        <v>256</v>
      </c>
      <c r="F92" s="118">
        <f t="shared" si="25"/>
        <v>100352</v>
      </c>
      <c r="G92" s="118">
        <v>1</v>
      </c>
      <c r="H92" s="118">
        <v>1</v>
      </c>
      <c r="I92" s="118">
        <f t="shared" si="28"/>
        <v>1024</v>
      </c>
      <c r="J92" s="118">
        <v>256</v>
      </c>
      <c r="K92" s="119">
        <f t="shared" si="23"/>
        <v>524288</v>
      </c>
    </row>
    <row r="93" spans="1:11">
      <c r="A93" s="225"/>
      <c r="B93" s="108" t="s">
        <v>172</v>
      </c>
      <c r="C93" s="109">
        <f t="shared" si="26"/>
        <v>14</v>
      </c>
      <c r="D93" s="109">
        <f t="shared" si="27"/>
        <v>14</v>
      </c>
      <c r="E93" s="109">
        <f t="shared" si="21"/>
        <v>256</v>
      </c>
      <c r="F93" s="109">
        <f t="shared" si="25"/>
        <v>100352</v>
      </c>
      <c r="G93" s="109">
        <v>3</v>
      </c>
      <c r="H93" s="109">
        <v>3</v>
      </c>
      <c r="I93" s="109">
        <f t="shared" si="28"/>
        <v>256</v>
      </c>
      <c r="J93" s="109">
        <v>256</v>
      </c>
      <c r="K93" s="110">
        <f t="shared" si="23"/>
        <v>1179648</v>
      </c>
    </row>
    <row r="94" spans="1:11" ht="15" thickBot="1">
      <c r="A94" s="225"/>
      <c r="B94" s="114" t="s">
        <v>173</v>
      </c>
      <c r="C94" s="115">
        <f t="shared" si="26"/>
        <v>14</v>
      </c>
      <c r="D94" s="115">
        <f t="shared" si="27"/>
        <v>14</v>
      </c>
      <c r="E94" s="115">
        <f t="shared" si="21"/>
        <v>1024</v>
      </c>
      <c r="F94" s="115">
        <f t="shared" si="25"/>
        <v>401408</v>
      </c>
      <c r="G94" s="115">
        <v>1</v>
      </c>
      <c r="H94" s="115">
        <v>1</v>
      </c>
      <c r="I94" s="115">
        <f t="shared" si="28"/>
        <v>256</v>
      </c>
      <c r="J94" s="115">
        <v>1024</v>
      </c>
      <c r="K94" s="116">
        <f t="shared" si="23"/>
        <v>524288</v>
      </c>
    </row>
    <row r="95" spans="1:11" ht="15" thickTop="1">
      <c r="A95" s="225">
        <f>A92+1</f>
        <v>20</v>
      </c>
      <c r="B95" s="117" t="s">
        <v>167</v>
      </c>
      <c r="C95" s="118">
        <f t="shared" si="26"/>
        <v>14</v>
      </c>
      <c r="D95" s="118">
        <f t="shared" si="27"/>
        <v>14</v>
      </c>
      <c r="E95" s="118">
        <f t="shared" si="21"/>
        <v>256</v>
      </c>
      <c r="F95" s="118">
        <f t="shared" si="25"/>
        <v>100352</v>
      </c>
      <c r="G95" s="118">
        <v>1</v>
      </c>
      <c r="H95" s="118">
        <v>1</v>
      </c>
      <c r="I95" s="118">
        <f t="shared" si="28"/>
        <v>1024</v>
      </c>
      <c r="J95" s="118">
        <v>256</v>
      </c>
      <c r="K95" s="119">
        <f t="shared" si="23"/>
        <v>524288</v>
      </c>
    </row>
    <row r="96" spans="1:11">
      <c r="A96" s="225"/>
      <c r="B96" s="108" t="s">
        <v>172</v>
      </c>
      <c r="C96" s="109">
        <f t="shared" si="26"/>
        <v>14</v>
      </c>
      <c r="D96" s="109">
        <f t="shared" si="27"/>
        <v>14</v>
      </c>
      <c r="E96" s="109">
        <f t="shared" si="21"/>
        <v>256</v>
      </c>
      <c r="F96" s="109">
        <f t="shared" si="25"/>
        <v>100352</v>
      </c>
      <c r="G96" s="109">
        <v>3</v>
      </c>
      <c r="H96" s="109">
        <v>3</v>
      </c>
      <c r="I96" s="109">
        <f t="shared" si="28"/>
        <v>256</v>
      </c>
      <c r="J96" s="109">
        <v>256</v>
      </c>
      <c r="K96" s="110">
        <f t="shared" si="23"/>
        <v>1179648</v>
      </c>
    </row>
    <row r="97" spans="1:11" ht="15" thickBot="1">
      <c r="A97" s="225"/>
      <c r="B97" s="114" t="s">
        <v>173</v>
      </c>
      <c r="C97" s="115">
        <f t="shared" si="26"/>
        <v>14</v>
      </c>
      <c r="D97" s="115">
        <f t="shared" si="27"/>
        <v>14</v>
      </c>
      <c r="E97" s="115">
        <f t="shared" si="21"/>
        <v>1024</v>
      </c>
      <c r="F97" s="115">
        <f t="shared" si="25"/>
        <v>401408</v>
      </c>
      <c r="G97" s="115">
        <v>1</v>
      </c>
      <c r="H97" s="115">
        <v>1</v>
      </c>
      <c r="I97" s="115">
        <f t="shared" si="28"/>
        <v>256</v>
      </c>
      <c r="J97" s="115">
        <v>1024</v>
      </c>
      <c r="K97" s="116">
        <f t="shared" si="23"/>
        <v>524288</v>
      </c>
    </row>
    <row r="98" spans="1:11" ht="15" thickTop="1">
      <c r="A98" s="225">
        <f>A95+1</f>
        <v>21</v>
      </c>
      <c r="B98" s="117" t="s">
        <v>167</v>
      </c>
      <c r="C98" s="118">
        <f t="shared" si="26"/>
        <v>14</v>
      </c>
      <c r="D98" s="118">
        <f t="shared" si="27"/>
        <v>14</v>
      </c>
      <c r="E98" s="118">
        <f t="shared" si="21"/>
        <v>256</v>
      </c>
      <c r="F98" s="118">
        <f t="shared" si="25"/>
        <v>100352</v>
      </c>
      <c r="G98" s="118">
        <v>1</v>
      </c>
      <c r="H98" s="118">
        <v>1</v>
      </c>
      <c r="I98" s="118">
        <f t="shared" si="28"/>
        <v>1024</v>
      </c>
      <c r="J98" s="118">
        <v>256</v>
      </c>
      <c r="K98" s="119">
        <f t="shared" si="23"/>
        <v>524288</v>
      </c>
    </row>
    <row r="99" spans="1:11">
      <c r="A99" s="225"/>
      <c r="B99" s="108" t="s">
        <v>172</v>
      </c>
      <c r="C99" s="109">
        <f t="shared" si="26"/>
        <v>14</v>
      </c>
      <c r="D99" s="109">
        <f t="shared" si="27"/>
        <v>14</v>
      </c>
      <c r="E99" s="109">
        <f t="shared" si="21"/>
        <v>256</v>
      </c>
      <c r="F99" s="109">
        <f t="shared" si="25"/>
        <v>100352</v>
      </c>
      <c r="G99" s="109">
        <v>3</v>
      </c>
      <c r="H99" s="109">
        <v>3</v>
      </c>
      <c r="I99" s="109">
        <f t="shared" si="28"/>
        <v>256</v>
      </c>
      <c r="J99" s="109">
        <v>256</v>
      </c>
      <c r="K99" s="110">
        <f t="shared" si="23"/>
        <v>1179648</v>
      </c>
    </row>
    <row r="100" spans="1:11" ht="15" thickBot="1">
      <c r="A100" s="225"/>
      <c r="B100" s="114" t="s">
        <v>173</v>
      </c>
      <c r="C100" s="115">
        <f t="shared" si="26"/>
        <v>14</v>
      </c>
      <c r="D100" s="115">
        <f t="shared" si="27"/>
        <v>14</v>
      </c>
      <c r="E100" s="115">
        <f t="shared" si="21"/>
        <v>1024</v>
      </c>
      <c r="F100" s="115">
        <f t="shared" si="25"/>
        <v>401408</v>
      </c>
      <c r="G100" s="115">
        <v>1</v>
      </c>
      <c r="H100" s="115">
        <v>1</v>
      </c>
      <c r="I100" s="115">
        <f t="shared" si="28"/>
        <v>256</v>
      </c>
      <c r="J100" s="115">
        <v>1024</v>
      </c>
      <c r="K100" s="116">
        <f t="shared" si="23"/>
        <v>524288</v>
      </c>
    </row>
    <row r="101" spans="1:11" ht="15" thickTop="1">
      <c r="A101" s="225">
        <f>A98+1</f>
        <v>22</v>
      </c>
      <c r="B101" s="117" t="s">
        <v>167</v>
      </c>
      <c r="C101" s="118">
        <f t="shared" si="26"/>
        <v>14</v>
      </c>
      <c r="D101" s="118">
        <f t="shared" si="27"/>
        <v>14</v>
      </c>
      <c r="E101" s="118">
        <f t="shared" si="21"/>
        <v>256</v>
      </c>
      <c r="F101" s="118">
        <f t="shared" si="25"/>
        <v>100352</v>
      </c>
      <c r="G101" s="118">
        <v>1</v>
      </c>
      <c r="H101" s="118">
        <v>1</v>
      </c>
      <c r="I101" s="118">
        <f t="shared" si="28"/>
        <v>1024</v>
      </c>
      <c r="J101" s="118">
        <v>256</v>
      </c>
      <c r="K101" s="119">
        <f t="shared" si="23"/>
        <v>524288</v>
      </c>
    </row>
    <row r="102" spans="1:11">
      <c r="A102" s="225"/>
      <c r="B102" s="108" t="s">
        <v>172</v>
      </c>
      <c r="C102" s="109">
        <f t="shared" si="26"/>
        <v>14</v>
      </c>
      <c r="D102" s="109">
        <f t="shared" si="27"/>
        <v>14</v>
      </c>
      <c r="E102" s="109">
        <f t="shared" si="21"/>
        <v>256</v>
      </c>
      <c r="F102" s="109">
        <f t="shared" si="25"/>
        <v>100352</v>
      </c>
      <c r="G102" s="109">
        <v>3</v>
      </c>
      <c r="H102" s="109">
        <v>3</v>
      </c>
      <c r="I102" s="109">
        <f t="shared" si="28"/>
        <v>256</v>
      </c>
      <c r="J102" s="109">
        <v>256</v>
      </c>
      <c r="K102" s="110">
        <f t="shared" si="23"/>
        <v>1179648</v>
      </c>
    </row>
    <row r="103" spans="1:11" ht="15" thickBot="1">
      <c r="A103" s="225"/>
      <c r="B103" s="114" t="s">
        <v>173</v>
      </c>
      <c r="C103" s="115">
        <f t="shared" si="26"/>
        <v>14</v>
      </c>
      <c r="D103" s="115">
        <f t="shared" si="27"/>
        <v>14</v>
      </c>
      <c r="E103" s="115">
        <f t="shared" si="21"/>
        <v>1024</v>
      </c>
      <c r="F103" s="115">
        <f t="shared" si="25"/>
        <v>401408</v>
      </c>
      <c r="G103" s="115">
        <v>1</v>
      </c>
      <c r="H103" s="115">
        <v>1</v>
      </c>
      <c r="I103" s="115">
        <f t="shared" si="28"/>
        <v>256</v>
      </c>
      <c r="J103" s="115">
        <v>1024</v>
      </c>
      <c r="K103" s="116">
        <f t="shared" si="23"/>
        <v>524288</v>
      </c>
    </row>
    <row r="104" spans="1:11" ht="15" thickTop="1">
      <c r="A104" s="225">
        <f>A101+1</f>
        <v>23</v>
      </c>
      <c r="B104" s="117" t="s">
        <v>167</v>
      </c>
      <c r="C104" s="118">
        <f t="shared" si="26"/>
        <v>14</v>
      </c>
      <c r="D104" s="118">
        <f t="shared" si="27"/>
        <v>14</v>
      </c>
      <c r="E104" s="118">
        <f t="shared" si="21"/>
        <v>256</v>
      </c>
      <c r="F104" s="118">
        <f t="shared" si="25"/>
        <v>100352</v>
      </c>
      <c r="G104" s="118">
        <v>1</v>
      </c>
      <c r="H104" s="118">
        <v>1</v>
      </c>
      <c r="I104" s="118">
        <f t="shared" si="28"/>
        <v>1024</v>
      </c>
      <c r="J104" s="118">
        <v>256</v>
      </c>
      <c r="K104" s="119">
        <f t="shared" si="23"/>
        <v>524288</v>
      </c>
    </row>
    <row r="105" spans="1:11">
      <c r="A105" s="225"/>
      <c r="B105" s="108" t="s">
        <v>172</v>
      </c>
      <c r="C105" s="109">
        <f t="shared" si="26"/>
        <v>14</v>
      </c>
      <c r="D105" s="109">
        <f t="shared" si="27"/>
        <v>14</v>
      </c>
      <c r="E105" s="109">
        <f t="shared" si="21"/>
        <v>256</v>
      </c>
      <c r="F105" s="109">
        <f t="shared" si="25"/>
        <v>100352</v>
      </c>
      <c r="G105" s="109">
        <v>3</v>
      </c>
      <c r="H105" s="109">
        <v>3</v>
      </c>
      <c r="I105" s="109">
        <f t="shared" si="28"/>
        <v>256</v>
      </c>
      <c r="J105" s="109">
        <v>256</v>
      </c>
      <c r="K105" s="110">
        <f t="shared" si="23"/>
        <v>1179648</v>
      </c>
    </row>
    <row r="106" spans="1:11" ht="15" thickBot="1">
      <c r="A106" s="225"/>
      <c r="B106" s="114" t="s">
        <v>173</v>
      </c>
      <c r="C106" s="115">
        <f t="shared" si="26"/>
        <v>14</v>
      </c>
      <c r="D106" s="115">
        <f t="shared" si="27"/>
        <v>14</v>
      </c>
      <c r="E106" s="115">
        <f t="shared" si="21"/>
        <v>1024</v>
      </c>
      <c r="F106" s="115">
        <f t="shared" si="25"/>
        <v>401408</v>
      </c>
      <c r="G106" s="115">
        <v>1</v>
      </c>
      <c r="H106" s="115">
        <v>1</v>
      </c>
      <c r="I106" s="115">
        <f t="shared" si="28"/>
        <v>256</v>
      </c>
      <c r="J106" s="115">
        <v>1024</v>
      </c>
      <c r="K106" s="116">
        <f t="shared" si="23"/>
        <v>524288</v>
      </c>
    </row>
    <row r="107" spans="1:11" ht="15" thickTop="1">
      <c r="A107" s="225">
        <f>A104+1</f>
        <v>24</v>
      </c>
      <c r="B107" s="117" t="s">
        <v>167</v>
      </c>
      <c r="C107" s="118">
        <f t="shared" si="26"/>
        <v>14</v>
      </c>
      <c r="D107" s="118">
        <f t="shared" si="27"/>
        <v>14</v>
      </c>
      <c r="E107" s="118">
        <f t="shared" si="21"/>
        <v>256</v>
      </c>
      <c r="F107" s="118">
        <f t="shared" si="25"/>
        <v>100352</v>
      </c>
      <c r="G107" s="118">
        <v>1</v>
      </c>
      <c r="H107" s="118">
        <v>1</v>
      </c>
      <c r="I107" s="118">
        <f t="shared" si="28"/>
        <v>1024</v>
      </c>
      <c r="J107" s="118">
        <v>256</v>
      </c>
      <c r="K107" s="119">
        <f t="shared" si="23"/>
        <v>524288</v>
      </c>
    </row>
    <row r="108" spans="1:11">
      <c r="A108" s="225"/>
      <c r="B108" s="108" t="s">
        <v>172</v>
      </c>
      <c r="C108" s="109">
        <f t="shared" si="26"/>
        <v>14</v>
      </c>
      <c r="D108" s="109">
        <f t="shared" si="27"/>
        <v>14</v>
      </c>
      <c r="E108" s="109">
        <f t="shared" si="21"/>
        <v>256</v>
      </c>
      <c r="F108" s="109">
        <f t="shared" si="25"/>
        <v>100352</v>
      </c>
      <c r="G108" s="109">
        <v>3</v>
      </c>
      <c r="H108" s="109">
        <v>3</v>
      </c>
      <c r="I108" s="109">
        <f t="shared" si="28"/>
        <v>256</v>
      </c>
      <c r="J108" s="109">
        <v>256</v>
      </c>
      <c r="K108" s="110">
        <f t="shared" si="23"/>
        <v>1179648</v>
      </c>
    </row>
    <row r="109" spans="1:11" ht="15" thickBot="1">
      <c r="A109" s="225"/>
      <c r="B109" s="114" t="s">
        <v>173</v>
      </c>
      <c r="C109" s="115">
        <f t="shared" si="26"/>
        <v>14</v>
      </c>
      <c r="D109" s="115">
        <f t="shared" si="27"/>
        <v>14</v>
      </c>
      <c r="E109" s="115">
        <f t="shared" si="21"/>
        <v>1024</v>
      </c>
      <c r="F109" s="115">
        <f t="shared" si="25"/>
        <v>401408</v>
      </c>
      <c r="G109" s="115">
        <v>1</v>
      </c>
      <c r="H109" s="115">
        <v>1</v>
      </c>
      <c r="I109" s="115">
        <f t="shared" si="28"/>
        <v>256</v>
      </c>
      <c r="J109" s="115">
        <v>1024</v>
      </c>
      <c r="K109" s="116">
        <f t="shared" si="23"/>
        <v>524288</v>
      </c>
    </row>
    <row r="110" spans="1:11" ht="15" thickTop="1">
      <c r="A110" s="225">
        <f>A107+1</f>
        <v>25</v>
      </c>
      <c r="B110" s="117" t="s">
        <v>167</v>
      </c>
      <c r="C110" s="118">
        <f t="shared" si="26"/>
        <v>14</v>
      </c>
      <c r="D110" s="118">
        <f t="shared" si="27"/>
        <v>14</v>
      </c>
      <c r="E110" s="118">
        <f t="shared" si="21"/>
        <v>256</v>
      </c>
      <c r="F110" s="118">
        <f t="shared" si="25"/>
        <v>100352</v>
      </c>
      <c r="G110" s="118">
        <v>1</v>
      </c>
      <c r="H110" s="118">
        <v>1</v>
      </c>
      <c r="I110" s="118">
        <f t="shared" si="28"/>
        <v>1024</v>
      </c>
      <c r="J110" s="118">
        <v>256</v>
      </c>
      <c r="K110" s="119">
        <f t="shared" si="23"/>
        <v>524288</v>
      </c>
    </row>
    <row r="111" spans="1:11">
      <c r="A111" s="225"/>
      <c r="B111" s="108" t="s">
        <v>172</v>
      </c>
      <c r="C111" s="109">
        <f t="shared" si="26"/>
        <v>14</v>
      </c>
      <c r="D111" s="109">
        <f t="shared" si="27"/>
        <v>14</v>
      </c>
      <c r="E111" s="109">
        <f t="shared" si="21"/>
        <v>256</v>
      </c>
      <c r="F111" s="109">
        <f t="shared" si="25"/>
        <v>100352</v>
      </c>
      <c r="G111" s="109">
        <v>3</v>
      </c>
      <c r="H111" s="109">
        <v>3</v>
      </c>
      <c r="I111" s="109">
        <f t="shared" si="28"/>
        <v>256</v>
      </c>
      <c r="J111" s="109">
        <v>256</v>
      </c>
      <c r="K111" s="110">
        <f t="shared" si="23"/>
        <v>1179648</v>
      </c>
    </row>
    <row r="112" spans="1:11" ht="15" thickBot="1">
      <c r="A112" s="225"/>
      <c r="B112" s="114" t="s">
        <v>173</v>
      </c>
      <c r="C112" s="115">
        <f t="shared" si="26"/>
        <v>14</v>
      </c>
      <c r="D112" s="115">
        <f t="shared" si="27"/>
        <v>14</v>
      </c>
      <c r="E112" s="115">
        <f t="shared" si="21"/>
        <v>1024</v>
      </c>
      <c r="F112" s="115">
        <f t="shared" si="25"/>
        <v>401408</v>
      </c>
      <c r="G112" s="115">
        <v>1</v>
      </c>
      <c r="H112" s="115">
        <v>1</v>
      </c>
      <c r="I112" s="115">
        <f t="shared" si="28"/>
        <v>256</v>
      </c>
      <c r="J112" s="115">
        <v>1024</v>
      </c>
      <c r="K112" s="116">
        <f t="shared" si="23"/>
        <v>524288</v>
      </c>
    </row>
    <row r="113" spans="1:11" ht="15" thickTop="1">
      <c r="A113" s="225">
        <f>A110+1</f>
        <v>26</v>
      </c>
      <c r="B113" s="117" t="s">
        <v>167</v>
      </c>
      <c r="C113" s="118">
        <f t="shared" si="26"/>
        <v>14</v>
      </c>
      <c r="D113" s="118">
        <f t="shared" si="27"/>
        <v>14</v>
      </c>
      <c r="E113" s="118">
        <f t="shared" ref="E113:E142" si="29">J113</f>
        <v>256</v>
      </c>
      <c r="F113" s="118">
        <f t="shared" si="25"/>
        <v>100352</v>
      </c>
      <c r="G113" s="118">
        <v>1</v>
      </c>
      <c r="H113" s="118">
        <v>1</v>
      </c>
      <c r="I113" s="118">
        <f t="shared" si="28"/>
        <v>1024</v>
      </c>
      <c r="J113" s="118">
        <v>256</v>
      </c>
      <c r="K113" s="119">
        <f t="shared" ref="K113:K142" si="30">G113*H113*I113*J113*2</f>
        <v>524288</v>
      </c>
    </row>
    <row r="114" spans="1:11">
      <c r="A114" s="225"/>
      <c r="B114" s="108" t="s">
        <v>172</v>
      </c>
      <c r="C114" s="109">
        <f t="shared" si="26"/>
        <v>14</v>
      </c>
      <c r="D114" s="109">
        <f t="shared" si="27"/>
        <v>14</v>
      </c>
      <c r="E114" s="109">
        <f t="shared" si="29"/>
        <v>256</v>
      </c>
      <c r="F114" s="109">
        <f t="shared" si="25"/>
        <v>100352</v>
      </c>
      <c r="G114" s="109">
        <v>3</v>
      </c>
      <c r="H114" s="109">
        <v>3</v>
      </c>
      <c r="I114" s="109">
        <f t="shared" si="28"/>
        <v>256</v>
      </c>
      <c r="J114" s="109">
        <v>256</v>
      </c>
      <c r="K114" s="110">
        <f t="shared" si="30"/>
        <v>1179648</v>
      </c>
    </row>
    <row r="115" spans="1:11" ht="15" thickBot="1">
      <c r="A115" s="225"/>
      <c r="B115" s="114" t="s">
        <v>173</v>
      </c>
      <c r="C115" s="115">
        <f t="shared" si="26"/>
        <v>14</v>
      </c>
      <c r="D115" s="115">
        <f t="shared" si="27"/>
        <v>14</v>
      </c>
      <c r="E115" s="115">
        <f t="shared" si="29"/>
        <v>1024</v>
      </c>
      <c r="F115" s="115">
        <f t="shared" si="25"/>
        <v>401408</v>
      </c>
      <c r="G115" s="115">
        <v>1</v>
      </c>
      <c r="H115" s="115">
        <v>1</v>
      </c>
      <c r="I115" s="115">
        <f t="shared" si="28"/>
        <v>256</v>
      </c>
      <c r="J115" s="115">
        <v>1024</v>
      </c>
      <c r="K115" s="116">
        <f t="shared" si="30"/>
        <v>524288</v>
      </c>
    </row>
    <row r="116" spans="1:11" ht="15" thickTop="1">
      <c r="A116" s="225">
        <f>A113+1</f>
        <v>27</v>
      </c>
      <c r="B116" s="117" t="s">
        <v>167</v>
      </c>
      <c r="C116" s="118">
        <f t="shared" si="26"/>
        <v>14</v>
      </c>
      <c r="D116" s="118">
        <f t="shared" si="27"/>
        <v>14</v>
      </c>
      <c r="E116" s="118">
        <f t="shared" si="29"/>
        <v>256</v>
      </c>
      <c r="F116" s="118">
        <f t="shared" si="25"/>
        <v>100352</v>
      </c>
      <c r="G116" s="118">
        <v>1</v>
      </c>
      <c r="H116" s="118">
        <v>1</v>
      </c>
      <c r="I116" s="118">
        <f t="shared" si="28"/>
        <v>1024</v>
      </c>
      <c r="J116" s="118">
        <v>256</v>
      </c>
      <c r="K116" s="119">
        <f t="shared" si="30"/>
        <v>524288</v>
      </c>
    </row>
    <row r="117" spans="1:11">
      <c r="A117" s="225"/>
      <c r="B117" s="108" t="s">
        <v>172</v>
      </c>
      <c r="C117" s="109">
        <f t="shared" si="26"/>
        <v>14</v>
      </c>
      <c r="D117" s="109">
        <f t="shared" si="27"/>
        <v>14</v>
      </c>
      <c r="E117" s="109">
        <f t="shared" si="29"/>
        <v>256</v>
      </c>
      <c r="F117" s="109">
        <f t="shared" si="25"/>
        <v>100352</v>
      </c>
      <c r="G117" s="109">
        <v>3</v>
      </c>
      <c r="H117" s="109">
        <v>3</v>
      </c>
      <c r="I117" s="109">
        <f t="shared" si="28"/>
        <v>256</v>
      </c>
      <c r="J117" s="109">
        <v>256</v>
      </c>
      <c r="K117" s="110">
        <f t="shared" si="30"/>
        <v>1179648</v>
      </c>
    </row>
    <row r="118" spans="1:11" ht="15" thickBot="1">
      <c r="A118" s="225"/>
      <c r="B118" s="114" t="s">
        <v>173</v>
      </c>
      <c r="C118" s="115">
        <f t="shared" si="26"/>
        <v>14</v>
      </c>
      <c r="D118" s="115">
        <f t="shared" si="27"/>
        <v>14</v>
      </c>
      <c r="E118" s="115">
        <f t="shared" si="29"/>
        <v>1024</v>
      </c>
      <c r="F118" s="115">
        <f t="shared" si="25"/>
        <v>401408</v>
      </c>
      <c r="G118" s="115">
        <v>1</v>
      </c>
      <c r="H118" s="115">
        <v>1</v>
      </c>
      <c r="I118" s="115">
        <f t="shared" si="28"/>
        <v>256</v>
      </c>
      <c r="J118" s="115">
        <v>1024</v>
      </c>
      <c r="K118" s="116">
        <f t="shared" si="30"/>
        <v>524288</v>
      </c>
    </row>
    <row r="119" spans="1:11" ht="15" thickTop="1">
      <c r="A119" s="225">
        <f>A116+1</f>
        <v>28</v>
      </c>
      <c r="B119" s="117" t="s">
        <v>167</v>
      </c>
      <c r="C119" s="118">
        <f t="shared" si="26"/>
        <v>14</v>
      </c>
      <c r="D119" s="118">
        <f t="shared" si="27"/>
        <v>14</v>
      </c>
      <c r="E119" s="118">
        <f t="shared" si="29"/>
        <v>256</v>
      </c>
      <c r="F119" s="118">
        <f t="shared" si="25"/>
        <v>100352</v>
      </c>
      <c r="G119" s="118">
        <v>1</v>
      </c>
      <c r="H119" s="118">
        <v>1</v>
      </c>
      <c r="I119" s="118">
        <f t="shared" si="28"/>
        <v>1024</v>
      </c>
      <c r="J119" s="118">
        <v>256</v>
      </c>
      <c r="K119" s="119">
        <f t="shared" si="30"/>
        <v>524288</v>
      </c>
    </row>
    <row r="120" spans="1:11">
      <c r="A120" s="225"/>
      <c r="B120" s="108" t="s">
        <v>172</v>
      </c>
      <c r="C120" s="109">
        <f t="shared" si="26"/>
        <v>14</v>
      </c>
      <c r="D120" s="109">
        <f t="shared" si="27"/>
        <v>14</v>
      </c>
      <c r="E120" s="109">
        <f t="shared" si="29"/>
        <v>256</v>
      </c>
      <c r="F120" s="109">
        <f t="shared" si="25"/>
        <v>100352</v>
      </c>
      <c r="G120" s="109">
        <v>3</v>
      </c>
      <c r="H120" s="109">
        <v>3</v>
      </c>
      <c r="I120" s="109">
        <f t="shared" si="28"/>
        <v>256</v>
      </c>
      <c r="J120" s="109">
        <v>256</v>
      </c>
      <c r="K120" s="110">
        <f t="shared" si="30"/>
        <v>1179648</v>
      </c>
    </row>
    <row r="121" spans="1:11" ht="15" thickBot="1">
      <c r="A121" s="225"/>
      <c r="B121" s="114" t="s">
        <v>173</v>
      </c>
      <c r="C121" s="115">
        <f t="shared" si="26"/>
        <v>14</v>
      </c>
      <c r="D121" s="115">
        <f t="shared" si="27"/>
        <v>14</v>
      </c>
      <c r="E121" s="115">
        <f t="shared" si="29"/>
        <v>1024</v>
      </c>
      <c r="F121" s="115">
        <f t="shared" si="25"/>
        <v>401408</v>
      </c>
      <c r="G121" s="115">
        <v>1</v>
      </c>
      <c r="H121" s="115">
        <v>1</v>
      </c>
      <c r="I121" s="115">
        <f t="shared" si="28"/>
        <v>256</v>
      </c>
      <c r="J121" s="115">
        <v>1024</v>
      </c>
      <c r="K121" s="116">
        <f t="shared" si="30"/>
        <v>524288</v>
      </c>
    </row>
    <row r="122" spans="1:11" ht="15" thickTop="1">
      <c r="A122" s="225">
        <f>A119+1</f>
        <v>29</v>
      </c>
      <c r="B122" s="117" t="s">
        <v>167</v>
      </c>
      <c r="C122" s="118">
        <f t="shared" si="26"/>
        <v>14</v>
      </c>
      <c r="D122" s="118">
        <f t="shared" si="27"/>
        <v>14</v>
      </c>
      <c r="E122" s="118">
        <f t="shared" si="29"/>
        <v>256</v>
      </c>
      <c r="F122" s="118">
        <f t="shared" ref="F122:F142" si="31">C122*D122*E122*2</f>
        <v>100352</v>
      </c>
      <c r="G122" s="118">
        <v>1</v>
      </c>
      <c r="H122" s="118">
        <v>1</v>
      </c>
      <c r="I122" s="118">
        <f t="shared" si="28"/>
        <v>1024</v>
      </c>
      <c r="J122" s="118">
        <v>256</v>
      </c>
      <c r="K122" s="119">
        <f t="shared" si="30"/>
        <v>524288</v>
      </c>
    </row>
    <row r="123" spans="1:11">
      <c r="A123" s="225"/>
      <c r="B123" s="108" t="s">
        <v>172</v>
      </c>
      <c r="C123" s="109">
        <f t="shared" si="26"/>
        <v>14</v>
      </c>
      <c r="D123" s="109">
        <f t="shared" si="27"/>
        <v>14</v>
      </c>
      <c r="E123" s="109">
        <f t="shared" si="29"/>
        <v>256</v>
      </c>
      <c r="F123" s="109">
        <f t="shared" si="31"/>
        <v>100352</v>
      </c>
      <c r="G123" s="109">
        <v>3</v>
      </c>
      <c r="H123" s="109">
        <v>3</v>
      </c>
      <c r="I123" s="109">
        <f t="shared" si="28"/>
        <v>256</v>
      </c>
      <c r="J123" s="109">
        <v>256</v>
      </c>
      <c r="K123" s="110">
        <f t="shared" si="30"/>
        <v>1179648</v>
      </c>
    </row>
    <row r="124" spans="1:11" ht="15" thickBot="1">
      <c r="A124" s="225"/>
      <c r="B124" s="114" t="s">
        <v>173</v>
      </c>
      <c r="C124" s="115">
        <f t="shared" si="26"/>
        <v>14</v>
      </c>
      <c r="D124" s="115">
        <f t="shared" si="27"/>
        <v>14</v>
      </c>
      <c r="E124" s="115">
        <f t="shared" si="29"/>
        <v>1024</v>
      </c>
      <c r="F124" s="115">
        <f t="shared" si="31"/>
        <v>401408</v>
      </c>
      <c r="G124" s="115">
        <v>1</v>
      </c>
      <c r="H124" s="115">
        <v>1</v>
      </c>
      <c r="I124" s="115">
        <f t="shared" si="28"/>
        <v>256</v>
      </c>
      <c r="J124" s="115">
        <v>1024</v>
      </c>
      <c r="K124" s="116">
        <f t="shared" si="30"/>
        <v>524288</v>
      </c>
    </row>
    <row r="125" spans="1:11" ht="15" thickTop="1">
      <c r="A125" s="225">
        <f>A122+1</f>
        <v>30</v>
      </c>
      <c r="B125" s="117" t="s">
        <v>167</v>
      </c>
      <c r="C125" s="118">
        <f t="shared" si="26"/>
        <v>14</v>
      </c>
      <c r="D125" s="118">
        <f t="shared" si="27"/>
        <v>14</v>
      </c>
      <c r="E125" s="118">
        <f t="shared" si="29"/>
        <v>256</v>
      </c>
      <c r="F125" s="118">
        <f t="shared" si="31"/>
        <v>100352</v>
      </c>
      <c r="G125" s="118">
        <v>1</v>
      </c>
      <c r="H125" s="118">
        <v>1</v>
      </c>
      <c r="I125" s="118">
        <f t="shared" si="28"/>
        <v>1024</v>
      </c>
      <c r="J125" s="118">
        <v>256</v>
      </c>
      <c r="K125" s="119">
        <f t="shared" si="30"/>
        <v>524288</v>
      </c>
    </row>
    <row r="126" spans="1:11">
      <c r="A126" s="225"/>
      <c r="B126" s="108" t="s">
        <v>172</v>
      </c>
      <c r="C126" s="109">
        <f t="shared" si="26"/>
        <v>14</v>
      </c>
      <c r="D126" s="109">
        <f t="shared" si="27"/>
        <v>14</v>
      </c>
      <c r="E126" s="109">
        <f t="shared" si="29"/>
        <v>256</v>
      </c>
      <c r="F126" s="109">
        <f t="shared" si="31"/>
        <v>100352</v>
      </c>
      <c r="G126" s="109">
        <v>3</v>
      </c>
      <c r="H126" s="109">
        <v>3</v>
      </c>
      <c r="I126" s="109">
        <f t="shared" si="28"/>
        <v>256</v>
      </c>
      <c r="J126" s="109">
        <v>256</v>
      </c>
      <c r="K126" s="110">
        <f t="shared" si="30"/>
        <v>1179648</v>
      </c>
    </row>
    <row r="127" spans="1:11" ht="15" thickBot="1">
      <c r="A127" s="225"/>
      <c r="B127" s="114" t="s">
        <v>173</v>
      </c>
      <c r="C127" s="115">
        <f t="shared" si="26"/>
        <v>14</v>
      </c>
      <c r="D127" s="115">
        <f t="shared" si="27"/>
        <v>14</v>
      </c>
      <c r="E127" s="115">
        <f t="shared" si="29"/>
        <v>1024</v>
      </c>
      <c r="F127" s="115">
        <f t="shared" si="31"/>
        <v>401408</v>
      </c>
      <c r="G127" s="115">
        <v>1</v>
      </c>
      <c r="H127" s="115">
        <v>1</v>
      </c>
      <c r="I127" s="115">
        <f t="shared" si="28"/>
        <v>256</v>
      </c>
      <c r="J127" s="115">
        <v>1024</v>
      </c>
      <c r="K127" s="116">
        <f t="shared" si="30"/>
        <v>524288</v>
      </c>
    </row>
    <row r="128" spans="1:11" ht="15" thickTop="1">
      <c r="A128" s="225">
        <f>A125+1</f>
        <v>31</v>
      </c>
      <c r="B128" s="117" t="s">
        <v>167</v>
      </c>
      <c r="C128" s="118">
        <f t="shared" si="26"/>
        <v>14</v>
      </c>
      <c r="D128" s="118">
        <f t="shared" si="27"/>
        <v>14</v>
      </c>
      <c r="E128" s="118">
        <f t="shared" si="29"/>
        <v>256</v>
      </c>
      <c r="F128" s="118">
        <f t="shared" si="31"/>
        <v>100352</v>
      </c>
      <c r="G128" s="118">
        <v>1</v>
      </c>
      <c r="H128" s="118">
        <v>1</v>
      </c>
      <c r="I128" s="118">
        <f t="shared" si="28"/>
        <v>1024</v>
      </c>
      <c r="J128" s="118">
        <v>256</v>
      </c>
      <c r="K128" s="119">
        <f t="shared" si="30"/>
        <v>524288</v>
      </c>
    </row>
    <row r="129" spans="1:11">
      <c r="A129" s="225"/>
      <c r="B129" s="108" t="s">
        <v>172</v>
      </c>
      <c r="C129" s="109">
        <f t="shared" si="26"/>
        <v>14</v>
      </c>
      <c r="D129" s="109">
        <f t="shared" si="27"/>
        <v>14</v>
      </c>
      <c r="E129" s="109">
        <f t="shared" si="29"/>
        <v>256</v>
      </c>
      <c r="F129" s="109">
        <f t="shared" si="31"/>
        <v>100352</v>
      </c>
      <c r="G129" s="109">
        <v>3</v>
      </c>
      <c r="H129" s="109">
        <v>3</v>
      </c>
      <c r="I129" s="109">
        <f t="shared" si="28"/>
        <v>256</v>
      </c>
      <c r="J129" s="109">
        <v>256</v>
      </c>
      <c r="K129" s="110">
        <f t="shared" si="30"/>
        <v>1179648</v>
      </c>
    </row>
    <row r="130" spans="1:11" ht="15" thickBot="1">
      <c r="A130" s="225"/>
      <c r="B130" s="114" t="s">
        <v>173</v>
      </c>
      <c r="C130" s="115">
        <f t="shared" si="26"/>
        <v>14</v>
      </c>
      <c r="D130" s="115">
        <f t="shared" si="27"/>
        <v>14</v>
      </c>
      <c r="E130" s="115">
        <f t="shared" si="29"/>
        <v>1024</v>
      </c>
      <c r="F130" s="115">
        <f t="shared" si="31"/>
        <v>401408</v>
      </c>
      <c r="G130" s="115">
        <v>1</v>
      </c>
      <c r="H130" s="115">
        <v>1</v>
      </c>
      <c r="I130" s="115">
        <f t="shared" si="28"/>
        <v>256</v>
      </c>
      <c r="J130" s="115">
        <v>1024</v>
      </c>
      <c r="K130" s="116">
        <f t="shared" si="30"/>
        <v>524288</v>
      </c>
    </row>
    <row r="131" spans="1:11" ht="15" thickTop="1">
      <c r="A131" s="225">
        <f>A128+1</f>
        <v>32</v>
      </c>
      <c r="B131" s="117" t="s">
        <v>167</v>
      </c>
      <c r="C131" s="118">
        <f t="shared" si="26"/>
        <v>14</v>
      </c>
      <c r="D131" s="118">
        <f t="shared" si="27"/>
        <v>14</v>
      </c>
      <c r="E131" s="118">
        <f t="shared" si="29"/>
        <v>256</v>
      </c>
      <c r="F131" s="118">
        <f t="shared" si="31"/>
        <v>100352</v>
      </c>
      <c r="G131" s="118">
        <v>1</v>
      </c>
      <c r="H131" s="118">
        <v>1</v>
      </c>
      <c r="I131" s="118">
        <f t="shared" si="28"/>
        <v>1024</v>
      </c>
      <c r="J131" s="118">
        <v>256</v>
      </c>
      <c r="K131" s="119">
        <f t="shared" si="30"/>
        <v>524288</v>
      </c>
    </row>
    <row r="132" spans="1:11">
      <c r="A132" s="225"/>
      <c r="B132" s="108" t="s">
        <v>172</v>
      </c>
      <c r="C132" s="109">
        <f t="shared" si="26"/>
        <v>14</v>
      </c>
      <c r="D132" s="109">
        <f t="shared" si="27"/>
        <v>14</v>
      </c>
      <c r="E132" s="109">
        <f t="shared" si="29"/>
        <v>256</v>
      </c>
      <c r="F132" s="109">
        <f t="shared" si="31"/>
        <v>100352</v>
      </c>
      <c r="G132" s="109">
        <v>3</v>
      </c>
      <c r="H132" s="109">
        <v>3</v>
      </c>
      <c r="I132" s="109">
        <f t="shared" si="28"/>
        <v>256</v>
      </c>
      <c r="J132" s="109">
        <v>256</v>
      </c>
      <c r="K132" s="110">
        <f t="shared" si="30"/>
        <v>1179648</v>
      </c>
    </row>
    <row r="133" spans="1:11" ht="15" thickBot="1">
      <c r="A133" s="225"/>
      <c r="B133" s="114" t="s">
        <v>173</v>
      </c>
      <c r="C133" s="115">
        <f t="shared" si="26"/>
        <v>14</v>
      </c>
      <c r="D133" s="115">
        <f t="shared" si="27"/>
        <v>14</v>
      </c>
      <c r="E133" s="115">
        <f t="shared" si="29"/>
        <v>1024</v>
      </c>
      <c r="F133" s="115">
        <f t="shared" si="31"/>
        <v>401408</v>
      </c>
      <c r="G133" s="115">
        <v>1</v>
      </c>
      <c r="H133" s="115">
        <v>1</v>
      </c>
      <c r="I133" s="115">
        <f t="shared" si="28"/>
        <v>256</v>
      </c>
      <c r="J133" s="115">
        <v>1024</v>
      </c>
      <c r="K133" s="116">
        <f t="shared" si="30"/>
        <v>524288</v>
      </c>
    </row>
    <row r="134" spans="1:11" ht="15" thickTop="1">
      <c r="A134" s="225">
        <f>A131+1</f>
        <v>33</v>
      </c>
      <c r="B134" s="117" t="s">
        <v>167</v>
      </c>
      <c r="C134" s="118">
        <f t="shared" si="26"/>
        <v>14</v>
      </c>
      <c r="D134" s="118">
        <f t="shared" si="27"/>
        <v>14</v>
      </c>
      <c r="E134" s="118">
        <f t="shared" si="29"/>
        <v>256</v>
      </c>
      <c r="F134" s="118">
        <f t="shared" si="31"/>
        <v>100352</v>
      </c>
      <c r="G134" s="118">
        <v>1</v>
      </c>
      <c r="H134" s="118">
        <v>1</v>
      </c>
      <c r="I134" s="118">
        <f t="shared" si="28"/>
        <v>1024</v>
      </c>
      <c r="J134" s="118">
        <v>256</v>
      </c>
      <c r="K134" s="119">
        <f t="shared" si="30"/>
        <v>524288</v>
      </c>
    </row>
    <row r="135" spans="1:11">
      <c r="A135" s="225"/>
      <c r="B135" s="108" t="s">
        <v>172</v>
      </c>
      <c r="C135" s="109">
        <f t="shared" si="26"/>
        <v>14</v>
      </c>
      <c r="D135" s="109">
        <f t="shared" si="27"/>
        <v>14</v>
      </c>
      <c r="E135" s="109">
        <f t="shared" si="29"/>
        <v>256</v>
      </c>
      <c r="F135" s="109">
        <f t="shared" si="31"/>
        <v>100352</v>
      </c>
      <c r="G135" s="109">
        <v>3</v>
      </c>
      <c r="H135" s="109">
        <v>3</v>
      </c>
      <c r="I135" s="109">
        <f t="shared" si="28"/>
        <v>256</v>
      </c>
      <c r="J135" s="109">
        <v>256</v>
      </c>
      <c r="K135" s="110">
        <f t="shared" si="30"/>
        <v>1179648</v>
      </c>
    </row>
    <row r="136" spans="1:11" ht="15" thickBot="1">
      <c r="A136" s="225"/>
      <c r="B136" s="114" t="s">
        <v>173</v>
      </c>
      <c r="C136" s="115">
        <f t="shared" si="26"/>
        <v>14</v>
      </c>
      <c r="D136" s="115">
        <f t="shared" si="27"/>
        <v>14</v>
      </c>
      <c r="E136" s="115">
        <f t="shared" si="29"/>
        <v>1024</v>
      </c>
      <c r="F136" s="115">
        <f t="shared" si="31"/>
        <v>401408</v>
      </c>
      <c r="G136" s="115">
        <v>1</v>
      </c>
      <c r="H136" s="115">
        <v>1</v>
      </c>
      <c r="I136" s="115">
        <f t="shared" si="28"/>
        <v>256</v>
      </c>
      <c r="J136" s="115">
        <v>1024</v>
      </c>
      <c r="K136" s="116">
        <f t="shared" si="30"/>
        <v>524288</v>
      </c>
    </row>
    <row r="137" spans="1:11" ht="15" thickTop="1">
      <c r="A137" s="225">
        <f>A134+1</f>
        <v>34</v>
      </c>
      <c r="B137" s="117" t="s">
        <v>167</v>
      </c>
      <c r="C137" s="118">
        <f t="shared" si="26"/>
        <v>14</v>
      </c>
      <c r="D137" s="118">
        <f t="shared" si="27"/>
        <v>14</v>
      </c>
      <c r="E137" s="118">
        <f t="shared" si="29"/>
        <v>256</v>
      </c>
      <c r="F137" s="118">
        <f t="shared" si="31"/>
        <v>100352</v>
      </c>
      <c r="G137" s="118">
        <v>1</v>
      </c>
      <c r="H137" s="118">
        <v>1</v>
      </c>
      <c r="I137" s="118">
        <f t="shared" si="28"/>
        <v>1024</v>
      </c>
      <c r="J137" s="118">
        <v>256</v>
      </c>
      <c r="K137" s="119">
        <f t="shared" si="30"/>
        <v>524288</v>
      </c>
    </row>
    <row r="138" spans="1:11">
      <c r="A138" s="225"/>
      <c r="B138" s="108" t="s">
        <v>172</v>
      </c>
      <c r="C138" s="109">
        <f t="shared" si="26"/>
        <v>14</v>
      </c>
      <c r="D138" s="109">
        <f t="shared" si="27"/>
        <v>14</v>
      </c>
      <c r="E138" s="109">
        <f t="shared" si="29"/>
        <v>256</v>
      </c>
      <c r="F138" s="109">
        <f t="shared" si="31"/>
        <v>100352</v>
      </c>
      <c r="G138" s="109">
        <v>3</v>
      </c>
      <c r="H138" s="109">
        <v>3</v>
      </c>
      <c r="I138" s="109">
        <f t="shared" si="28"/>
        <v>256</v>
      </c>
      <c r="J138" s="109">
        <v>256</v>
      </c>
      <c r="K138" s="110">
        <f t="shared" si="30"/>
        <v>1179648</v>
      </c>
    </row>
    <row r="139" spans="1:11" ht="15" thickBot="1">
      <c r="A139" s="225"/>
      <c r="B139" s="114" t="s">
        <v>173</v>
      </c>
      <c r="C139" s="115">
        <f t="shared" si="26"/>
        <v>14</v>
      </c>
      <c r="D139" s="115">
        <f t="shared" si="27"/>
        <v>14</v>
      </c>
      <c r="E139" s="115">
        <f t="shared" si="29"/>
        <v>1024</v>
      </c>
      <c r="F139" s="115">
        <f t="shared" si="31"/>
        <v>401408</v>
      </c>
      <c r="G139" s="115">
        <v>1</v>
      </c>
      <c r="H139" s="115">
        <v>1</v>
      </c>
      <c r="I139" s="115">
        <f t="shared" si="28"/>
        <v>256</v>
      </c>
      <c r="J139" s="115">
        <v>1024</v>
      </c>
      <c r="K139" s="116">
        <f t="shared" si="30"/>
        <v>524288</v>
      </c>
    </row>
    <row r="140" spans="1:11" ht="15" thickTop="1">
      <c r="A140" s="225">
        <f>A137+1</f>
        <v>35</v>
      </c>
      <c r="B140" s="117" t="s">
        <v>167</v>
      </c>
      <c r="C140" s="118">
        <f t="shared" ref="C140:D145" si="32">C139</f>
        <v>14</v>
      </c>
      <c r="D140" s="118">
        <f t="shared" si="32"/>
        <v>14</v>
      </c>
      <c r="E140" s="118">
        <f t="shared" si="29"/>
        <v>256</v>
      </c>
      <c r="F140" s="118">
        <f t="shared" si="31"/>
        <v>100352</v>
      </c>
      <c r="G140" s="118">
        <v>1</v>
      </c>
      <c r="H140" s="118">
        <v>1</v>
      </c>
      <c r="I140" s="118">
        <f t="shared" ref="I140:I145" si="33">E139</f>
        <v>1024</v>
      </c>
      <c r="J140" s="118">
        <v>256</v>
      </c>
      <c r="K140" s="119">
        <f t="shared" si="30"/>
        <v>524288</v>
      </c>
    </row>
    <row r="141" spans="1:11">
      <c r="A141" s="225"/>
      <c r="B141" s="108" t="s">
        <v>172</v>
      </c>
      <c r="C141" s="109">
        <f t="shared" si="32"/>
        <v>14</v>
      </c>
      <c r="D141" s="109">
        <f t="shared" si="32"/>
        <v>14</v>
      </c>
      <c r="E141" s="109">
        <f t="shared" si="29"/>
        <v>256</v>
      </c>
      <c r="F141" s="109">
        <f t="shared" si="31"/>
        <v>100352</v>
      </c>
      <c r="G141" s="109">
        <v>3</v>
      </c>
      <c r="H141" s="109">
        <v>3</v>
      </c>
      <c r="I141" s="109">
        <f t="shared" si="33"/>
        <v>256</v>
      </c>
      <c r="J141" s="109">
        <v>256</v>
      </c>
      <c r="K141" s="110">
        <f t="shared" si="30"/>
        <v>1179648</v>
      </c>
    </row>
    <row r="142" spans="1:11" ht="15" thickBot="1">
      <c r="A142" s="225"/>
      <c r="B142" s="114" t="s">
        <v>173</v>
      </c>
      <c r="C142" s="115">
        <f t="shared" si="32"/>
        <v>14</v>
      </c>
      <c r="D142" s="115">
        <f t="shared" si="32"/>
        <v>14</v>
      </c>
      <c r="E142" s="115">
        <f t="shared" si="29"/>
        <v>1024</v>
      </c>
      <c r="F142" s="115">
        <f t="shared" si="31"/>
        <v>401408</v>
      </c>
      <c r="G142" s="115">
        <v>1</v>
      </c>
      <c r="H142" s="115">
        <v>1</v>
      </c>
      <c r="I142" s="115">
        <f t="shared" si="33"/>
        <v>256</v>
      </c>
      <c r="J142" s="115">
        <v>1024</v>
      </c>
      <c r="K142" s="116">
        <f t="shared" si="30"/>
        <v>524288</v>
      </c>
    </row>
    <row r="143" spans="1:11" ht="15" thickTop="1">
      <c r="A143" s="225">
        <f>A140+1</f>
        <v>36</v>
      </c>
      <c r="B143" s="108" t="s">
        <v>167</v>
      </c>
      <c r="C143" s="109">
        <f t="shared" si="32"/>
        <v>14</v>
      </c>
      <c r="D143" s="109">
        <f t="shared" si="32"/>
        <v>14</v>
      </c>
      <c r="E143" s="109">
        <f>J143</f>
        <v>256</v>
      </c>
      <c r="F143" s="109">
        <f t="shared" si="25"/>
        <v>100352</v>
      </c>
      <c r="G143" s="109">
        <v>1</v>
      </c>
      <c r="H143" s="109">
        <v>1</v>
      </c>
      <c r="I143" s="109">
        <f t="shared" si="33"/>
        <v>1024</v>
      </c>
      <c r="J143" s="109">
        <v>256</v>
      </c>
      <c r="K143" s="110">
        <f>G143*H143*I143*J143*2</f>
        <v>524288</v>
      </c>
    </row>
    <row r="144" spans="1:11">
      <c r="A144" s="225"/>
      <c r="B144" s="108" t="s">
        <v>172</v>
      </c>
      <c r="C144" s="109">
        <f t="shared" si="32"/>
        <v>14</v>
      </c>
      <c r="D144" s="109">
        <f t="shared" si="32"/>
        <v>14</v>
      </c>
      <c r="E144" s="109">
        <f>J144</f>
        <v>256</v>
      </c>
      <c r="F144" s="109">
        <f t="shared" si="25"/>
        <v>100352</v>
      </c>
      <c r="G144" s="109">
        <v>3</v>
      </c>
      <c r="H144" s="109">
        <v>3</v>
      </c>
      <c r="I144" s="109">
        <f t="shared" si="33"/>
        <v>256</v>
      </c>
      <c r="J144" s="109">
        <v>256</v>
      </c>
      <c r="K144" s="110">
        <f>G144*H144*I144*J144*2</f>
        <v>1179648</v>
      </c>
    </row>
    <row r="145" spans="1:15" ht="15" thickBot="1">
      <c r="A145" s="225"/>
      <c r="B145" s="111" t="s">
        <v>173</v>
      </c>
      <c r="C145" s="112">
        <f t="shared" si="32"/>
        <v>14</v>
      </c>
      <c r="D145" s="112">
        <f t="shared" si="32"/>
        <v>14</v>
      </c>
      <c r="E145" s="112">
        <f>J145</f>
        <v>1024</v>
      </c>
      <c r="F145" s="112">
        <f t="shared" si="25"/>
        <v>401408</v>
      </c>
      <c r="G145" s="112">
        <v>1</v>
      </c>
      <c r="H145" s="112">
        <v>1</v>
      </c>
      <c r="I145" s="112">
        <f t="shared" si="33"/>
        <v>256</v>
      </c>
      <c r="J145" s="112">
        <v>1024</v>
      </c>
      <c r="K145" s="113">
        <f>G145*H145*I145*J145*2</f>
        <v>524288</v>
      </c>
    </row>
    <row r="146" spans="1:15">
      <c r="A146" s="225">
        <v>1</v>
      </c>
      <c r="B146" s="70" t="s">
        <v>167</v>
      </c>
      <c r="C146" s="71">
        <v>7</v>
      </c>
      <c r="D146" s="71">
        <v>7</v>
      </c>
      <c r="E146" s="71">
        <f t="shared" ref="E146:E154" si="34">J146</f>
        <v>512</v>
      </c>
      <c r="F146" s="71">
        <f t="shared" si="25"/>
        <v>50176</v>
      </c>
      <c r="G146" s="71">
        <v>1</v>
      </c>
      <c r="H146" s="71">
        <v>1</v>
      </c>
      <c r="I146" s="71">
        <f t="shared" ref="I146:I154" si="35">E145</f>
        <v>1024</v>
      </c>
      <c r="J146" s="71">
        <v>512</v>
      </c>
      <c r="K146" s="72">
        <f>G146*H146*I146*J146*2</f>
        <v>1048576</v>
      </c>
    </row>
    <row r="147" spans="1:15">
      <c r="A147" s="225"/>
      <c r="B147" s="48" t="s">
        <v>172</v>
      </c>
      <c r="C147" s="73">
        <f t="shared" ref="C147:D154" si="36">C146</f>
        <v>7</v>
      </c>
      <c r="D147" s="73">
        <f t="shared" si="36"/>
        <v>7</v>
      </c>
      <c r="E147" s="73">
        <f t="shared" si="34"/>
        <v>512</v>
      </c>
      <c r="F147" s="73">
        <f t="shared" si="25"/>
        <v>50176</v>
      </c>
      <c r="G147" s="73">
        <v>3</v>
      </c>
      <c r="H147" s="73">
        <v>3</v>
      </c>
      <c r="I147" s="73">
        <f t="shared" si="35"/>
        <v>512</v>
      </c>
      <c r="J147" s="73">
        <v>512</v>
      </c>
      <c r="K147" s="49">
        <f t="shared" ref="K147:K154" si="37">G147*H147*I147*J147*2</f>
        <v>4718592</v>
      </c>
    </row>
    <row r="148" spans="1:15" ht="15" thickBot="1">
      <c r="A148" s="225"/>
      <c r="B148" s="74" t="s">
        <v>173</v>
      </c>
      <c r="C148" s="75">
        <f t="shared" si="36"/>
        <v>7</v>
      </c>
      <c r="D148" s="75">
        <f t="shared" si="36"/>
        <v>7</v>
      </c>
      <c r="E148" s="75">
        <f t="shared" si="34"/>
        <v>2048</v>
      </c>
      <c r="F148" s="75">
        <f t="shared" si="25"/>
        <v>200704</v>
      </c>
      <c r="G148" s="75">
        <v>1</v>
      </c>
      <c r="H148" s="75">
        <v>1</v>
      </c>
      <c r="I148" s="75">
        <f t="shared" si="35"/>
        <v>512</v>
      </c>
      <c r="J148" s="75">
        <v>2048</v>
      </c>
      <c r="K148" s="76">
        <f t="shared" si="37"/>
        <v>2097152</v>
      </c>
    </row>
    <row r="149" spans="1:15" ht="15" thickTop="1">
      <c r="A149" s="225">
        <v>2</v>
      </c>
      <c r="B149" s="120" t="s">
        <v>167</v>
      </c>
      <c r="C149" s="121">
        <f t="shared" si="36"/>
        <v>7</v>
      </c>
      <c r="D149" s="121">
        <f t="shared" si="36"/>
        <v>7</v>
      </c>
      <c r="E149" s="121">
        <f t="shared" si="34"/>
        <v>512</v>
      </c>
      <c r="F149" s="121">
        <f t="shared" ref="F149:F154" si="38">C149*D149*E149*2</f>
        <v>50176</v>
      </c>
      <c r="G149" s="121">
        <v>1</v>
      </c>
      <c r="H149" s="121">
        <v>1</v>
      </c>
      <c r="I149" s="121">
        <f t="shared" si="35"/>
        <v>2048</v>
      </c>
      <c r="J149" s="121">
        <v>512</v>
      </c>
      <c r="K149" s="122">
        <f t="shared" si="37"/>
        <v>2097152</v>
      </c>
    </row>
    <row r="150" spans="1:15">
      <c r="A150" s="225"/>
      <c r="B150" s="48" t="s">
        <v>172</v>
      </c>
      <c r="C150" s="73">
        <f t="shared" si="36"/>
        <v>7</v>
      </c>
      <c r="D150" s="73">
        <f t="shared" si="36"/>
        <v>7</v>
      </c>
      <c r="E150" s="73">
        <f t="shared" si="34"/>
        <v>512</v>
      </c>
      <c r="F150" s="73">
        <f t="shared" si="38"/>
        <v>50176</v>
      </c>
      <c r="G150" s="73">
        <v>3</v>
      </c>
      <c r="H150" s="73">
        <v>3</v>
      </c>
      <c r="I150" s="73">
        <f t="shared" si="35"/>
        <v>512</v>
      </c>
      <c r="J150" s="73">
        <v>512</v>
      </c>
      <c r="K150" s="49">
        <f t="shared" si="37"/>
        <v>4718592</v>
      </c>
    </row>
    <row r="151" spans="1:15" ht="15" thickBot="1">
      <c r="A151" s="225"/>
      <c r="B151" s="74" t="s">
        <v>173</v>
      </c>
      <c r="C151" s="75">
        <f t="shared" si="36"/>
        <v>7</v>
      </c>
      <c r="D151" s="75">
        <f t="shared" si="36"/>
        <v>7</v>
      </c>
      <c r="E151" s="75">
        <f t="shared" si="34"/>
        <v>2048</v>
      </c>
      <c r="F151" s="75">
        <f t="shared" si="38"/>
        <v>200704</v>
      </c>
      <c r="G151" s="75">
        <v>1</v>
      </c>
      <c r="H151" s="75">
        <v>1</v>
      </c>
      <c r="I151" s="75">
        <f t="shared" si="35"/>
        <v>512</v>
      </c>
      <c r="J151" s="75">
        <v>2048</v>
      </c>
      <c r="K151" s="76">
        <f t="shared" si="37"/>
        <v>2097152</v>
      </c>
    </row>
    <row r="152" spans="1:15" ht="15" thickTop="1">
      <c r="A152" s="225">
        <v>3</v>
      </c>
      <c r="B152" s="120" t="s">
        <v>167</v>
      </c>
      <c r="C152" s="121">
        <f t="shared" si="36"/>
        <v>7</v>
      </c>
      <c r="D152" s="121">
        <f t="shared" si="36"/>
        <v>7</v>
      </c>
      <c r="E152" s="121">
        <f t="shared" si="34"/>
        <v>512</v>
      </c>
      <c r="F152" s="121">
        <f t="shared" si="38"/>
        <v>50176</v>
      </c>
      <c r="G152" s="121">
        <v>1</v>
      </c>
      <c r="H152" s="121">
        <v>1</v>
      </c>
      <c r="I152" s="121">
        <f t="shared" si="35"/>
        <v>2048</v>
      </c>
      <c r="J152" s="121">
        <v>512</v>
      </c>
      <c r="K152" s="122">
        <f t="shared" si="37"/>
        <v>2097152</v>
      </c>
    </row>
    <row r="153" spans="1:15">
      <c r="A153" s="225"/>
      <c r="B153" s="48" t="s">
        <v>172</v>
      </c>
      <c r="C153" s="73">
        <f t="shared" si="36"/>
        <v>7</v>
      </c>
      <c r="D153" s="73">
        <f t="shared" si="36"/>
        <v>7</v>
      </c>
      <c r="E153" s="73">
        <f t="shared" si="34"/>
        <v>512</v>
      </c>
      <c r="F153" s="73">
        <f t="shared" si="38"/>
        <v>50176</v>
      </c>
      <c r="G153" s="73">
        <v>3</v>
      </c>
      <c r="H153" s="73">
        <v>3</v>
      </c>
      <c r="I153" s="73">
        <f t="shared" si="35"/>
        <v>512</v>
      </c>
      <c r="J153" s="73">
        <v>512</v>
      </c>
      <c r="K153" s="49">
        <f t="shared" si="37"/>
        <v>4718592</v>
      </c>
    </row>
    <row r="154" spans="1:15" ht="15" thickBot="1">
      <c r="A154" s="225"/>
      <c r="B154" s="50" t="s">
        <v>173</v>
      </c>
      <c r="C154" s="77">
        <f t="shared" si="36"/>
        <v>7</v>
      </c>
      <c r="D154" s="77">
        <f t="shared" si="36"/>
        <v>7</v>
      </c>
      <c r="E154" s="77">
        <f t="shared" si="34"/>
        <v>2048</v>
      </c>
      <c r="F154" s="77">
        <f t="shared" si="38"/>
        <v>200704</v>
      </c>
      <c r="G154" s="77">
        <v>1</v>
      </c>
      <c r="H154" s="77">
        <v>1</v>
      </c>
      <c r="I154" s="77">
        <f t="shared" si="35"/>
        <v>512</v>
      </c>
      <c r="J154" s="77">
        <v>2048</v>
      </c>
      <c r="K154" s="51">
        <f t="shared" si="37"/>
        <v>2097152</v>
      </c>
    </row>
    <row r="155" spans="1:15" ht="15" thickBot="1">
      <c r="B155" s="123" t="s">
        <v>164</v>
      </c>
      <c r="C155" s="124">
        <v>1</v>
      </c>
      <c r="D155" s="124">
        <v>1</v>
      </c>
      <c r="E155" s="124">
        <f>E154</f>
        <v>2048</v>
      </c>
      <c r="F155" s="124">
        <f>C155*D155*E155*2</f>
        <v>4096</v>
      </c>
      <c r="G155" s="124"/>
      <c r="H155" s="124"/>
      <c r="I155" s="124"/>
      <c r="J155" s="124"/>
      <c r="K155" s="125"/>
    </row>
    <row r="156" spans="1:15" ht="15" thickBot="1">
      <c r="B156" s="123" t="s">
        <v>174</v>
      </c>
      <c r="C156" s="124">
        <v>1</v>
      </c>
      <c r="D156" s="124">
        <v>1</v>
      </c>
      <c r="E156" s="124">
        <v>1000</v>
      </c>
      <c r="F156" s="124">
        <f>C156*D156*E156*2</f>
        <v>2000</v>
      </c>
      <c r="G156" s="124">
        <v>1</v>
      </c>
      <c r="H156" s="124">
        <v>1</v>
      </c>
      <c r="I156" s="124">
        <v>1000</v>
      </c>
      <c r="J156" s="124">
        <v>1</v>
      </c>
      <c r="K156" s="125">
        <f>C155*D155*E155*I156*2</f>
        <v>4096000</v>
      </c>
    </row>
    <row r="158" spans="1:15">
      <c r="B158" t="s">
        <v>175</v>
      </c>
      <c r="F158">
        <f>SUM(F2:F157)</f>
        <v>41752528</v>
      </c>
      <c r="K158">
        <f>SUM(K5:K157)</f>
        <v>114524160</v>
      </c>
      <c r="M158">
        <f>F158+K158</f>
        <v>156276688</v>
      </c>
    </row>
    <row r="160" spans="1:15">
      <c r="O160" t="s">
        <v>176</v>
      </c>
    </row>
  </sheetData>
  <mergeCells count="50">
    <mergeCell ref="A38:A40"/>
    <mergeCell ref="A8:A10"/>
    <mergeCell ref="A5:A7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41:A43"/>
    <mergeCell ref="A44:A46"/>
    <mergeCell ref="A65:A67"/>
    <mergeCell ref="A68:A70"/>
    <mergeCell ref="A71:A73"/>
    <mergeCell ref="A77:A79"/>
    <mergeCell ref="A80:A82"/>
    <mergeCell ref="A143:A145"/>
    <mergeCell ref="A47:A49"/>
    <mergeCell ref="A50:A52"/>
    <mergeCell ref="A53:A55"/>
    <mergeCell ref="A56:A58"/>
    <mergeCell ref="A59:A61"/>
    <mergeCell ref="A62:A64"/>
    <mergeCell ref="A107:A109"/>
    <mergeCell ref="A74:A76"/>
    <mergeCell ref="A125:A127"/>
    <mergeCell ref="A83:A85"/>
    <mergeCell ref="A86:A88"/>
    <mergeCell ref="A89:A91"/>
    <mergeCell ref="A92:A94"/>
    <mergeCell ref="A95:A97"/>
    <mergeCell ref="A98:A100"/>
    <mergeCell ref="A101:A103"/>
    <mergeCell ref="A104:A106"/>
    <mergeCell ref="A110:A112"/>
    <mergeCell ref="A113:A115"/>
    <mergeCell ref="A116:A118"/>
    <mergeCell ref="A119:A121"/>
    <mergeCell ref="A122:A124"/>
    <mergeCell ref="A149:A151"/>
    <mergeCell ref="A152:A154"/>
    <mergeCell ref="A128:A130"/>
    <mergeCell ref="A131:A133"/>
    <mergeCell ref="A134:A136"/>
    <mergeCell ref="A137:A139"/>
    <mergeCell ref="A140:A142"/>
    <mergeCell ref="A146:A1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3"/>
  <sheetViews>
    <sheetView topLeftCell="A7" workbookViewId="0">
      <selection activeCell="G31" sqref="G31"/>
    </sheetView>
  </sheetViews>
  <sheetFormatPr defaultRowHeight="14.4"/>
  <cols>
    <col min="2" max="2" width="11.33203125" customWidth="1"/>
    <col min="7" max="7" width="13.44140625" customWidth="1"/>
    <col min="11" max="11" width="12.109375" customWidth="1"/>
    <col min="12" max="12" width="14.6640625" customWidth="1"/>
    <col min="14" max="14" width="10" bestFit="1" customWidth="1"/>
    <col min="18" max="18" width="10" bestFit="1" customWidth="1"/>
  </cols>
  <sheetData>
    <row r="1" spans="2:18">
      <c r="C1" t="s">
        <v>111</v>
      </c>
      <c r="D1" t="s">
        <v>142</v>
      </c>
      <c r="E1" t="s">
        <v>159</v>
      </c>
      <c r="F1" t="s">
        <v>500</v>
      </c>
      <c r="G1" t="s">
        <v>160</v>
      </c>
      <c r="H1" t="s">
        <v>111</v>
      </c>
      <c r="I1" t="s">
        <v>142</v>
      </c>
      <c r="J1" t="s">
        <v>161</v>
      </c>
      <c r="K1" t="s">
        <v>162</v>
      </c>
      <c r="L1" t="s">
        <v>163</v>
      </c>
      <c r="M1" t="s">
        <v>475</v>
      </c>
      <c r="N1" t="s">
        <v>148</v>
      </c>
      <c r="O1" t="s">
        <v>514</v>
      </c>
      <c r="P1" t="s">
        <v>515</v>
      </c>
    </row>
    <row r="2" spans="2:18">
      <c r="B2" t="s">
        <v>168</v>
      </c>
      <c r="C2">
        <v>227</v>
      </c>
      <c r="D2">
        <v>227</v>
      </c>
      <c r="E2">
        <v>3</v>
      </c>
      <c r="F2">
        <v>2</v>
      </c>
      <c r="G2">
        <f>C2*D2*E2*F2</f>
        <v>309174</v>
      </c>
    </row>
    <row r="3" spans="2:18">
      <c r="B3" t="s">
        <v>474</v>
      </c>
      <c r="C3">
        <f>1 + ((C2 + 2 * M3 - H3)/N3)</f>
        <v>55</v>
      </c>
      <c r="D3">
        <f>1 + ((D2 + 2 * M3 - I3)/N3)</f>
        <v>55</v>
      </c>
      <c r="E3">
        <f>K3</f>
        <v>96</v>
      </c>
      <c r="F3">
        <v>2</v>
      </c>
      <c r="G3">
        <f t="shared" ref="G3:G13" si="0">C3*D3*E3*F3</f>
        <v>580800</v>
      </c>
      <c r="H3">
        <v>11</v>
      </c>
      <c r="I3">
        <v>11</v>
      </c>
      <c r="J3">
        <f>E2</f>
        <v>3</v>
      </c>
      <c r="K3">
        <v>96</v>
      </c>
      <c r="L3">
        <f>H3*I3*J3*K3*F3</f>
        <v>69696</v>
      </c>
      <c r="M3">
        <v>0</v>
      </c>
      <c r="N3">
        <v>4</v>
      </c>
      <c r="O3">
        <f>K3</f>
        <v>96</v>
      </c>
      <c r="P3">
        <f>O3*F3</f>
        <v>192</v>
      </c>
    </row>
    <row r="4" spans="2:18">
      <c r="B4" t="s">
        <v>476</v>
      </c>
      <c r="C4">
        <f>FLOOR(C3/2,1)</f>
        <v>27</v>
      </c>
      <c r="D4">
        <f>FLOOR(D3/2,1)</f>
        <v>27</v>
      </c>
      <c r="E4">
        <f>E3</f>
        <v>96</v>
      </c>
      <c r="F4">
        <v>2</v>
      </c>
      <c r="G4">
        <f t="shared" si="0"/>
        <v>139968</v>
      </c>
      <c r="N4">
        <v>2</v>
      </c>
    </row>
    <row r="5" spans="2:18">
      <c r="B5" t="s">
        <v>477</v>
      </c>
      <c r="C5">
        <f>1 + ((C4 + 2 * M5 - H5)/N5)</f>
        <v>27</v>
      </c>
      <c r="D5">
        <f>1 + ((D4 + 2 * M5 - I5)/N5)</f>
        <v>27</v>
      </c>
      <c r="E5">
        <f>K5</f>
        <v>256</v>
      </c>
      <c r="F5">
        <v>2</v>
      </c>
      <c r="G5">
        <f t="shared" si="0"/>
        <v>373248</v>
      </c>
      <c r="H5">
        <v>5</v>
      </c>
      <c r="I5">
        <v>5</v>
      </c>
      <c r="J5">
        <f>E4</f>
        <v>96</v>
      </c>
      <c r="K5">
        <v>256</v>
      </c>
      <c r="L5">
        <f>H5*I5*J5*K5*F5</f>
        <v>1228800</v>
      </c>
      <c r="M5">
        <v>2</v>
      </c>
      <c r="N5">
        <v>1</v>
      </c>
      <c r="O5">
        <f>K5</f>
        <v>256</v>
      </c>
      <c r="P5">
        <f t="shared" ref="P5:P13" si="1">O5*F5</f>
        <v>512</v>
      </c>
    </row>
    <row r="6" spans="2:18">
      <c r="B6" t="s">
        <v>164</v>
      </c>
      <c r="C6">
        <f>FLOOR(C5/2,1)</f>
        <v>13</v>
      </c>
      <c r="D6">
        <f>FLOOR(D5/2,1)</f>
        <v>13</v>
      </c>
      <c r="E6">
        <f>E5</f>
        <v>256</v>
      </c>
      <c r="F6">
        <v>2</v>
      </c>
      <c r="G6">
        <f t="shared" si="0"/>
        <v>86528</v>
      </c>
      <c r="N6">
        <v>2</v>
      </c>
    </row>
    <row r="7" spans="2:18">
      <c r="B7" t="s">
        <v>478</v>
      </c>
      <c r="C7">
        <f>1 + ((C6 + 2 * M7 - H7)/N7)</f>
        <v>13</v>
      </c>
      <c r="D7">
        <f>1 + ((D6 + 2 * M7 - I7)/N7)</f>
        <v>13</v>
      </c>
      <c r="E7">
        <f>K7</f>
        <v>384</v>
      </c>
      <c r="F7">
        <v>2</v>
      </c>
      <c r="G7">
        <f t="shared" si="0"/>
        <v>129792</v>
      </c>
      <c r="H7">
        <v>3</v>
      </c>
      <c r="I7">
        <v>3</v>
      </c>
      <c r="J7">
        <f>E6</f>
        <v>256</v>
      </c>
      <c r="K7">
        <v>384</v>
      </c>
      <c r="L7">
        <f>H7*I7*J7*K7*F7</f>
        <v>1769472</v>
      </c>
      <c r="M7">
        <v>1</v>
      </c>
      <c r="N7">
        <v>1</v>
      </c>
      <c r="O7">
        <f>K7</f>
        <v>384</v>
      </c>
      <c r="P7">
        <f t="shared" si="1"/>
        <v>768</v>
      </c>
    </row>
    <row r="8" spans="2:18">
      <c r="B8" t="s">
        <v>479</v>
      </c>
      <c r="C8">
        <f>1 + ((C7 + 2 * M8 - H8)/N8)</f>
        <v>13</v>
      </c>
      <c r="D8">
        <f>1 + ((D7 + 2 * M8 - I8)/N8)</f>
        <v>13</v>
      </c>
      <c r="E8">
        <f>K8</f>
        <v>384</v>
      </c>
      <c r="F8">
        <v>2</v>
      </c>
      <c r="G8">
        <f t="shared" si="0"/>
        <v>129792</v>
      </c>
      <c r="H8">
        <v>3</v>
      </c>
      <c r="I8">
        <v>3</v>
      </c>
      <c r="J8">
        <f>E7</f>
        <v>384</v>
      </c>
      <c r="K8">
        <v>384</v>
      </c>
      <c r="L8">
        <f>H8*I8*J8*K8*F8</f>
        <v>2654208</v>
      </c>
      <c r="M8">
        <v>1</v>
      </c>
      <c r="N8">
        <v>1</v>
      </c>
      <c r="O8">
        <f>K8</f>
        <v>384</v>
      </c>
      <c r="P8">
        <f t="shared" si="1"/>
        <v>768</v>
      </c>
    </row>
    <row r="9" spans="2:18">
      <c r="B9" t="s">
        <v>480</v>
      </c>
      <c r="C9">
        <f>1 + ((C8 + 2 * M9 - H9)/N9)</f>
        <v>13</v>
      </c>
      <c r="D9">
        <f>1 + ((D8 + 2 * M9 - I9)/N9)</f>
        <v>13</v>
      </c>
      <c r="E9">
        <f>K9</f>
        <v>256</v>
      </c>
      <c r="F9">
        <v>2</v>
      </c>
      <c r="G9">
        <f t="shared" si="0"/>
        <v>86528</v>
      </c>
      <c r="H9">
        <v>3</v>
      </c>
      <c r="I9">
        <v>3</v>
      </c>
      <c r="J9">
        <f>E8</f>
        <v>384</v>
      </c>
      <c r="K9">
        <v>256</v>
      </c>
      <c r="L9">
        <f>H9*I9*J9*K9*F9</f>
        <v>1769472</v>
      </c>
      <c r="M9">
        <v>1</v>
      </c>
      <c r="N9">
        <v>1</v>
      </c>
      <c r="O9">
        <f>K9</f>
        <v>256</v>
      </c>
      <c r="P9">
        <f t="shared" si="1"/>
        <v>512</v>
      </c>
    </row>
    <row r="10" spans="2:18">
      <c r="B10" t="s">
        <v>481</v>
      </c>
      <c r="C10">
        <f>FLOOR(C9/2,1)</f>
        <v>6</v>
      </c>
      <c r="D10">
        <f>FLOOR(D9/2,1)</f>
        <v>6</v>
      </c>
      <c r="E10">
        <f>E9</f>
        <v>256</v>
      </c>
      <c r="F10">
        <v>2</v>
      </c>
      <c r="G10">
        <f t="shared" si="0"/>
        <v>18432</v>
      </c>
      <c r="N10">
        <v>2</v>
      </c>
    </row>
    <row r="11" spans="2:18">
      <c r="B11" t="s">
        <v>482</v>
      </c>
      <c r="C11">
        <v>1</v>
      </c>
      <c r="D11">
        <v>1</v>
      </c>
      <c r="E11">
        <f>K11</f>
        <v>4096</v>
      </c>
      <c r="F11">
        <v>2</v>
      </c>
      <c r="G11">
        <f t="shared" si="0"/>
        <v>8192</v>
      </c>
      <c r="H11">
        <v>6</v>
      </c>
      <c r="I11">
        <v>6</v>
      </c>
      <c r="J11">
        <f>E10</f>
        <v>256</v>
      </c>
      <c r="K11">
        <v>4096</v>
      </c>
      <c r="L11">
        <f>H11*I11*J11*K11*F11</f>
        <v>75497472</v>
      </c>
      <c r="M11">
        <v>0</v>
      </c>
      <c r="N11">
        <v>0</v>
      </c>
      <c r="O11">
        <f>K11</f>
        <v>4096</v>
      </c>
      <c r="P11">
        <f t="shared" si="1"/>
        <v>8192</v>
      </c>
    </row>
    <row r="12" spans="2:18">
      <c r="B12" t="s">
        <v>483</v>
      </c>
      <c r="C12">
        <v>1</v>
      </c>
      <c r="D12">
        <v>1</v>
      </c>
      <c r="E12">
        <f>K12</f>
        <v>4096</v>
      </c>
      <c r="F12">
        <v>2</v>
      </c>
      <c r="G12">
        <f t="shared" si="0"/>
        <v>8192</v>
      </c>
      <c r="H12">
        <v>1</v>
      </c>
      <c r="I12">
        <v>1</v>
      </c>
      <c r="J12">
        <f>E11</f>
        <v>4096</v>
      </c>
      <c r="K12">
        <v>4096</v>
      </c>
      <c r="L12">
        <f>H12*I12*J12*K12*F12</f>
        <v>33554432</v>
      </c>
      <c r="M12">
        <v>0</v>
      </c>
      <c r="N12">
        <v>0</v>
      </c>
      <c r="O12">
        <f>K12</f>
        <v>4096</v>
      </c>
      <c r="P12">
        <f t="shared" si="1"/>
        <v>8192</v>
      </c>
    </row>
    <row r="13" spans="2:18">
      <c r="B13" t="s">
        <v>484</v>
      </c>
      <c r="C13">
        <v>1</v>
      </c>
      <c r="D13">
        <v>1</v>
      </c>
      <c r="E13">
        <f>K13</f>
        <v>1000</v>
      </c>
      <c r="F13">
        <v>2</v>
      </c>
      <c r="G13">
        <f t="shared" si="0"/>
        <v>2000</v>
      </c>
      <c r="H13">
        <v>1</v>
      </c>
      <c r="I13">
        <v>1</v>
      </c>
      <c r="J13">
        <f>E12</f>
        <v>4096</v>
      </c>
      <c r="K13">
        <v>1000</v>
      </c>
      <c r="L13">
        <f>H13*I13*J13*K13*F13</f>
        <v>8192000</v>
      </c>
      <c r="M13">
        <v>0</v>
      </c>
      <c r="N13">
        <v>0</v>
      </c>
      <c r="O13">
        <f>K13</f>
        <v>1000</v>
      </c>
      <c r="P13">
        <f t="shared" si="1"/>
        <v>2000</v>
      </c>
    </row>
    <row r="15" spans="2:18">
      <c r="B15" t="s">
        <v>175</v>
      </c>
      <c r="G15">
        <f>SUM(G2:G14)</f>
        <v>1872646</v>
      </c>
      <c r="L15">
        <f>SUM(L2:L14)</f>
        <v>124735552</v>
      </c>
      <c r="P15">
        <f>SUM(P2:P14)</f>
        <v>21136</v>
      </c>
      <c r="R15">
        <f>G15+L15+P15</f>
        <v>126629334</v>
      </c>
    </row>
    <row r="17" spans="2:16">
      <c r="P17" t="s">
        <v>176</v>
      </c>
    </row>
    <row r="19" spans="2:16">
      <c r="C19" t="s">
        <v>111</v>
      </c>
      <c r="D19" t="s">
        <v>142</v>
      </c>
      <c r="E19" t="s">
        <v>159</v>
      </c>
      <c r="F19" t="s">
        <v>500</v>
      </c>
      <c r="G19" t="s">
        <v>160</v>
      </c>
      <c r="H19" t="s">
        <v>111</v>
      </c>
      <c r="I19" t="s">
        <v>142</v>
      </c>
      <c r="J19" t="s">
        <v>161</v>
      </c>
      <c r="K19" t="s">
        <v>162</v>
      </c>
      <c r="L19" t="s">
        <v>163</v>
      </c>
      <c r="M19" t="s">
        <v>475</v>
      </c>
      <c r="N19" t="s">
        <v>148</v>
      </c>
      <c r="O19" t="s">
        <v>514</v>
      </c>
      <c r="P19" t="s">
        <v>515</v>
      </c>
    </row>
    <row r="20" spans="2:16">
      <c r="B20" t="s">
        <v>168</v>
      </c>
      <c r="C20">
        <v>227</v>
      </c>
      <c r="D20">
        <v>227</v>
      </c>
      <c r="E20">
        <v>3</v>
      </c>
      <c r="F20">
        <v>2</v>
      </c>
      <c r="G20">
        <f>C20*D20*E20*F20</f>
        <v>309174</v>
      </c>
    </row>
    <row r="21" spans="2:16">
      <c r="B21" t="s">
        <v>474</v>
      </c>
      <c r="C21">
        <f>1 + ((C20 + 2 * M21 - H21)/N21)</f>
        <v>55</v>
      </c>
      <c r="D21">
        <f>1 + ((D20 + 2 * M21 - I21)/N21)</f>
        <v>55</v>
      </c>
      <c r="E21">
        <f>K21</f>
        <v>96</v>
      </c>
      <c r="F21">
        <v>4</v>
      </c>
      <c r="G21">
        <f t="shared" ref="G21:G31" si="2">C21*D21*E21*F21</f>
        <v>1161600</v>
      </c>
      <c r="H21">
        <v>11</v>
      </c>
      <c r="I21">
        <v>11</v>
      </c>
      <c r="J21">
        <f>E20</f>
        <v>3</v>
      </c>
      <c r="K21">
        <v>96</v>
      </c>
      <c r="L21">
        <f>H21*I21*J21*K21*F21</f>
        <v>139392</v>
      </c>
      <c r="M21">
        <v>0</v>
      </c>
      <c r="N21">
        <v>4</v>
      </c>
      <c r="O21">
        <f>K21</f>
        <v>96</v>
      </c>
      <c r="P21">
        <f>O21*F21</f>
        <v>384</v>
      </c>
    </row>
    <row r="22" spans="2:16">
      <c r="B22" t="s">
        <v>476</v>
      </c>
      <c r="C22">
        <f>FLOOR(C21/2,1)</f>
        <v>27</v>
      </c>
      <c r="D22">
        <f>FLOOR(D21/2,1)</f>
        <v>27</v>
      </c>
      <c r="E22">
        <f>E21</f>
        <v>96</v>
      </c>
      <c r="F22">
        <v>4</v>
      </c>
      <c r="G22">
        <f t="shared" si="2"/>
        <v>279936</v>
      </c>
      <c r="N22">
        <v>2</v>
      </c>
    </row>
    <row r="23" spans="2:16">
      <c r="B23" t="s">
        <v>477</v>
      </c>
      <c r="C23">
        <f>1 + ((C22 + 2 * M23 - H23)/N23)</f>
        <v>27</v>
      </c>
      <c r="D23">
        <f>1 + ((D22 + 2 * M23 - I23)/N23)</f>
        <v>27</v>
      </c>
      <c r="E23">
        <f>K23</f>
        <v>256</v>
      </c>
      <c r="F23">
        <v>4</v>
      </c>
      <c r="G23">
        <f t="shared" si="2"/>
        <v>746496</v>
      </c>
      <c r="H23">
        <v>5</v>
      </c>
      <c r="I23">
        <v>5</v>
      </c>
      <c r="J23">
        <f>E22</f>
        <v>96</v>
      </c>
      <c r="K23">
        <v>256</v>
      </c>
      <c r="L23">
        <f>H23*I23*J23*K23*F23</f>
        <v>2457600</v>
      </c>
      <c r="M23">
        <v>2</v>
      </c>
      <c r="N23">
        <v>1</v>
      </c>
      <c r="O23">
        <f>K23</f>
        <v>256</v>
      </c>
      <c r="P23">
        <f t="shared" ref="P23" si="3">O23*F23</f>
        <v>1024</v>
      </c>
    </row>
    <row r="24" spans="2:16">
      <c r="B24" t="s">
        <v>164</v>
      </c>
      <c r="C24">
        <f>FLOOR(C23/2,1)</f>
        <v>13</v>
      </c>
      <c r="D24">
        <f>FLOOR(D23/2,1)</f>
        <v>13</v>
      </c>
      <c r="E24">
        <f>E23</f>
        <v>256</v>
      </c>
      <c r="F24">
        <v>4</v>
      </c>
      <c r="G24">
        <f t="shared" si="2"/>
        <v>173056</v>
      </c>
      <c r="N24">
        <v>2</v>
      </c>
    </row>
    <row r="25" spans="2:16">
      <c r="B25" t="s">
        <v>478</v>
      </c>
      <c r="C25">
        <f>1 + ((C24 + 2 * M25 - H25)/N25)</f>
        <v>13</v>
      </c>
      <c r="D25">
        <f>1 + ((D24 + 2 * M25 - I25)/N25)</f>
        <v>13</v>
      </c>
      <c r="E25">
        <f>K25</f>
        <v>384</v>
      </c>
      <c r="F25">
        <v>4</v>
      </c>
      <c r="G25">
        <f t="shared" si="2"/>
        <v>259584</v>
      </c>
      <c r="H25">
        <v>3</v>
      </c>
      <c r="I25">
        <v>3</v>
      </c>
      <c r="J25">
        <f>E24</f>
        <v>256</v>
      </c>
      <c r="K25">
        <v>384</v>
      </c>
      <c r="L25">
        <f>H25*I25*J25*K25*F25</f>
        <v>3538944</v>
      </c>
      <c r="M25">
        <v>1</v>
      </c>
      <c r="N25">
        <v>1</v>
      </c>
      <c r="O25">
        <f>K25</f>
        <v>384</v>
      </c>
      <c r="P25">
        <f t="shared" ref="P25:P27" si="4">O25*F25</f>
        <v>1536</v>
      </c>
    </row>
    <row r="26" spans="2:16">
      <c r="B26" t="s">
        <v>479</v>
      </c>
      <c r="C26">
        <f>1 + ((C25 + 2 * M26 - H26)/N26)</f>
        <v>13</v>
      </c>
      <c r="D26">
        <f>1 + ((D25 + 2 * M26 - I26)/N26)</f>
        <v>13</v>
      </c>
      <c r="E26">
        <f>K26</f>
        <v>384</v>
      </c>
      <c r="F26">
        <v>4</v>
      </c>
      <c r="G26">
        <f t="shared" si="2"/>
        <v>259584</v>
      </c>
      <c r="H26">
        <v>3</v>
      </c>
      <c r="I26">
        <v>3</v>
      </c>
      <c r="J26">
        <f>E25</f>
        <v>384</v>
      </c>
      <c r="K26">
        <v>384</v>
      </c>
      <c r="L26">
        <f>H26*I26*J26*K26*F26</f>
        <v>5308416</v>
      </c>
      <c r="M26">
        <v>1</v>
      </c>
      <c r="N26">
        <v>1</v>
      </c>
      <c r="O26">
        <f>K26</f>
        <v>384</v>
      </c>
      <c r="P26">
        <f t="shared" si="4"/>
        <v>1536</v>
      </c>
    </row>
    <row r="27" spans="2:16">
      <c r="B27" t="s">
        <v>480</v>
      </c>
      <c r="C27">
        <f>1 + ((C26 + 2 * M27 - H27)/N27)</f>
        <v>13</v>
      </c>
      <c r="D27">
        <f>1 + ((D26 + 2 * M27 - I27)/N27)</f>
        <v>13</v>
      </c>
      <c r="E27">
        <f>K27</f>
        <v>256</v>
      </c>
      <c r="F27">
        <v>4</v>
      </c>
      <c r="G27">
        <f t="shared" si="2"/>
        <v>173056</v>
      </c>
      <c r="H27">
        <v>3</v>
      </c>
      <c r="I27">
        <v>3</v>
      </c>
      <c r="J27">
        <f>E26</f>
        <v>384</v>
      </c>
      <c r="K27">
        <v>256</v>
      </c>
      <c r="L27">
        <f>H27*I27*J27*K27*F27</f>
        <v>3538944</v>
      </c>
      <c r="M27">
        <v>1</v>
      </c>
      <c r="N27">
        <v>1</v>
      </c>
      <c r="O27">
        <f>K27</f>
        <v>256</v>
      </c>
      <c r="P27">
        <f t="shared" si="4"/>
        <v>1024</v>
      </c>
    </row>
    <row r="28" spans="2:16">
      <c r="B28" t="s">
        <v>481</v>
      </c>
      <c r="C28">
        <f>FLOOR(C27/2,1)</f>
        <v>6</v>
      </c>
      <c r="D28">
        <f>FLOOR(D27/2,1)</f>
        <v>6</v>
      </c>
      <c r="E28">
        <f>E27</f>
        <v>256</v>
      </c>
      <c r="F28">
        <v>4</v>
      </c>
      <c r="G28">
        <f t="shared" si="2"/>
        <v>36864</v>
      </c>
      <c r="N28">
        <v>2</v>
      </c>
    </row>
    <row r="29" spans="2:16">
      <c r="B29" t="s">
        <v>482</v>
      </c>
      <c r="C29">
        <v>1</v>
      </c>
      <c r="D29">
        <v>1</v>
      </c>
      <c r="E29">
        <f>K29</f>
        <v>4096</v>
      </c>
      <c r="F29">
        <v>4</v>
      </c>
      <c r="G29">
        <f t="shared" si="2"/>
        <v>16384</v>
      </c>
      <c r="H29">
        <v>6</v>
      </c>
      <c r="I29">
        <v>6</v>
      </c>
      <c r="J29">
        <f>E28</f>
        <v>256</v>
      </c>
      <c r="K29">
        <v>4096</v>
      </c>
      <c r="L29">
        <f>H29*I29*J29*K29*F29</f>
        <v>150994944</v>
      </c>
      <c r="M29">
        <v>0</v>
      </c>
      <c r="N29">
        <v>0</v>
      </c>
      <c r="O29">
        <f>K29</f>
        <v>4096</v>
      </c>
      <c r="P29">
        <f t="shared" ref="P29:P31" si="5">O29*F29</f>
        <v>16384</v>
      </c>
    </row>
    <row r="30" spans="2:16">
      <c r="B30" t="s">
        <v>483</v>
      </c>
      <c r="C30">
        <v>1</v>
      </c>
      <c r="D30">
        <v>1</v>
      </c>
      <c r="E30">
        <f>K30</f>
        <v>4096</v>
      </c>
      <c r="F30">
        <v>4</v>
      </c>
      <c r="G30">
        <f t="shared" si="2"/>
        <v>16384</v>
      </c>
      <c r="H30">
        <v>1</v>
      </c>
      <c r="I30">
        <v>1</v>
      </c>
      <c r="J30">
        <f>E29</f>
        <v>4096</v>
      </c>
      <c r="K30">
        <v>4096</v>
      </c>
      <c r="L30">
        <f>H30*I30*J30*K30*F30</f>
        <v>67108864</v>
      </c>
      <c r="M30">
        <v>0</v>
      </c>
      <c r="N30">
        <v>0</v>
      </c>
      <c r="O30">
        <f>K30</f>
        <v>4096</v>
      </c>
      <c r="P30">
        <f t="shared" si="5"/>
        <v>16384</v>
      </c>
    </row>
    <row r="31" spans="2:16">
      <c r="B31" t="s">
        <v>484</v>
      </c>
      <c r="C31">
        <v>1</v>
      </c>
      <c r="D31">
        <v>1</v>
      </c>
      <c r="E31">
        <f>K31</f>
        <v>1000</v>
      </c>
      <c r="F31">
        <v>4</v>
      </c>
      <c r="G31">
        <f t="shared" si="2"/>
        <v>4000</v>
      </c>
      <c r="H31">
        <v>1</v>
      </c>
      <c r="I31">
        <v>1</v>
      </c>
      <c r="J31">
        <f>E30</f>
        <v>4096</v>
      </c>
      <c r="K31">
        <v>1000</v>
      </c>
      <c r="L31">
        <f>H31*I31*J31*K31*F31</f>
        <v>16384000</v>
      </c>
      <c r="M31">
        <v>0</v>
      </c>
      <c r="N31">
        <v>0</v>
      </c>
      <c r="O31">
        <f>K31</f>
        <v>1000</v>
      </c>
      <c r="P31">
        <f t="shared" si="5"/>
        <v>4000</v>
      </c>
    </row>
    <row r="33" spans="2:18">
      <c r="B33" t="s">
        <v>175</v>
      </c>
      <c r="G33">
        <f>SUM(G20:G32)</f>
        <v>3436118</v>
      </c>
      <c r="L33">
        <f>SUM(L20:L32)</f>
        <v>249471104</v>
      </c>
      <c r="P33">
        <f>SUM(P20:P32)</f>
        <v>42272</v>
      </c>
      <c r="R33">
        <f>G33+L33+P33</f>
        <v>252949494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4748-4C79-4282-93C8-FCFD899F56E4}">
  <dimension ref="A1:W107"/>
  <sheetViews>
    <sheetView tabSelected="1" topLeftCell="A76" zoomScale="70" zoomScaleNormal="70" workbookViewId="0">
      <selection activeCell="T92" sqref="T92"/>
    </sheetView>
  </sheetViews>
  <sheetFormatPr defaultRowHeight="14.4"/>
  <cols>
    <col min="1" max="1" width="13.88671875" bestFit="1" customWidth="1"/>
    <col min="2" max="2" width="10" bestFit="1" customWidth="1"/>
    <col min="3" max="3" width="15.44140625" bestFit="1" customWidth="1"/>
    <col min="4" max="4" width="10.33203125" bestFit="1" customWidth="1"/>
    <col min="5" max="5" width="16" bestFit="1" customWidth="1"/>
    <col min="6" max="6" width="12" bestFit="1" customWidth="1"/>
    <col min="7" max="7" width="13.5546875" bestFit="1" customWidth="1"/>
    <col min="10" max="10" width="10.33203125" bestFit="1" customWidth="1"/>
    <col min="11" max="11" width="9.77734375" bestFit="1" customWidth="1"/>
    <col min="12" max="12" width="9.44140625" bestFit="1" customWidth="1"/>
    <col min="13" max="13" width="9.77734375" bestFit="1" customWidth="1"/>
    <col min="14" max="14" width="10.33203125" bestFit="1" customWidth="1"/>
    <col min="15" max="15" width="10" bestFit="1" customWidth="1"/>
    <col min="16" max="16" width="9.77734375" bestFit="1" customWidth="1"/>
    <col min="17" max="17" width="12.44140625" bestFit="1" customWidth="1"/>
    <col min="20" max="20" width="16.5546875" bestFit="1" customWidth="1"/>
    <col min="22" max="22" width="12.44140625" bestFit="1" customWidth="1"/>
    <col min="23" max="23" width="13.109375" customWidth="1"/>
  </cols>
  <sheetData>
    <row r="1" spans="1:23">
      <c r="A1" s="32" t="s">
        <v>474</v>
      </c>
      <c r="J1" t="s">
        <v>606</v>
      </c>
      <c r="M1" t="s">
        <v>628</v>
      </c>
    </row>
    <row r="2" spans="1:23">
      <c r="A2" s="163" t="s">
        <v>633</v>
      </c>
      <c r="B2" t="s">
        <v>634</v>
      </c>
      <c r="C2" t="s">
        <v>161</v>
      </c>
      <c r="J2" t="s">
        <v>607</v>
      </c>
      <c r="K2">
        <v>16</v>
      </c>
      <c r="M2" t="s">
        <v>607</v>
      </c>
      <c r="N2">
        <v>5</v>
      </c>
    </row>
    <row r="3" spans="1:23">
      <c r="A3" s="163">
        <v>227</v>
      </c>
      <c r="B3">
        <v>227</v>
      </c>
      <c r="C3">
        <v>3</v>
      </c>
      <c r="J3" t="s">
        <v>608</v>
      </c>
      <c r="K3">
        <v>8</v>
      </c>
      <c r="M3" t="s">
        <v>608</v>
      </c>
      <c r="N3">
        <v>3</v>
      </c>
    </row>
    <row r="4" spans="1:23">
      <c r="A4" t="s">
        <v>598</v>
      </c>
      <c r="B4" t="s">
        <v>599</v>
      </c>
      <c r="C4" t="s">
        <v>600</v>
      </c>
      <c r="D4" t="s">
        <v>159</v>
      </c>
      <c r="J4" t="s">
        <v>609</v>
      </c>
      <c r="K4">
        <v>4</v>
      </c>
      <c r="M4" t="s">
        <v>609</v>
      </c>
      <c r="N4">
        <v>1</v>
      </c>
    </row>
    <row r="5" spans="1:23">
      <c r="A5">
        <v>11</v>
      </c>
      <c r="B5">
        <v>11</v>
      </c>
      <c r="C5">
        <v>96</v>
      </c>
      <c r="D5">
        <v>3</v>
      </c>
      <c r="J5" t="s">
        <v>610</v>
      </c>
      <c r="K5">
        <v>2</v>
      </c>
    </row>
    <row r="6" spans="1:23">
      <c r="A6" t="s">
        <v>631</v>
      </c>
      <c r="B6" t="s">
        <v>632</v>
      </c>
      <c r="C6" t="s">
        <v>618</v>
      </c>
      <c r="D6" t="s">
        <v>604</v>
      </c>
      <c r="E6" t="s">
        <v>619</v>
      </c>
      <c r="J6" t="s">
        <v>611</v>
      </c>
      <c r="K6">
        <v>1</v>
      </c>
    </row>
    <row r="7" spans="1:23">
      <c r="A7">
        <v>55</v>
      </c>
      <c r="B7">
        <v>55</v>
      </c>
      <c r="C7">
        <v>3</v>
      </c>
      <c r="D7">
        <f>A5*C7</f>
        <v>33</v>
      </c>
      <c r="E7">
        <f>D5/C7</f>
        <v>1</v>
      </c>
      <c r="J7" t="s">
        <v>612</v>
      </c>
      <c r="K7">
        <v>1</v>
      </c>
    </row>
    <row r="8" spans="1:23">
      <c r="K8">
        <f>SUM(K2:K7)</f>
        <v>32</v>
      </c>
      <c r="N8">
        <f>SUM(N2:N7)</f>
        <v>9</v>
      </c>
    </row>
    <row r="9" spans="1:23">
      <c r="A9" t="s">
        <v>603</v>
      </c>
      <c r="B9" t="s">
        <v>605</v>
      </c>
      <c r="C9" t="s">
        <v>613</v>
      </c>
      <c r="D9" t="s">
        <v>614</v>
      </c>
      <c r="E9" t="s">
        <v>615</v>
      </c>
      <c r="F9" s="32" t="s">
        <v>617</v>
      </c>
      <c r="G9" s="32" t="s">
        <v>617</v>
      </c>
    </row>
    <row r="10" spans="1:23">
      <c r="A10">
        <f xml:space="preserve"> B5*C5*B7*D7</f>
        <v>1916640</v>
      </c>
      <c r="B10">
        <f>$K$8*B5*C5*B7+($N$8*B7*C5)</f>
        <v>1906080</v>
      </c>
      <c r="C10">
        <f>C5</f>
        <v>96</v>
      </c>
      <c r="D10">
        <f>A10+B10</f>
        <v>3822720</v>
      </c>
      <c r="E10">
        <f>D10*A7+C10+(A7*B7*C5*(E7-1))</f>
        <v>210249696</v>
      </c>
      <c r="F10" s="32">
        <f>E10/A13</f>
        <v>2931088388.2308512</v>
      </c>
      <c r="G10" s="32">
        <f>E10/B13</f>
        <v>2953000329.9218931</v>
      </c>
      <c r="K10" t="s">
        <v>603</v>
      </c>
      <c r="L10" t="s">
        <v>605</v>
      </c>
      <c r="M10" t="s">
        <v>613</v>
      </c>
      <c r="N10" t="s">
        <v>614</v>
      </c>
      <c r="O10" t="s">
        <v>615</v>
      </c>
      <c r="P10" t="s">
        <v>629</v>
      </c>
      <c r="Q10" t="s">
        <v>630</v>
      </c>
      <c r="R10" t="s">
        <v>159</v>
      </c>
      <c r="S10" t="s">
        <v>600</v>
      </c>
      <c r="T10" t="s">
        <v>619</v>
      </c>
      <c r="U10" t="s">
        <v>635</v>
      </c>
      <c r="V10" t="s">
        <v>662</v>
      </c>
      <c r="W10" t="s">
        <v>695</v>
      </c>
    </row>
    <row r="11" spans="1:23">
      <c r="J11" t="s">
        <v>474</v>
      </c>
      <c r="K11">
        <f>A10</f>
        <v>1916640</v>
      </c>
      <c r="L11">
        <f t="shared" ref="L11:O11" si="0">B10</f>
        <v>1906080</v>
      </c>
      <c r="M11">
        <f t="shared" si="0"/>
        <v>96</v>
      </c>
      <c r="N11">
        <f t="shared" si="0"/>
        <v>3822720</v>
      </c>
      <c r="O11">
        <f t="shared" si="0"/>
        <v>210249696</v>
      </c>
      <c r="P11" s="181">
        <f>F10</f>
        <v>2931088388.2308512</v>
      </c>
      <c r="Q11" s="181">
        <f>G10</f>
        <v>2953000329.9218931</v>
      </c>
      <c r="R11">
        <f>D5</f>
        <v>3</v>
      </c>
      <c r="S11">
        <f>C5</f>
        <v>96</v>
      </c>
      <c r="T11">
        <f>E7</f>
        <v>1</v>
      </c>
      <c r="U11">
        <f>F13</f>
        <v>6028</v>
      </c>
      <c r="V11" s="192">
        <f t="shared" ref="V11:V18" si="1">O11/U11</f>
        <v>34878.848042468482</v>
      </c>
      <c r="W11" s="191">
        <f>(ABS(Q11-P11)/Q11)</f>
        <v>7.4202300179294313E-3</v>
      </c>
    </row>
    <row r="12" spans="1:23">
      <c r="A12" t="s">
        <v>616</v>
      </c>
      <c r="B12" t="s">
        <v>627</v>
      </c>
      <c r="F12" t="s">
        <v>635</v>
      </c>
      <c r="J12" t="s">
        <v>477</v>
      </c>
      <c r="K12">
        <f>A24</f>
        <v>1036800</v>
      </c>
      <c r="L12">
        <f t="shared" ref="L12:O12" si="2">B24</f>
        <v>1168128</v>
      </c>
      <c r="M12">
        <f t="shared" si="2"/>
        <v>256</v>
      </c>
      <c r="N12">
        <f t="shared" si="2"/>
        <v>2204928</v>
      </c>
      <c r="O12">
        <f t="shared" si="2"/>
        <v>62332672</v>
      </c>
      <c r="P12" s="181">
        <f>F24</f>
        <v>128468730.12857059</v>
      </c>
      <c r="Q12" s="181">
        <f>G24</f>
        <v>113796896.05388525</v>
      </c>
      <c r="R12">
        <f>D19</f>
        <v>96</v>
      </c>
      <c r="S12">
        <f>C19</f>
        <v>256</v>
      </c>
      <c r="T12">
        <f>E21</f>
        <v>16</v>
      </c>
      <c r="U12">
        <f>F27</f>
        <v>217121</v>
      </c>
      <c r="V12" s="192">
        <f t="shared" si="1"/>
        <v>287.0872554934806</v>
      </c>
      <c r="W12" s="191">
        <f t="shared" ref="W12:W18" si="3">(ABS(Q12-P12)/Q12)</f>
        <v>0.12893000234152177</v>
      </c>
    </row>
    <row r="13" spans="1:23">
      <c r="A13">
        <v>7.1730929999999998E-2</v>
      </c>
      <c r="B13" s="179">
        <v>7.1198670000000006E-2</v>
      </c>
      <c r="F13">
        <f>'Mem Access'!E25</f>
        <v>6028</v>
      </c>
      <c r="J13" t="s">
        <v>478</v>
      </c>
      <c r="K13">
        <f>A38</f>
        <v>359424</v>
      </c>
      <c r="L13">
        <f t="shared" ref="L13:N13" si="4">B38</f>
        <v>524160</v>
      </c>
      <c r="M13">
        <f t="shared" si="4"/>
        <v>384</v>
      </c>
      <c r="N13">
        <f t="shared" si="4"/>
        <v>883584</v>
      </c>
      <c r="O13">
        <f>E38</f>
        <v>13498752</v>
      </c>
      <c r="P13" s="181">
        <f>F38</f>
        <v>37156867.953477502</v>
      </c>
      <c r="Q13" s="181">
        <f>G38</f>
        <v>29106132.71165511</v>
      </c>
      <c r="R13">
        <f>D33</f>
        <v>256</v>
      </c>
      <c r="S13">
        <f>C33</f>
        <v>384</v>
      </c>
      <c r="T13">
        <f>E35</f>
        <v>32</v>
      </c>
      <c r="U13">
        <f>F41</f>
        <v>318209</v>
      </c>
      <c r="V13" s="192">
        <f t="shared" si="1"/>
        <v>42.421025175277883</v>
      </c>
      <c r="W13" s="191">
        <f t="shared" si="3"/>
        <v>0.27659927622739783</v>
      </c>
    </row>
    <row r="14" spans="1:23">
      <c r="J14" t="s">
        <v>479</v>
      </c>
      <c r="K14">
        <f>A52</f>
        <v>359424</v>
      </c>
      <c r="L14">
        <f t="shared" ref="L14:O14" si="5">B52</f>
        <v>524160</v>
      </c>
      <c r="M14">
        <f t="shared" si="5"/>
        <v>384</v>
      </c>
      <c r="N14">
        <f t="shared" si="5"/>
        <v>883584</v>
      </c>
      <c r="O14">
        <f t="shared" si="5"/>
        <v>14537088</v>
      </c>
      <c r="P14" s="181">
        <f>F52</f>
        <v>26645628.411264069</v>
      </c>
      <c r="Q14" s="181">
        <f>G52</f>
        <v>20830887.888544861</v>
      </c>
      <c r="R14">
        <f>D47</f>
        <v>384</v>
      </c>
      <c r="S14">
        <f>C47</f>
        <v>384</v>
      </c>
      <c r="T14">
        <f>E49</f>
        <v>48</v>
      </c>
      <c r="U14">
        <f>F55</f>
        <v>479617</v>
      </c>
      <c r="V14" s="192">
        <f t="shared" si="1"/>
        <v>30.309784682361133</v>
      </c>
      <c r="W14" s="191">
        <f t="shared" si="3"/>
        <v>0.27914031095701874</v>
      </c>
    </row>
    <row r="15" spans="1:23">
      <c r="A15" s="32" t="s">
        <v>477</v>
      </c>
      <c r="J15" t="s">
        <v>480</v>
      </c>
      <c r="K15">
        <f>A66</f>
        <v>239616</v>
      </c>
      <c r="L15">
        <f t="shared" ref="L15:O15" si="6">B66</f>
        <v>349440</v>
      </c>
      <c r="M15">
        <f t="shared" si="6"/>
        <v>256</v>
      </c>
      <c r="N15">
        <f t="shared" si="6"/>
        <v>589056</v>
      </c>
      <c r="O15">
        <f t="shared" si="6"/>
        <v>9691392</v>
      </c>
      <c r="P15" s="181">
        <f>F66</f>
        <v>26574104.478984877</v>
      </c>
      <c r="Q15" s="181">
        <f>G66</f>
        <v>20763238.278569855</v>
      </c>
      <c r="R15">
        <f>D61</f>
        <v>384</v>
      </c>
      <c r="S15">
        <f>C61</f>
        <v>256</v>
      </c>
      <c r="T15">
        <f>E63</f>
        <v>48</v>
      </c>
      <c r="U15">
        <f>F69</f>
        <v>321409</v>
      </c>
      <c r="V15" s="192">
        <f t="shared" si="1"/>
        <v>30.15283330585018</v>
      </c>
      <c r="W15" s="191">
        <f t="shared" si="3"/>
        <v>0.27986319486650268</v>
      </c>
    </row>
    <row r="16" spans="1:23">
      <c r="A16" s="163" t="s">
        <v>633</v>
      </c>
      <c r="B16" t="s">
        <v>634</v>
      </c>
      <c r="C16" t="s">
        <v>161</v>
      </c>
      <c r="J16" t="s">
        <v>620</v>
      </c>
      <c r="K16">
        <f>A80</f>
        <v>589824</v>
      </c>
      <c r="L16">
        <f t="shared" ref="L16:N16" si="7">B80</f>
        <v>823296</v>
      </c>
      <c r="M16">
        <f t="shared" si="7"/>
        <v>4096</v>
      </c>
      <c r="N16">
        <f t="shared" si="7"/>
        <v>1413120</v>
      </c>
      <c r="O16">
        <f>E80</f>
        <v>90701824</v>
      </c>
      <c r="P16" s="181">
        <f>F80</f>
        <v>176322800.70403287</v>
      </c>
      <c r="Q16" s="181">
        <f>G80</f>
        <v>113884018.32795206</v>
      </c>
      <c r="R16">
        <f>D75</f>
        <v>256</v>
      </c>
      <c r="S16">
        <f>C75</f>
        <v>4096</v>
      </c>
      <c r="T16">
        <f>E77</f>
        <v>64</v>
      </c>
      <c r="U16">
        <f>F83</f>
        <v>782593</v>
      </c>
      <c r="V16" s="192">
        <f t="shared" si="1"/>
        <v>115.89909953194061</v>
      </c>
      <c r="W16" s="191">
        <f t="shared" si="3"/>
        <v>0.54826641431175804</v>
      </c>
    </row>
    <row r="17" spans="1:23">
      <c r="A17" s="163">
        <v>27</v>
      </c>
      <c r="B17">
        <v>27</v>
      </c>
      <c r="C17">
        <v>96</v>
      </c>
      <c r="J17" t="s">
        <v>625</v>
      </c>
      <c r="K17">
        <f>A92</f>
        <v>131072</v>
      </c>
      <c r="L17">
        <f t="shared" ref="L17:O17" si="8">B92</f>
        <v>167936</v>
      </c>
      <c r="M17">
        <f t="shared" si="8"/>
        <v>4096</v>
      </c>
      <c r="N17">
        <f t="shared" si="8"/>
        <v>299008</v>
      </c>
      <c r="O17">
        <f t="shared" si="8"/>
        <v>38797312</v>
      </c>
      <c r="P17" s="181">
        <f>F92</f>
        <v>87677642.295135751</v>
      </c>
      <c r="Q17" s="181">
        <f>G92</f>
        <v>38077998.80206953</v>
      </c>
      <c r="R17">
        <f>D87</f>
        <v>4096</v>
      </c>
      <c r="S17">
        <f>C87</f>
        <v>4096</v>
      </c>
      <c r="T17">
        <f>E89</f>
        <v>128</v>
      </c>
      <c r="U17">
        <f>F95</f>
        <v>1572865</v>
      </c>
      <c r="V17" s="192">
        <f t="shared" si="1"/>
        <v>24.666650984032323</v>
      </c>
      <c r="W17" s="191">
        <f t="shared" si="3"/>
        <v>1.302580100148816</v>
      </c>
    </row>
    <row r="18" spans="1:23">
      <c r="A18" t="s">
        <v>598</v>
      </c>
      <c r="B18" t="s">
        <v>599</v>
      </c>
      <c r="C18" t="s">
        <v>600</v>
      </c>
      <c r="D18" t="s">
        <v>159</v>
      </c>
      <c r="J18" t="s">
        <v>626</v>
      </c>
      <c r="K18">
        <f>A104</f>
        <v>320</v>
      </c>
      <c r="L18">
        <f t="shared" ref="L18:N18" si="9">B104</f>
        <v>410</v>
      </c>
      <c r="M18">
        <f t="shared" si="9"/>
        <v>10</v>
      </c>
      <c r="N18">
        <f t="shared" si="9"/>
        <v>730</v>
      </c>
      <c r="O18">
        <f>E104</f>
        <v>94720</v>
      </c>
      <c r="P18" s="181">
        <f>F104</f>
        <v>3391932.9864050522</v>
      </c>
      <c r="Q18" s="181">
        <f>G104</f>
        <v>20229547.269908123</v>
      </c>
      <c r="R18">
        <f>D99</f>
        <v>4096</v>
      </c>
      <c r="S18">
        <f>C99</f>
        <v>10</v>
      </c>
      <c r="T18">
        <f>E101</f>
        <v>128</v>
      </c>
      <c r="U18">
        <f>F107</f>
        <v>7927</v>
      </c>
      <c r="V18" s="192">
        <f t="shared" si="1"/>
        <v>11.949034943862747</v>
      </c>
      <c r="W18" s="191">
        <f t="shared" si="3"/>
        <v>0.83232778563212717</v>
      </c>
    </row>
    <row r="19" spans="1:23">
      <c r="A19">
        <v>5</v>
      </c>
      <c r="B19">
        <v>5</v>
      </c>
      <c r="C19">
        <v>256</v>
      </c>
      <c r="D19">
        <v>96</v>
      </c>
      <c r="O19">
        <f>SUM(O11:O18)</f>
        <v>439903456</v>
      </c>
    </row>
    <row r="20" spans="1:23">
      <c r="A20" t="s">
        <v>631</v>
      </c>
      <c r="B20" t="s">
        <v>632</v>
      </c>
      <c r="C20" t="s">
        <v>618</v>
      </c>
      <c r="D20" t="s">
        <v>604</v>
      </c>
      <c r="E20" t="s">
        <v>619</v>
      </c>
    </row>
    <row r="21" spans="1:23">
      <c r="A21">
        <v>27</v>
      </c>
      <c r="B21">
        <v>27</v>
      </c>
      <c r="C21">
        <v>6</v>
      </c>
      <c r="D21">
        <f>A19*C21</f>
        <v>30</v>
      </c>
      <c r="E21">
        <f>D19/C21</f>
        <v>16</v>
      </c>
    </row>
    <row r="23" spans="1:23">
      <c r="A23" t="s">
        <v>603</v>
      </c>
      <c r="B23" t="s">
        <v>605</v>
      </c>
      <c r="C23" t="s">
        <v>613</v>
      </c>
      <c r="D23" t="s">
        <v>614</v>
      </c>
      <c r="E23" t="s">
        <v>615</v>
      </c>
      <c r="F23" s="32" t="s">
        <v>617</v>
      </c>
      <c r="G23" s="32" t="s">
        <v>617</v>
      </c>
    </row>
    <row r="24" spans="1:23">
      <c r="A24">
        <f xml:space="preserve"> B19*C19*B21*D21</f>
        <v>1036800</v>
      </c>
      <c r="B24">
        <f>$K$8*B19*C19*B21+($N$8*B21*C19)</f>
        <v>1168128</v>
      </c>
      <c r="C24">
        <f>C19</f>
        <v>256</v>
      </c>
      <c r="D24">
        <f>A24+B24</f>
        <v>2204928</v>
      </c>
      <c r="E24">
        <f>D24*A21+C24+(A21*B21*C19*(E21-1))</f>
        <v>62332672</v>
      </c>
      <c r="F24" s="32">
        <f>E24/A27</f>
        <v>128468730.12857059</v>
      </c>
      <c r="G24" s="32">
        <f>E24/B27</f>
        <v>113796896.05388525</v>
      </c>
    </row>
    <row r="26" spans="1:23">
      <c r="A26" t="s">
        <v>616</v>
      </c>
      <c r="B26" t="s">
        <v>627</v>
      </c>
      <c r="F26" t="s">
        <v>635</v>
      </c>
    </row>
    <row r="27" spans="1:23">
      <c r="A27">
        <f>0.485199955-0.000002725</f>
        <v>0.48519723000000003</v>
      </c>
      <c r="B27" s="180">
        <v>0.54775370999999995</v>
      </c>
      <c r="F27">
        <f>'Mem Access'!E52</f>
        <v>217121</v>
      </c>
    </row>
    <row r="29" spans="1:23">
      <c r="A29" s="32" t="s">
        <v>478</v>
      </c>
    </row>
    <row r="30" spans="1:23">
      <c r="A30" s="163" t="s">
        <v>633</v>
      </c>
      <c r="B30" t="s">
        <v>634</v>
      </c>
      <c r="C30" t="s">
        <v>161</v>
      </c>
    </row>
    <row r="31" spans="1:23">
      <c r="A31" s="163">
        <v>13</v>
      </c>
      <c r="B31">
        <v>13</v>
      </c>
      <c r="C31">
        <v>256</v>
      </c>
    </row>
    <row r="32" spans="1:23">
      <c r="A32" t="s">
        <v>598</v>
      </c>
      <c r="B32" t="s">
        <v>599</v>
      </c>
      <c r="C32" t="s">
        <v>600</v>
      </c>
      <c r="D32" t="s">
        <v>159</v>
      </c>
    </row>
    <row r="33" spans="1:7">
      <c r="A33">
        <v>3</v>
      </c>
      <c r="B33">
        <v>3</v>
      </c>
      <c r="C33">
        <v>384</v>
      </c>
      <c r="D33">
        <v>256</v>
      </c>
    </row>
    <row r="34" spans="1:7">
      <c r="A34" t="s">
        <v>631</v>
      </c>
      <c r="B34" t="s">
        <v>632</v>
      </c>
      <c r="C34" t="s">
        <v>618</v>
      </c>
      <c r="D34" t="s">
        <v>604</v>
      </c>
      <c r="E34" t="s">
        <v>619</v>
      </c>
    </row>
    <row r="35" spans="1:7">
      <c r="A35">
        <v>13</v>
      </c>
      <c r="B35">
        <v>13</v>
      </c>
      <c r="C35">
        <v>8</v>
      </c>
      <c r="D35">
        <f>A33*C35</f>
        <v>24</v>
      </c>
      <c r="E35">
        <f>D33/C35</f>
        <v>32</v>
      </c>
    </row>
    <row r="37" spans="1:7">
      <c r="A37" t="s">
        <v>603</v>
      </c>
      <c r="B37" t="s">
        <v>605</v>
      </c>
      <c r="C37" t="s">
        <v>613</v>
      </c>
      <c r="D37" t="s">
        <v>614</v>
      </c>
      <c r="E37" t="s">
        <v>615</v>
      </c>
      <c r="F37" s="32" t="s">
        <v>617</v>
      </c>
      <c r="G37" s="32" t="s">
        <v>617</v>
      </c>
    </row>
    <row r="38" spans="1:7">
      <c r="A38">
        <f xml:space="preserve"> B33*C33*B35*D35</f>
        <v>359424</v>
      </c>
      <c r="B38">
        <f>$K$8*B33*C33*B35+($N$8*B35*C33)</f>
        <v>524160</v>
      </c>
      <c r="C38">
        <f>C33</f>
        <v>384</v>
      </c>
      <c r="D38">
        <f>A38+B38</f>
        <v>883584</v>
      </c>
      <c r="E38">
        <f>D38*A35+C38+(A35*B35*C33*(E35-1))</f>
        <v>13498752</v>
      </c>
      <c r="F38" s="32">
        <f>E38/A41</f>
        <v>37156867.953477502</v>
      </c>
      <c r="G38" s="32">
        <f>E38/B41</f>
        <v>29106132.71165511</v>
      </c>
    </row>
    <row r="40" spans="1:7">
      <c r="A40" t="s">
        <v>616</v>
      </c>
      <c r="B40" t="s">
        <v>627</v>
      </c>
      <c r="F40" t="s">
        <v>635</v>
      </c>
    </row>
    <row r="41" spans="1:7">
      <c r="A41">
        <v>0.36329090000000003</v>
      </c>
      <c r="B41" s="180">
        <v>0.46377689999999999</v>
      </c>
      <c r="F41">
        <f>'Mem Access'!E79</f>
        <v>318209</v>
      </c>
    </row>
    <row r="43" spans="1:7">
      <c r="A43" s="32" t="s">
        <v>479</v>
      </c>
    </row>
    <row r="44" spans="1:7">
      <c r="A44" s="163" t="s">
        <v>633</v>
      </c>
      <c r="B44" t="s">
        <v>634</v>
      </c>
      <c r="C44" t="s">
        <v>161</v>
      </c>
    </row>
    <row r="45" spans="1:7">
      <c r="A45" s="163">
        <v>13</v>
      </c>
      <c r="B45">
        <v>13</v>
      </c>
      <c r="C45">
        <v>384</v>
      </c>
    </row>
    <row r="46" spans="1:7">
      <c r="A46" t="s">
        <v>598</v>
      </c>
      <c r="B46" t="s">
        <v>599</v>
      </c>
      <c r="C46" t="s">
        <v>600</v>
      </c>
      <c r="D46" t="s">
        <v>159</v>
      </c>
    </row>
    <row r="47" spans="1:7">
      <c r="A47">
        <v>3</v>
      </c>
      <c r="B47">
        <v>3</v>
      </c>
      <c r="C47">
        <v>384</v>
      </c>
      <c r="D47">
        <v>384</v>
      </c>
    </row>
    <row r="48" spans="1:7">
      <c r="A48" t="s">
        <v>631</v>
      </c>
      <c r="B48" t="s">
        <v>632</v>
      </c>
      <c r="C48" t="s">
        <v>618</v>
      </c>
      <c r="D48" t="s">
        <v>604</v>
      </c>
      <c r="E48" t="s">
        <v>619</v>
      </c>
    </row>
    <row r="49" spans="1:7">
      <c r="A49">
        <v>13</v>
      </c>
      <c r="B49">
        <v>13</v>
      </c>
      <c r="C49">
        <v>8</v>
      </c>
      <c r="D49">
        <f>A47*C49</f>
        <v>24</v>
      </c>
      <c r="E49">
        <f>D47/C49</f>
        <v>48</v>
      </c>
    </row>
    <row r="51" spans="1:7">
      <c r="A51" t="s">
        <v>603</v>
      </c>
      <c r="B51" t="s">
        <v>605</v>
      </c>
      <c r="C51" t="s">
        <v>613</v>
      </c>
      <c r="D51" t="s">
        <v>614</v>
      </c>
      <c r="E51" t="s">
        <v>615</v>
      </c>
      <c r="F51" s="32" t="s">
        <v>617</v>
      </c>
      <c r="G51" s="32" t="s">
        <v>617</v>
      </c>
    </row>
    <row r="52" spans="1:7">
      <c r="A52">
        <f xml:space="preserve"> B47*C47*B49*D49</f>
        <v>359424</v>
      </c>
      <c r="B52">
        <f>$K$8*B47*C47*B49+($N$8*B49*C47)</f>
        <v>524160</v>
      </c>
      <c r="C52">
        <f>C47</f>
        <v>384</v>
      </c>
      <c r="D52">
        <f>A52+B52</f>
        <v>883584</v>
      </c>
      <c r="E52">
        <f>D52*A49+C52+(A49*B49*C47*(E49-1))</f>
        <v>14537088</v>
      </c>
      <c r="F52" s="32">
        <f>E52/A55</f>
        <v>26645628.411264069</v>
      </c>
      <c r="G52" s="32">
        <f>E52/B55</f>
        <v>20830887.888544861</v>
      </c>
    </row>
    <row r="54" spans="1:7">
      <c r="A54" t="s">
        <v>616</v>
      </c>
      <c r="B54" t="s">
        <v>627</v>
      </c>
      <c r="F54" t="s">
        <v>635</v>
      </c>
    </row>
    <row r="55" spans="1:7">
      <c r="A55">
        <v>0.54557122000000002</v>
      </c>
      <c r="B55">
        <v>0.69786214000000002</v>
      </c>
      <c r="F55">
        <f>'Mem Access'!E106</f>
        <v>479617</v>
      </c>
    </row>
    <row r="57" spans="1:7">
      <c r="A57" s="32" t="s">
        <v>480</v>
      </c>
    </row>
    <row r="58" spans="1:7">
      <c r="A58" s="163" t="s">
        <v>633</v>
      </c>
      <c r="B58" t="s">
        <v>634</v>
      </c>
      <c r="C58" t="s">
        <v>161</v>
      </c>
    </row>
    <row r="59" spans="1:7">
      <c r="A59" s="163">
        <v>13</v>
      </c>
      <c r="B59">
        <v>13</v>
      </c>
      <c r="C59">
        <v>384</v>
      </c>
    </row>
    <row r="60" spans="1:7">
      <c r="A60" t="s">
        <v>598</v>
      </c>
      <c r="B60" t="s">
        <v>599</v>
      </c>
      <c r="C60" t="s">
        <v>600</v>
      </c>
      <c r="D60" t="s">
        <v>159</v>
      </c>
    </row>
    <row r="61" spans="1:7">
      <c r="A61">
        <v>3</v>
      </c>
      <c r="B61">
        <v>3</v>
      </c>
      <c r="C61">
        <v>256</v>
      </c>
      <c r="D61">
        <v>384</v>
      </c>
    </row>
    <row r="62" spans="1:7">
      <c r="A62" t="s">
        <v>631</v>
      </c>
      <c r="B62" t="s">
        <v>632</v>
      </c>
      <c r="C62" t="s">
        <v>618</v>
      </c>
      <c r="D62" t="s">
        <v>604</v>
      </c>
      <c r="E62" t="s">
        <v>619</v>
      </c>
    </row>
    <row r="63" spans="1:7">
      <c r="A63">
        <v>13</v>
      </c>
      <c r="B63">
        <v>13</v>
      </c>
      <c r="C63">
        <v>8</v>
      </c>
      <c r="D63">
        <f>A61*C63</f>
        <v>24</v>
      </c>
      <c r="E63">
        <f>D61/C63</f>
        <v>48</v>
      </c>
    </row>
    <row r="65" spans="1:7">
      <c r="A65" t="s">
        <v>603</v>
      </c>
      <c r="B65" t="s">
        <v>605</v>
      </c>
      <c r="C65" t="s">
        <v>613</v>
      </c>
      <c r="D65" t="s">
        <v>614</v>
      </c>
      <c r="E65" t="s">
        <v>615</v>
      </c>
      <c r="F65" s="32" t="s">
        <v>617</v>
      </c>
      <c r="G65" s="32" t="s">
        <v>617</v>
      </c>
    </row>
    <row r="66" spans="1:7">
      <c r="A66">
        <f xml:space="preserve"> B61*C61*B63*D63</f>
        <v>239616</v>
      </c>
      <c r="B66">
        <f>$K$8*B61*C61*B63+($N$8*B63*C61)</f>
        <v>349440</v>
      </c>
      <c r="C66">
        <f>C61</f>
        <v>256</v>
      </c>
      <c r="D66">
        <f>A66+B66</f>
        <v>589056</v>
      </c>
      <c r="E66">
        <f>D66*A63+C66+(A63*B63*C61*(E63-1))</f>
        <v>9691392</v>
      </c>
      <c r="F66" s="32">
        <f>E66/A69</f>
        <v>26574104.478984877</v>
      </c>
      <c r="G66" s="32">
        <f>E66/B69</f>
        <v>20763238.278569855</v>
      </c>
    </row>
    <row r="68" spans="1:7">
      <c r="A68" t="s">
        <v>616</v>
      </c>
      <c r="B68" t="s">
        <v>627</v>
      </c>
      <c r="F68" t="s">
        <v>635</v>
      </c>
    </row>
    <row r="69" spans="1:7">
      <c r="A69">
        <v>0.36469307959800001</v>
      </c>
      <c r="B69">
        <v>0.46675725000000001</v>
      </c>
      <c r="F69">
        <f>'Mem Access'!E133</f>
        <v>321409</v>
      </c>
    </row>
    <row r="71" spans="1:7">
      <c r="A71" s="32" t="s">
        <v>620</v>
      </c>
    </row>
    <row r="72" spans="1:7">
      <c r="A72" s="163" t="s">
        <v>601</v>
      </c>
      <c r="B72" t="s">
        <v>602</v>
      </c>
      <c r="C72" t="s">
        <v>161</v>
      </c>
    </row>
    <row r="73" spans="1:7">
      <c r="A73" s="163">
        <v>6</v>
      </c>
      <c r="B73">
        <v>6</v>
      </c>
      <c r="C73">
        <v>256</v>
      </c>
    </row>
    <row r="74" spans="1:7">
      <c r="A74" t="s">
        <v>598</v>
      </c>
      <c r="B74" t="s">
        <v>599</v>
      </c>
      <c r="C74" t="s">
        <v>600</v>
      </c>
      <c r="D74" t="s">
        <v>159</v>
      </c>
    </row>
    <row r="75" spans="1:7">
      <c r="A75">
        <v>6</v>
      </c>
      <c r="B75">
        <v>6</v>
      </c>
      <c r="C75">
        <v>4096</v>
      </c>
      <c r="D75">
        <v>256</v>
      </c>
    </row>
    <row r="76" spans="1:7">
      <c r="A76" t="s">
        <v>601</v>
      </c>
      <c r="B76" t="s">
        <v>602</v>
      </c>
      <c r="C76" t="s">
        <v>623</v>
      </c>
      <c r="D76" t="s">
        <v>604</v>
      </c>
      <c r="E76" t="s">
        <v>619</v>
      </c>
      <c r="F76" t="s">
        <v>622</v>
      </c>
      <c r="G76" t="s">
        <v>624</v>
      </c>
    </row>
    <row r="77" spans="1:7">
      <c r="A77">
        <v>1</v>
      </c>
      <c r="B77">
        <v>1</v>
      </c>
      <c r="C77">
        <v>4</v>
      </c>
      <c r="D77">
        <f>A75*C77</f>
        <v>24</v>
      </c>
      <c r="E77">
        <f>D75/C77</f>
        <v>64</v>
      </c>
      <c r="F77">
        <v>256</v>
      </c>
      <c r="G77">
        <f>C75/F77</f>
        <v>16</v>
      </c>
    </row>
    <row r="79" spans="1:7">
      <c r="A79" t="s">
        <v>603</v>
      </c>
      <c r="B79" t="s">
        <v>605</v>
      </c>
      <c r="C79" t="s">
        <v>613</v>
      </c>
      <c r="D79" t="s">
        <v>614</v>
      </c>
      <c r="E79" t="s">
        <v>615</v>
      </c>
      <c r="F79" s="32" t="s">
        <v>617</v>
      </c>
      <c r="G79" s="32" t="s">
        <v>617</v>
      </c>
    </row>
    <row r="80" spans="1:7">
      <c r="A80">
        <f xml:space="preserve"> B75*F77*B77*D77*G77</f>
        <v>589824</v>
      </c>
      <c r="B80">
        <f>$K$8*B75*B77*F77*G77+($N$8*B77*F77*G77)</f>
        <v>823296</v>
      </c>
      <c r="C80">
        <f>C75</f>
        <v>4096</v>
      </c>
      <c r="D80">
        <f>A80+B80</f>
        <v>1413120</v>
      </c>
      <c r="E80">
        <f>D80*A77*E77+C80+(F77*G77*(E77-1))</f>
        <v>90701824</v>
      </c>
      <c r="F80" s="32">
        <f>E80/A83</f>
        <v>176322800.70403287</v>
      </c>
      <c r="G80" s="32">
        <f>E80/B83</f>
        <v>113884018.32795206</v>
      </c>
    </row>
    <row r="82" spans="1:7">
      <c r="A82" t="s">
        <v>616</v>
      </c>
      <c r="B82" t="s">
        <v>627</v>
      </c>
      <c r="F82" t="s">
        <v>635</v>
      </c>
    </row>
    <row r="83" spans="1:7">
      <c r="A83">
        <v>0.51440779999999997</v>
      </c>
      <c r="B83">
        <v>0.79644031999999998</v>
      </c>
      <c r="F83">
        <f>'Mem Access'!E160</f>
        <v>782593</v>
      </c>
    </row>
    <row r="85" spans="1:7">
      <c r="A85" s="32" t="s">
        <v>625</v>
      </c>
    </row>
    <row r="86" spans="1:7">
      <c r="A86" t="s">
        <v>598</v>
      </c>
      <c r="B86" t="s">
        <v>599</v>
      </c>
      <c r="C86" t="s">
        <v>600</v>
      </c>
      <c r="D86" t="s">
        <v>159</v>
      </c>
    </row>
    <row r="87" spans="1:7">
      <c r="A87">
        <v>1</v>
      </c>
      <c r="B87">
        <v>1</v>
      </c>
      <c r="C87">
        <v>4096</v>
      </c>
      <c r="D87">
        <v>4096</v>
      </c>
    </row>
    <row r="88" spans="1:7">
      <c r="A88" t="s">
        <v>601</v>
      </c>
      <c r="B88" t="s">
        <v>602</v>
      </c>
      <c r="C88" t="s">
        <v>623</v>
      </c>
      <c r="D88" t="s">
        <v>604</v>
      </c>
      <c r="E88" t="s">
        <v>619</v>
      </c>
      <c r="F88" t="s">
        <v>622</v>
      </c>
      <c r="G88" t="s">
        <v>624</v>
      </c>
    </row>
    <row r="89" spans="1:7">
      <c r="A89">
        <v>1</v>
      </c>
      <c r="B89">
        <v>1</v>
      </c>
      <c r="C89">
        <v>32</v>
      </c>
      <c r="D89">
        <f>A87*C89</f>
        <v>32</v>
      </c>
      <c r="E89">
        <f>D87/C89</f>
        <v>128</v>
      </c>
      <c r="F89">
        <v>256</v>
      </c>
      <c r="G89">
        <f>C87/F89</f>
        <v>16</v>
      </c>
    </row>
    <row r="91" spans="1:7">
      <c r="A91" t="s">
        <v>603</v>
      </c>
      <c r="B91" t="s">
        <v>605</v>
      </c>
      <c r="C91" t="s">
        <v>613</v>
      </c>
      <c r="D91" t="s">
        <v>614</v>
      </c>
      <c r="E91" t="s">
        <v>615</v>
      </c>
      <c r="F91" s="32" t="s">
        <v>617</v>
      </c>
      <c r="G91" s="32" t="s">
        <v>617</v>
      </c>
    </row>
    <row r="92" spans="1:7">
      <c r="A92">
        <f xml:space="preserve"> B87*F89*B89*D89*G89</f>
        <v>131072</v>
      </c>
      <c r="B92">
        <f>$K$8*B87*B89*F89*G89+($N$8*B89*F89*G89)</f>
        <v>167936</v>
      </c>
      <c r="C92">
        <f>C87</f>
        <v>4096</v>
      </c>
      <c r="D92">
        <f>A92+B92</f>
        <v>299008</v>
      </c>
      <c r="E92">
        <f>D92*A89*E89+C92+(F89*G89*(E89-1))</f>
        <v>38797312</v>
      </c>
      <c r="F92" s="32">
        <f>E92/A95</f>
        <v>87677642.295135751</v>
      </c>
      <c r="G92" s="32">
        <f>E92/B95</f>
        <v>38077998.80206953</v>
      </c>
    </row>
    <row r="94" spans="1:7">
      <c r="A94" t="s">
        <v>616</v>
      </c>
      <c r="B94" t="s">
        <v>627</v>
      </c>
      <c r="F94" t="s">
        <v>635</v>
      </c>
    </row>
    <row r="95" spans="1:7">
      <c r="A95">
        <v>0.44249949</v>
      </c>
      <c r="B95">
        <v>1.01889052</v>
      </c>
      <c r="F95">
        <f>'Mem Access'!E187</f>
        <v>1572865</v>
      </c>
    </row>
    <row r="97" spans="1:7">
      <c r="A97" s="32" t="s">
        <v>626</v>
      </c>
    </row>
    <row r="98" spans="1:7">
      <c r="A98" t="s">
        <v>598</v>
      </c>
      <c r="B98" t="s">
        <v>599</v>
      </c>
      <c r="C98" t="s">
        <v>600</v>
      </c>
      <c r="D98" t="s">
        <v>159</v>
      </c>
    </row>
    <row r="99" spans="1:7">
      <c r="A99">
        <v>1</v>
      </c>
      <c r="B99">
        <v>1</v>
      </c>
      <c r="C99">
        <v>10</v>
      </c>
      <c r="D99">
        <v>4096</v>
      </c>
    </row>
    <row r="100" spans="1:7">
      <c r="A100" t="s">
        <v>601</v>
      </c>
      <c r="B100" t="s">
        <v>602</v>
      </c>
      <c r="C100" t="s">
        <v>623</v>
      </c>
      <c r="D100" t="s">
        <v>604</v>
      </c>
      <c r="E100" t="s">
        <v>619</v>
      </c>
      <c r="F100" t="s">
        <v>622</v>
      </c>
      <c r="G100" t="s">
        <v>624</v>
      </c>
    </row>
    <row r="101" spans="1:7">
      <c r="A101">
        <v>1</v>
      </c>
      <c r="B101">
        <v>1</v>
      </c>
      <c r="C101">
        <v>32</v>
      </c>
      <c r="D101">
        <f>A99*C101</f>
        <v>32</v>
      </c>
      <c r="E101">
        <f>D99/C101</f>
        <v>128</v>
      </c>
      <c r="F101">
        <v>10</v>
      </c>
      <c r="G101">
        <f>C99/F101</f>
        <v>1</v>
      </c>
    </row>
    <row r="103" spans="1:7">
      <c r="A103" t="s">
        <v>603</v>
      </c>
      <c r="B103" t="s">
        <v>605</v>
      </c>
      <c r="C103" t="s">
        <v>613</v>
      </c>
      <c r="D103" t="s">
        <v>614</v>
      </c>
      <c r="E103" t="s">
        <v>615</v>
      </c>
      <c r="F103" s="32" t="s">
        <v>617</v>
      </c>
      <c r="G103" s="32" t="s">
        <v>617</v>
      </c>
    </row>
    <row r="104" spans="1:7">
      <c r="A104">
        <f xml:space="preserve"> B99*F101*B101*D101*G101</f>
        <v>320</v>
      </c>
      <c r="B104">
        <f>$K$8*B99*B101*F101*G101+($N$8*B101*F101*G101)</f>
        <v>410</v>
      </c>
      <c r="C104">
        <f>C99</f>
        <v>10</v>
      </c>
      <c r="D104">
        <f>A104+B104</f>
        <v>730</v>
      </c>
      <c r="E104">
        <f>D104*A101*E101+C104+(F101*G101*(E101-1))</f>
        <v>94720</v>
      </c>
      <c r="F104" s="32">
        <f>E104/A107</f>
        <v>3391932.9864050522</v>
      </c>
      <c r="G104" s="32">
        <f>E104/B107</f>
        <v>20229547.269908123</v>
      </c>
    </row>
    <row r="106" spans="1:7">
      <c r="A106" t="s">
        <v>616</v>
      </c>
      <c r="B106" t="s">
        <v>627</v>
      </c>
      <c r="F106" t="s">
        <v>635</v>
      </c>
    </row>
    <row r="107" spans="1:7">
      <c r="A107">
        <v>2.7925080000000001E-2</v>
      </c>
      <c r="B107">
        <v>4.6822599999999997E-3</v>
      </c>
      <c r="F107">
        <f>'Mem Access'!E214</f>
        <v>7927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5237-721E-4C63-836A-7A3875AD3859}">
  <dimension ref="A1:N214"/>
  <sheetViews>
    <sheetView zoomScale="85" zoomScaleNormal="85" workbookViewId="0">
      <selection activeCell="M19" sqref="M19"/>
    </sheetView>
  </sheetViews>
  <sheetFormatPr defaultRowHeight="14.4"/>
  <cols>
    <col min="1" max="1" width="23.6640625" bestFit="1" customWidth="1"/>
    <col min="2" max="2" width="19.77734375" bestFit="1" customWidth="1"/>
    <col min="3" max="3" width="15.44140625" bestFit="1" customWidth="1"/>
    <col min="4" max="4" width="15.33203125" customWidth="1"/>
    <col min="5" max="5" width="16" bestFit="1" customWidth="1"/>
    <col min="6" max="6" width="10.77734375" bestFit="1" customWidth="1"/>
    <col min="7" max="7" width="13.5546875" bestFit="1" customWidth="1"/>
  </cols>
  <sheetData>
    <row r="1" spans="1:14">
      <c r="A1" s="229" t="s">
        <v>474</v>
      </c>
      <c r="B1" s="230"/>
      <c r="C1" s="230"/>
      <c r="D1" s="230"/>
      <c r="E1" s="231"/>
    </row>
    <row r="2" spans="1:14">
      <c r="A2" s="183" t="s">
        <v>633</v>
      </c>
      <c r="B2" s="2" t="s">
        <v>634</v>
      </c>
      <c r="C2" s="2" t="s">
        <v>161</v>
      </c>
      <c r="D2" s="190" t="s">
        <v>692</v>
      </c>
      <c r="E2" s="3"/>
    </row>
    <row r="3" spans="1:14">
      <c r="A3" s="183">
        <v>227</v>
      </c>
      <c r="B3" s="2">
        <v>227</v>
      </c>
      <c r="C3" s="2">
        <v>3</v>
      </c>
      <c r="D3" s="190">
        <v>4</v>
      </c>
      <c r="E3" s="3"/>
    </row>
    <row r="4" spans="1:14">
      <c r="A4" s="1" t="s">
        <v>598</v>
      </c>
      <c r="B4" s="2" t="s">
        <v>599</v>
      </c>
      <c r="C4" s="2" t="s">
        <v>600</v>
      </c>
      <c r="D4" s="2" t="s">
        <v>159</v>
      </c>
      <c r="E4" s="3"/>
    </row>
    <row r="5" spans="1:14">
      <c r="A5" s="1">
        <v>11</v>
      </c>
      <c r="B5" s="2">
        <v>11</v>
      </c>
      <c r="C5" s="2">
        <v>96</v>
      </c>
      <c r="D5" s="2">
        <v>3</v>
      </c>
      <c r="E5" s="3"/>
      <c r="H5" t="s">
        <v>693</v>
      </c>
      <c r="I5" t="s">
        <v>636</v>
      </c>
      <c r="J5" t="s">
        <v>641</v>
      </c>
      <c r="K5" t="s">
        <v>643</v>
      </c>
      <c r="L5" t="s">
        <v>646</v>
      </c>
      <c r="M5" t="s">
        <v>650</v>
      </c>
      <c r="N5" t="s">
        <v>694</v>
      </c>
    </row>
    <row r="6" spans="1:14">
      <c r="A6" s="1" t="s">
        <v>631</v>
      </c>
      <c r="B6" s="2" t="s">
        <v>632</v>
      </c>
      <c r="C6" s="2" t="s">
        <v>618</v>
      </c>
      <c r="D6" s="2" t="s">
        <v>604</v>
      </c>
      <c r="E6" s="3" t="s">
        <v>619</v>
      </c>
      <c r="H6" t="s">
        <v>474</v>
      </c>
      <c r="I6">
        <f>E11</f>
        <v>651</v>
      </c>
      <c r="J6">
        <f>E13</f>
        <v>96</v>
      </c>
      <c r="K6">
        <f>E15</f>
        <v>1</v>
      </c>
      <c r="L6">
        <f>E17</f>
        <v>0</v>
      </c>
      <c r="M6">
        <f>E23</f>
        <v>5280</v>
      </c>
      <c r="N6">
        <f>SUM(I6:M6)</f>
        <v>6028</v>
      </c>
    </row>
    <row r="7" spans="1:14" ht="15" thickBot="1">
      <c r="A7" s="42">
        <v>55</v>
      </c>
      <c r="B7" s="47">
        <v>55</v>
      </c>
      <c r="C7" s="47">
        <v>3</v>
      </c>
      <c r="D7" s="47">
        <f>A5*C7</f>
        <v>33</v>
      </c>
      <c r="E7" s="43">
        <f>D5/C7</f>
        <v>1</v>
      </c>
      <c r="H7" t="s">
        <v>477</v>
      </c>
      <c r="I7">
        <f>E38</f>
        <v>2592</v>
      </c>
      <c r="J7">
        <f>E40</f>
        <v>256</v>
      </c>
      <c r="K7">
        <f>E42</f>
        <v>1</v>
      </c>
      <c r="L7">
        <f>E44</f>
        <v>103680</v>
      </c>
      <c r="M7">
        <f>E50</f>
        <v>110592</v>
      </c>
      <c r="N7">
        <f t="shared" ref="N7:N13" si="0">SUM(I7:M7)</f>
        <v>217121</v>
      </c>
    </row>
    <row r="8" spans="1:14" ht="15" thickBot="1">
      <c r="H8" t="s">
        <v>478</v>
      </c>
      <c r="I8">
        <f>E65</f>
        <v>3328</v>
      </c>
      <c r="J8">
        <f>E67</f>
        <v>384</v>
      </c>
      <c r="K8">
        <f>E69</f>
        <v>1</v>
      </c>
      <c r="L8">
        <f>E71</f>
        <v>154752</v>
      </c>
      <c r="M8">
        <f>E77</f>
        <v>159744</v>
      </c>
      <c r="N8">
        <f t="shared" si="0"/>
        <v>318209</v>
      </c>
    </row>
    <row r="9" spans="1:14">
      <c r="A9" s="226" t="s">
        <v>649</v>
      </c>
      <c r="B9" s="227"/>
      <c r="C9" s="227"/>
      <c r="D9" s="227"/>
      <c r="E9" s="228"/>
      <c r="H9" t="s">
        <v>479</v>
      </c>
      <c r="I9">
        <f>E92</f>
        <v>4992</v>
      </c>
      <c r="J9">
        <f>E94</f>
        <v>384</v>
      </c>
      <c r="K9">
        <f>E96</f>
        <v>1</v>
      </c>
      <c r="L9">
        <f>E98</f>
        <v>234624</v>
      </c>
      <c r="M9">
        <f>E104</f>
        <v>239616</v>
      </c>
      <c r="N9">
        <f t="shared" si="0"/>
        <v>479617</v>
      </c>
    </row>
    <row r="10" spans="1:14">
      <c r="A10" s="1" t="s">
        <v>637</v>
      </c>
      <c r="B10" s="2" t="s">
        <v>638</v>
      </c>
      <c r="C10" s="2" t="s">
        <v>639</v>
      </c>
      <c r="D10" s="2" t="s">
        <v>648</v>
      </c>
      <c r="E10" s="3" t="s">
        <v>636</v>
      </c>
      <c r="H10" t="s">
        <v>480</v>
      </c>
      <c r="I10">
        <f>E119</f>
        <v>4992</v>
      </c>
      <c r="J10">
        <f>E121</f>
        <v>256</v>
      </c>
      <c r="K10">
        <f>E123</f>
        <v>1</v>
      </c>
      <c r="L10">
        <f>E125</f>
        <v>156416</v>
      </c>
      <c r="M10">
        <f>E131</f>
        <v>159744</v>
      </c>
      <c r="N10">
        <f t="shared" si="0"/>
        <v>321409</v>
      </c>
    </row>
    <row r="11" spans="1:14">
      <c r="A11" s="1">
        <f>1*C7</f>
        <v>3</v>
      </c>
      <c r="B11" s="2">
        <f>1*C7*D3</f>
        <v>12</v>
      </c>
      <c r="C11" s="2">
        <f>A7-1</f>
        <v>54</v>
      </c>
      <c r="D11" s="2">
        <f xml:space="preserve"> E7</f>
        <v>1</v>
      </c>
      <c r="E11" s="3">
        <f>(C11*B11+A11)*D11</f>
        <v>651</v>
      </c>
      <c r="H11" t="s">
        <v>620</v>
      </c>
      <c r="I11">
        <f>E146</f>
        <v>256</v>
      </c>
      <c r="J11">
        <f>E148</f>
        <v>262144</v>
      </c>
      <c r="K11">
        <f>E150</f>
        <v>1</v>
      </c>
      <c r="L11">
        <f>E152</f>
        <v>258048</v>
      </c>
      <c r="M11">
        <f>E158</f>
        <v>262144</v>
      </c>
      <c r="N11">
        <f t="shared" si="0"/>
        <v>782593</v>
      </c>
    </row>
    <row r="12" spans="1:14">
      <c r="A12" s="1" t="s">
        <v>640</v>
      </c>
      <c r="B12" s="2" t="s">
        <v>644</v>
      </c>
      <c r="C12" s="2"/>
      <c r="D12" s="2" t="s">
        <v>648</v>
      </c>
      <c r="E12" s="3" t="s">
        <v>641</v>
      </c>
      <c r="H12" t="s">
        <v>625</v>
      </c>
      <c r="I12">
        <f>E173</f>
        <v>4096</v>
      </c>
      <c r="J12">
        <f>E175</f>
        <v>524288</v>
      </c>
      <c r="K12">
        <f>E177</f>
        <v>1</v>
      </c>
      <c r="L12">
        <f>E179</f>
        <v>520192</v>
      </c>
      <c r="M12">
        <f>E185</f>
        <v>524288</v>
      </c>
      <c r="N12">
        <f t="shared" si="0"/>
        <v>1572865</v>
      </c>
    </row>
    <row r="13" spans="1:14">
      <c r="A13" s="1">
        <v>1</v>
      </c>
      <c r="B13" s="2">
        <f xml:space="preserve"> A13*C5</f>
        <v>96</v>
      </c>
      <c r="C13" s="2"/>
      <c r="D13" s="2">
        <f>E7</f>
        <v>1</v>
      </c>
      <c r="E13" s="3">
        <f>B13*A13</f>
        <v>96</v>
      </c>
      <c r="H13" t="s">
        <v>626</v>
      </c>
      <c r="I13">
        <f>E200</f>
        <v>4096</v>
      </c>
      <c r="J13">
        <f>E202</f>
        <v>1280</v>
      </c>
      <c r="K13">
        <f>E204</f>
        <v>1</v>
      </c>
      <c r="L13">
        <f>E206</f>
        <v>1270</v>
      </c>
      <c r="M13">
        <f>E212</f>
        <v>1280</v>
      </c>
      <c r="N13">
        <f t="shared" si="0"/>
        <v>7927</v>
      </c>
    </row>
    <row r="14" spans="1:14">
      <c r="A14" s="1" t="s">
        <v>642</v>
      </c>
      <c r="B14" s="2"/>
      <c r="C14" s="2"/>
      <c r="D14" s="2"/>
      <c r="E14" s="3" t="s">
        <v>643</v>
      </c>
    </row>
    <row r="15" spans="1:14">
      <c r="A15" s="1">
        <v>1</v>
      </c>
      <c r="B15" s="2"/>
      <c r="C15" s="2"/>
      <c r="D15" s="2"/>
      <c r="E15" s="3">
        <v>1</v>
      </c>
    </row>
    <row r="16" spans="1:14">
      <c r="A16" s="1" t="s">
        <v>652</v>
      </c>
      <c r="B16" s="2" t="s">
        <v>655</v>
      </c>
      <c r="C16" s="2" t="s">
        <v>645</v>
      </c>
      <c r="D16" s="2"/>
      <c r="E16" s="3" t="s">
        <v>646</v>
      </c>
    </row>
    <row r="17" spans="1:5">
      <c r="A17" s="1">
        <v>1</v>
      </c>
      <c r="B17" s="2">
        <f>C5</f>
        <v>96</v>
      </c>
      <c r="C17" s="2">
        <f>A7</f>
        <v>55</v>
      </c>
      <c r="D17" s="2"/>
      <c r="E17" s="3">
        <f>A17*B17*C17*(E7-1)</f>
        <v>0</v>
      </c>
    </row>
    <row r="18" spans="1:5">
      <c r="A18" s="1"/>
      <c r="B18" s="2"/>
      <c r="C18" s="2"/>
      <c r="D18" s="2"/>
      <c r="E18" s="64" t="s">
        <v>647</v>
      </c>
    </row>
    <row r="19" spans="1:5" ht="15" thickBot="1">
      <c r="A19" s="42"/>
      <c r="B19" s="47"/>
      <c r="C19" s="47"/>
      <c r="D19" s="47"/>
      <c r="E19" s="182">
        <f>E11+E13+E15+E17</f>
        <v>748</v>
      </c>
    </row>
    <row r="20" spans="1:5" ht="15" thickBot="1"/>
    <row r="21" spans="1:5">
      <c r="A21" s="226" t="s">
        <v>650</v>
      </c>
      <c r="B21" s="227"/>
      <c r="C21" s="227"/>
      <c r="D21" s="227"/>
      <c r="E21" s="228"/>
    </row>
    <row r="22" spans="1:5">
      <c r="A22" s="1" t="s">
        <v>651</v>
      </c>
      <c r="B22" s="2" t="s">
        <v>653</v>
      </c>
      <c r="C22" s="2" t="s">
        <v>654</v>
      </c>
      <c r="D22" s="2" t="s">
        <v>656</v>
      </c>
      <c r="E22" s="64" t="s">
        <v>657</v>
      </c>
    </row>
    <row r="23" spans="1:5" ht="15" thickBot="1">
      <c r="A23" s="42">
        <v>1</v>
      </c>
      <c r="B23" s="47">
        <f xml:space="preserve"> C5</f>
        <v>96</v>
      </c>
      <c r="C23" s="47">
        <f>A7</f>
        <v>55</v>
      </c>
      <c r="D23" s="47">
        <f>E7</f>
        <v>1</v>
      </c>
      <c r="E23" s="182">
        <f>A23*B23*C23*D23</f>
        <v>5280</v>
      </c>
    </row>
    <row r="24" spans="1:5">
      <c r="A24" s="2"/>
      <c r="B24" s="2"/>
      <c r="C24" s="2"/>
      <c r="D24" s="2"/>
      <c r="E24" s="63"/>
    </row>
    <row r="25" spans="1:5">
      <c r="A25" s="2" t="s">
        <v>658</v>
      </c>
      <c r="B25" s="2"/>
      <c r="C25" s="2"/>
      <c r="D25" s="2"/>
      <c r="E25" s="63">
        <f>E19+E23</f>
        <v>6028</v>
      </c>
    </row>
    <row r="26" spans="1:5">
      <c r="A26" s="2"/>
      <c r="B26" s="2"/>
      <c r="C26" s="2"/>
      <c r="D26" s="2"/>
      <c r="E26" s="63"/>
    </row>
    <row r="27" spans="1:5" ht="15" thickBot="1">
      <c r="A27" s="184"/>
      <c r="B27" s="184"/>
      <c r="C27" s="184"/>
      <c r="D27" s="184"/>
      <c r="E27" s="184"/>
    </row>
    <row r="28" spans="1:5">
      <c r="A28" s="229" t="s">
        <v>477</v>
      </c>
      <c r="B28" s="230"/>
      <c r="C28" s="230"/>
      <c r="D28" s="230"/>
      <c r="E28" s="231"/>
    </row>
    <row r="29" spans="1:5">
      <c r="A29" s="183" t="s">
        <v>633</v>
      </c>
      <c r="B29" s="2" t="s">
        <v>634</v>
      </c>
      <c r="C29" s="2" t="s">
        <v>161</v>
      </c>
      <c r="D29" s="190" t="s">
        <v>692</v>
      </c>
      <c r="E29" s="3"/>
    </row>
    <row r="30" spans="1:5">
      <c r="A30" s="183">
        <v>27</v>
      </c>
      <c r="B30" s="2">
        <v>27</v>
      </c>
      <c r="C30" s="2">
        <v>96</v>
      </c>
      <c r="D30" s="190">
        <v>1</v>
      </c>
      <c r="E30" s="3"/>
    </row>
    <row r="31" spans="1:5">
      <c r="A31" s="1" t="s">
        <v>598</v>
      </c>
      <c r="B31" s="2" t="s">
        <v>599</v>
      </c>
      <c r="C31" s="2" t="s">
        <v>600</v>
      </c>
      <c r="D31" s="2" t="s">
        <v>159</v>
      </c>
      <c r="E31" s="3"/>
    </row>
    <row r="32" spans="1:5">
      <c r="A32" s="1">
        <v>5</v>
      </c>
      <c r="B32" s="2">
        <v>5</v>
      </c>
      <c r="C32" s="2">
        <v>256</v>
      </c>
      <c r="D32" s="2">
        <v>96</v>
      </c>
      <c r="E32" s="3"/>
    </row>
    <row r="33" spans="1:5">
      <c r="A33" s="1" t="s">
        <v>631</v>
      </c>
      <c r="B33" s="2" t="s">
        <v>632</v>
      </c>
      <c r="C33" s="2" t="s">
        <v>618</v>
      </c>
      <c r="D33" s="2" t="s">
        <v>604</v>
      </c>
      <c r="E33" s="3" t="s">
        <v>619</v>
      </c>
    </row>
    <row r="34" spans="1:5" ht="15" thickBot="1">
      <c r="A34" s="42">
        <v>27</v>
      </c>
      <c r="B34" s="47">
        <v>27</v>
      </c>
      <c r="C34" s="47">
        <v>6</v>
      </c>
      <c r="D34" s="47">
        <f>A32*C34</f>
        <v>30</v>
      </c>
      <c r="E34" s="43">
        <f>D32/C34</f>
        <v>16</v>
      </c>
    </row>
    <row r="35" spans="1:5" ht="15" thickBot="1"/>
    <row r="36" spans="1:5">
      <c r="A36" s="226" t="s">
        <v>649</v>
      </c>
      <c r="B36" s="227"/>
      <c r="C36" s="227"/>
      <c r="D36" s="227"/>
      <c r="E36" s="228"/>
    </row>
    <row r="37" spans="1:5">
      <c r="A37" s="1" t="s">
        <v>637</v>
      </c>
      <c r="B37" s="2" t="s">
        <v>638</v>
      </c>
      <c r="C37" s="2" t="s">
        <v>639</v>
      </c>
      <c r="D37" s="2" t="s">
        <v>648</v>
      </c>
      <c r="E37" s="3" t="s">
        <v>636</v>
      </c>
    </row>
    <row r="38" spans="1:5">
      <c r="A38" s="1">
        <f>1*C34</f>
        <v>6</v>
      </c>
      <c r="B38" s="2">
        <f>1*C34*D30</f>
        <v>6</v>
      </c>
      <c r="C38" s="2">
        <f>A34-1</f>
        <v>26</v>
      </c>
      <c r="D38" s="2">
        <f xml:space="preserve"> E34</f>
        <v>16</v>
      </c>
      <c r="E38" s="3">
        <f>(C38*B38+A38)*D38</f>
        <v>2592</v>
      </c>
    </row>
    <row r="39" spans="1:5">
      <c r="A39" s="1" t="s">
        <v>640</v>
      </c>
      <c r="B39" s="2" t="s">
        <v>644</v>
      </c>
      <c r="C39" s="2"/>
      <c r="D39" s="2" t="s">
        <v>648</v>
      </c>
      <c r="E39" s="3" t="s">
        <v>641</v>
      </c>
    </row>
    <row r="40" spans="1:5">
      <c r="A40" s="1">
        <v>1</v>
      </c>
      <c r="B40" s="2">
        <f xml:space="preserve"> A40*C32</f>
        <v>256</v>
      </c>
      <c r="C40" s="2"/>
      <c r="D40" s="2">
        <f>E34</f>
        <v>16</v>
      </c>
      <c r="E40" s="3">
        <f>B40*A40</f>
        <v>256</v>
      </c>
    </row>
    <row r="41" spans="1:5">
      <c r="A41" s="1" t="s">
        <v>642</v>
      </c>
      <c r="B41" s="2"/>
      <c r="C41" s="2"/>
      <c r="D41" s="2"/>
      <c r="E41" s="3" t="s">
        <v>643</v>
      </c>
    </row>
    <row r="42" spans="1:5">
      <c r="A42" s="1">
        <v>1</v>
      </c>
      <c r="B42" s="2"/>
      <c r="C42" s="2"/>
      <c r="D42" s="2"/>
      <c r="E42" s="3">
        <v>1</v>
      </c>
    </row>
    <row r="43" spans="1:5">
      <c r="A43" s="1" t="s">
        <v>652</v>
      </c>
      <c r="B43" s="2" t="s">
        <v>655</v>
      </c>
      <c r="C43" s="2" t="s">
        <v>645</v>
      </c>
      <c r="D43" s="2"/>
      <c r="E43" s="3" t="s">
        <v>646</v>
      </c>
    </row>
    <row r="44" spans="1:5">
      <c r="A44" s="1">
        <v>1</v>
      </c>
      <c r="B44" s="2">
        <f>C32</f>
        <v>256</v>
      </c>
      <c r="C44" s="2">
        <f>A34</f>
        <v>27</v>
      </c>
      <c r="D44" s="2"/>
      <c r="E44" s="3">
        <f>A44*B44*C44*(E34-1)</f>
        <v>103680</v>
      </c>
    </row>
    <row r="45" spans="1:5">
      <c r="A45" s="1"/>
      <c r="B45" s="2"/>
      <c r="C45" s="2"/>
      <c r="D45" s="2"/>
      <c r="E45" s="64" t="s">
        <v>647</v>
      </c>
    </row>
    <row r="46" spans="1:5" ht="15" thickBot="1">
      <c r="A46" s="42"/>
      <c r="B46" s="47"/>
      <c r="C46" s="47"/>
      <c r="D46" s="47"/>
      <c r="E46" s="182">
        <f>E38+E40+E42+E44</f>
        <v>106529</v>
      </c>
    </row>
    <row r="47" spans="1:5" ht="15" thickBot="1"/>
    <row r="48" spans="1:5">
      <c r="A48" s="226" t="s">
        <v>650</v>
      </c>
      <c r="B48" s="227"/>
      <c r="C48" s="227"/>
      <c r="D48" s="227"/>
      <c r="E48" s="228"/>
    </row>
    <row r="49" spans="1:5">
      <c r="A49" s="1" t="s">
        <v>651</v>
      </c>
      <c r="B49" s="2" t="s">
        <v>653</v>
      </c>
      <c r="C49" s="2" t="s">
        <v>654</v>
      </c>
      <c r="D49" s="2" t="s">
        <v>656</v>
      </c>
      <c r="E49" s="64" t="s">
        <v>657</v>
      </c>
    </row>
    <row r="50" spans="1:5" ht="15" thickBot="1">
      <c r="A50" s="42">
        <v>1</v>
      </c>
      <c r="B50" s="47">
        <f xml:space="preserve"> C32</f>
        <v>256</v>
      </c>
      <c r="C50" s="47">
        <f>A34</f>
        <v>27</v>
      </c>
      <c r="D50" s="47">
        <f>E34</f>
        <v>16</v>
      </c>
      <c r="E50" s="182">
        <f>A50*B50*C50*D50</f>
        <v>110592</v>
      </c>
    </row>
    <row r="51" spans="1:5">
      <c r="A51" s="2"/>
      <c r="B51" s="2"/>
      <c r="C51" s="2"/>
      <c r="D51" s="2"/>
      <c r="E51" s="63"/>
    </row>
    <row r="52" spans="1:5">
      <c r="A52" s="2" t="s">
        <v>658</v>
      </c>
      <c r="B52" s="2"/>
      <c r="C52" s="2"/>
      <c r="D52" s="2"/>
      <c r="E52" s="63">
        <f>E46+E50</f>
        <v>217121</v>
      </c>
    </row>
    <row r="53" spans="1:5">
      <c r="A53" s="2"/>
      <c r="B53" s="2"/>
      <c r="C53" s="2"/>
      <c r="D53" s="2"/>
      <c r="E53" s="63"/>
    </row>
    <row r="54" spans="1:5" ht="15" thickBot="1">
      <c r="A54" s="184"/>
      <c r="B54" s="184"/>
      <c r="C54" s="184"/>
      <c r="D54" s="184"/>
      <c r="E54" s="184"/>
    </row>
    <row r="55" spans="1:5">
      <c r="A55" s="229" t="s">
        <v>478</v>
      </c>
      <c r="B55" s="230"/>
      <c r="C55" s="230"/>
      <c r="D55" s="230"/>
      <c r="E55" s="231"/>
    </row>
    <row r="56" spans="1:5">
      <c r="A56" s="183" t="s">
        <v>633</v>
      </c>
      <c r="B56" s="2" t="s">
        <v>634</v>
      </c>
      <c r="C56" s="2" t="s">
        <v>161</v>
      </c>
      <c r="D56" s="190" t="s">
        <v>692</v>
      </c>
      <c r="E56" s="3"/>
    </row>
    <row r="57" spans="1:5">
      <c r="A57" s="183">
        <v>13</v>
      </c>
      <c r="B57" s="2">
        <v>13</v>
      </c>
      <c r="C57" s="2">
        <v>256</v>
      </c>
      <c r="D57" s="190">
        <v>1</v>
      </c>
      <c r="E57" s="3"/>
    </row>
    <row r="58" spans="1:5">
      <c r="A58" s="1" t="s">
        <v>598</v>
      </c>
      <c r="B58" s="2" t="s">
        <v>599</v>
      </c>
      <c r="C58" s="2" t="s">
        <v>600</v>
      </c>
      <c r="D58" s="2" t="s">
        <v>159</v>
      </c>
      <c r="E58" s="3"/>
    </row>
    <row r="59" spans="1:5">
      <c r="A59" s="1">
        <v>3</v>
      </c>
      <c r="B59" s="2">
        <v>3</v>
      </c>
      <c r="C59" s="2">
        <v>384</v>
      </c>
      <c r="D59" s="2">
        <v>256</v>
      </c>
      <c r="E59" s="3"/>
    </row>
    <row r="60" spans="1:5">
      <c r="A60" s="1" t="s">
        <v>631</v>
      </c>
      <c r="B60" s="2" t="s">
        <v>632</v>
      </c>
      <c r="C60" s="2" t="s">
        <v>618</v>
      </c>
      <c r="D60" s="2" t="s">
        <v>604</v>
      </c>
      <c r="E60" s="3" t="s">
        <v>619</v>
      </c>
    </row>
    <row r="61" spans="1:5" ht="15" thickBot="1">
      <c r="A61" s="42">
        <v>13</v>
      </c>
      <c r="B61" s="47">
        <v>13</v>
      </c>
      <c r="C61" s="47">
        <v>8</v>
      </c>
      <c r="D61" s="47">
        <f>A59*C61</f>
        <v>24</v>
      </c>
      <c r="E61" s="43">
        <f>D59/C61</f>
        <v>32</v>
      </c>
    </row>
    <row r="62" spans="1:5" ht="15" thickBot="1"/>
    <row r="63" spans="1:5">
      <c r="A63" s="226" t="s">
        <v>649</v>
      </c>
      <c r="B63" s="227"/>
      <c r="C63" s="227"/>
      <c r="D63" s="227"/>
      <c r="E63" s="228"/>
    </row>
    <row r="64" spans="1:5">
      <c r="A64" s="1" t="s">
        <v>637</v>
      </c>
      <c r="B64" s="2" t="s">
        <v>638</v>
      </c>
      <c r="C64" s="2" t="s">
        <v>639</v>
      </c>
      <c r="D64" s="2" t="s">
        <v>648</v>
      </c>
      <c r="E64" s="3" t="s">
        <v>636</v>
      </c>
    </row>
    <row r="65" spans="1:5">
      <c r="A65" s="1">
        <f>1*C61</f>
        <v>8</v>
      </c>
      <c r="B65" s="2">
        <f>1*C61*D57</f>
        <v>8</v>
      </c>
      <c r="C65" s="2">
        <f>A61-1</f>
        <v>12</v>
      </c>
      <c r="D65" s="2">
        <f xml:space="preserve"> E61</f>
        <v>32</v>
      </c>
      <c r="E65" s="3">
        <f>(C65*B65+A65)*D65</f>
        <v>3328</v>
      </c>
    </row>
    <row r="66" spans="1:5">
      <c r="A66" s="1" t="s">
        <v>640</v>
      </c>
      <c r="B66" s="2" t="s">
        <v>644</v>
      </c>
      <c r="C66" s="2"/>
      <c r="D66" s="2" t="s">
        <v>648</v>
      </c>
      <c r="E66" s="3" t="s">
        <v>641</v>
      </c>
    </row>
    <row r="67" spans="1:5">
      <c r="A67" s="1">
        <v>1</v>
      </c>
      <c r="B67" s="2">
        <f xml:space="preserve"> A67*C59</f>
        <v>384</v>
      </c>
      <c r="C67" s="2"/>
      <c r="D67" s="2">
        <f>E61</f>
        <v>32</v>
      </c>
      <c r="E67" s="3">
        <f>B67*A67</f>
        <v>384</v>
      </c>
    </row>
    <row r="68" spans="1:5">
      <c r="A68" s="1" t="s">
        <v>642</v>
      </c>
      <c r="B68" s="2"/>
      <c r="C68" s="2"/>
      <c r="D68" s="2"/>
      <c r="E68" s="3" t="s">
        <v>643</v>
      </c>
    </row>
    <row r="69" spans="1:5">
      <c r="A69" s="1">
        <v>1</v>
      </c>
      <c r="B69" s="2"/>
      <c r="C69" s="2"/>
      <c r="D69" s="2"/>
      <c r="E69" s="3">
        <v>1</v>
      </c>
    </row>
    <row r="70" spans="1:5">
      <c r="A70" s="1" t="s">
        <v>652</v>
      </c>
      <c r="B70" s="2" t="s">
        <v>655</v>
      </c>
      <c r="C70" s="2" t="s">
        <v>645</v>
      </c>
      <c r="D70" s="2"/>
      <c r="E70" s="3" t="s">
        <v>646</v>
      </c>
    </row>
    <row r="71" spans="1:5">
      <c r="A71" s="1">
        <v>1</v>
      </c>
      <c r="B71" s="2">
        <f>C59</f>
        <v>384</v>
      </c>
      <c r="C71" s="2">
        <f>A61</f>
        <v>13</v>
      </c>
      <c r="D71" s="2"/>
      <c r="E71" s="3">
        <f>A71*B71*C71*(E61-1)</f>
        <v>154752</v>
      </c>
    </row>
    <row r="72" spans="1:5">
      <c r="A72" s="1"/>
      <c r="B72" s="2"/>
      <c r="C72" s="2"/>
      <c r="D72" s="2"/>
      <c r="E72" s="64" t="s">
        <v>647</v>
      </c>
    </row>
    <row r="73" spans="1:5" ht="15" thickBot="1">
      <c r="A73" s="42"/>
      <c r="B73" s="47"/>
      <c r="C73" s="47"/>
      <c r="D73" s="47"/>
      <c r="E73" s="182">
        <f>E65+E67+E69+E71</f>
        <v>158465</v>
      </c>
    </row>
    <row r="74" spans="1:5" ht="15" thickBot="1"/>
    <row r="75" spans="1:5">
      <c r="A75" s="226" t="s">
        <v>650</v>
      </c>
      <c r="B75" s="227"/>
      <c r="C75" s="227"/>
      <c r="D75" s="227"/>
      <c r="E75" s="228"/>
    </row>
    <row r="76" spans="1:5">
      <c r="A76" s="1" t="s">
        <v>651</v>
      </c>
      <c r="B76" s="2" t="s">
        <v>653</v>
      </c>
      <c r="C76" s="2" t="s">
        <v>654</v>
      </c>
      <c r="D76" s="2" t="s">
        <v>656</v>
      </c>
      <c r="E76" s="64" t="s">
        <v>657</v>
      </c>
    </row>
    <row r="77" spans="1:5" ht="15" thickBot="1">
      <c r="A77" s="42">
        <v>1</v>
      </c>
      <c r="B77" s="47">
        <f xml:space="preserve"> C59</f>
        <v>384</v>
      </c>
      <c r="C77" s="47">
        <f>A61</f>
        <v>13</v>
      </c>
      <c r="D77" s="47">
        <f>E61</f>
        <v>32</v>
      </c>
      <c r="E77" s="182">
        <f>A77*B77*C77*D77</f>
        <v>159744</v>
      </c>
    </row>
    <row r="78" spans="1:5">
      <c r="A78" s="2"/>
      <c r="B78" s="2"/>
      <c r="C78" s="2"/>
      <c r="D78" s="2"/>
      <c r="E78" s="63"/>
    </row>
    <row r="79" spans="1:5">
      <c r="A79" s="2" t="s">
        <v>658</v>
      </c>
      <c r="B79" s="2"/>
      <c r="C79" s="2"/>
      <c r="D79" s="2"/>
      <c r="E79" s="63">
        <f>E73+E77</f>
        <v>318209</v>
      </c>
    </row>
    <row r="80" spans="1:5">
      <c r="A80" s="2"/>
      <c r="B80" s="2"/>
      <c r="C80" s="2"/>
      <c r="D80" s="2"/>
      <c r="E80" s="63"/>
    </row>
    <row r="81" spans="1:5" ht="15" thickBot="1">
      <c r="A81" s="184"/>
      <c r="B81" s="184"/>
      <c r="C81" s="184"/>
      <c r="D81" s="184"/>
      <c r="E81" s="184"/>
    </row>
    <row r="82" spans="1:5">
      <c r="A82" s="229" t="s">
        <v>479</v>
      </c>
      <c r="B82" s="230"/>
      <c r="C82" s="230"/>
      <c r="D82" s="230"/>
      <c r="E82" s="231"/>
    </row>
    <row r="83" spans="1:5">
      <c r="A83" s="183" t="s">
        <v>633</v>
      </c>
      <c r="B83" s="2" t="s">
        <v>634</v>
      </c>
      <c r="C83" s="2" t="s">
        <v>161</v>
      </c>
      <c r="D83" s="190" t="s">
        <v>692</v>
      </c>
      <c r="E83" s="3"/>
    </row>
    <row r="84" spans="1:5">
      <c r="A84" s="183">
        <v>13</v>
      </c>
      <c r="B84" s="2">
        <v>13</v>
      </c>
      <c r="C84" s="2">
        <v>384</v>
      </c>
      <c r="D84" s="190">
        <v>1</v>
      </c>
      <c r="E84" s="3"/>
    </row>
    <row r="85" spans="1:5">
      <c r="A85" s="1" t="s">
        <v>598</v>
      </c>
      <c r="B85" s="2" t="s">
        <v>599</v>
      </c>
      <c r="C85" s="2" t="s">
        <v>600</v>
      </c>
      <c r="D85" s="2" t="s">
        <v>159</v>
      </c>
      <c r="E85" s="3"/>
    </row>
    <row r="86" spans="1:5">
      <c r="A86" s="1">
        <v>3</v>
      </c>
      <c r="B86" s="2">
        <v>3</v>
      </c>
      <c r="C86" s="2">
        <v>384</v>
      </c>
      <c r="D86" s="2">
        <v>384</v>
      </c>
      <c r="E86" s="3"/>
    </row>
    <row r="87" spans="1:5">
      <c r="A87" s="1" t="s">
        <v>631</v>
      </c>
      <c r="B87" s="2" t="s">
        <v>632</v>
      </c>
      <c r="C87" s="2" t="s">
        <v>618</v>
      </c>
      <c r="D87" s="2" t="s">
        <v>604</v>
      </c>
      <c r="E87" s="3" t="s">
        <v>619</v>
      </c>
    </row>
    <row r="88" spans="1:5" ht="15" thickBot="1">
      <c r="A88" s="42">
        <v>13</v>
      </c>
      <c r="B88" s="47">
        <v>13</v>
      </c>
      <c r="C88" s="47">
        <v>8</v>
      </c>
      <c r="D88" s="47">
        <f>A86*C88</f>
        <v>24</v>
      </c>
      <c r="E88" s="43">
        <f>D86/C88</f>
        <v>48</v>
      </c>
    </row>
    <row r="89" spans="1:5" ht="15" thickBot="1"/>
    <row r="90" spans="1:5">
      <c r="A90" s="226" t="s">
        <v>649</v>
      </c>
      <c r="B90" s="227"/>
      <c r="C90" s="227"/>
      <c r="D90" s="227"/>
      <c r="E90" s="228"/>
    </row>
    <row r="91" spans="1:5">
      <c r="A91" s="1" t="s">
        <v>637</v>
      </c>
      <c r="B91" s="2" t="s">
        <v>638</v>
      </c>
      <c r="C91" s="2" t="s">
        <v>639</v>
      </c>
      <c r="D91" s="2" t="s">
        <v>648</v>
      </c>
      <c r="E91" s="3" t="s">
        <v>636</v>
      </c>
    </row>
    <row r="92" spans="1:5">
      <c r="A92" s="1">
        <f>1*C88</f>
        <v>8</v>
      </c>
      <c r="B92" s="2">
        <f>1*C88*D84</f>
        <v>8</v>
      </c>
      <c r="C92" s="2">
        <f>A88-1</f>
        <v>12</v>
      </c>
      <c r="D92" s="2">
        <f xml:space="preserve"> E88</f>
        <v>48</v>
      </c>
      <c r="E92" s="3">
        <f>(C92*B92+A92)*D92</f>
        <v>4992</v>
      </c>
    </row>
    <row r="93" spans="1:5">
      <c r="A93" s="1" t="s">
        <v>640</v>
      </c>
      <c r="B93" s="2" t="s">
        <v>644</v>
      </c>
      <c r="C93" s="2"/>
      <c r="D93" s="2" t="s">
        <v>648</v>
      </c>
      <c r="E93" s="3" t="s">
        <v>641</v>
      </c>
    </row>
    <row r="94" spans="1:5">
      <c r="A94" s="1">
        <v>1</v>
      </c>
      <c r="B94" s="2">
        <f xml:space="preserve"> A94*C86</f>
        <v>384</v>
      </c>
      <c r="C94" s="2"/>
      <c r="D94" s="2">
        <f>E88</f>
        <v>48</v>
      </c>
      <c r="E94" s="3">
        <f>B94*A94</f>
        <v>384</v>
      </c>
    </row>
    <row r="95" spans="1:5">
      <c r="A95" s="1" t="s">
        <v>642</v>
      </c>
      <c r="B95" s="2"/>
      <c r="C95" s="2"/>
      <c r="D95" s="2"/>
      <c r="E95" s="3" t="s">
        <v>643</v>
      </c>
    </row>
    <row r="96" spans="1:5">
      <c r="A96" s="1">
        <v>1</v>
      </c>
      <c r="B96" s="2"/>
      <c r="C96" s="2"/>
      <c r="D96" s="2"/>
      <c r="E96" s="3">
        <v>1</v>
      </c>
    </row>
    <row r="97" spans="1:5">
      <c r="A97" s="1" t="s">
        <v>652</v>
      </c>
      <c r="B97" s="2" t="s">
        <v>655</v>
      </c>
      <c r="C97" s="2" t="s">
        <v>645</v>
      </c>
      <c r="D97" s="2"/>
      <c r="E97" s="3" t="s">
        <v>646</v>
      </c>
    </row>
    <row r="98" spans="1:5">
      <c r="A98" s="1">
        <v>1</v>
      </c>
      <c r="B98" s="2">
        <f>C86</f>
        <v>384</v>
      </c>
      <c r="C98" s="2">
        <f>A88</f>
        <v>13</v>
      </c>
      <c r="D98" s="2"/>
      <c r="E98" s="3">
        <f>A98*B98*C98*(E88-1)</f>
        <v>234624</v>
      </c>
    </row>
    <row r="99" spans="1:5">
      <c r="A99" s="1"/>
      <c r="B99" s="2"/>
      <c r="C99" s="2"/>
      <c r="D99" s="2"/>
      <c r="E99" s="64" t="s">
        <v>647</v>
      </c>
    </row>
    <row r="100" spans="1:5" ht="15" thickBot="1">
      <c r="A100" s="42"/>
      <c r="B100" s="47"/>
      <c r="C100" s="47"/>
      <c r="D100" s="47"/>
      <c r="E100" s="182">
        <f>E92+E94+E96+E98</f>
        <v>240001</v>
      </c>
    </row>
    <row r="101" spans="1:5" ht="15" thickBot="1"/>
    <row r="102" spans="1:5">
      <c r="A102" s="226" t="s">
        <v>650</v>
      </c>
      <c r="B102" s="227"/>
      <c r="C102" s="227"/>
      <c r="D102" s="227"/>
      <c r="E102" s="228"/>
    </row>
    <row r="103" spans="1:5">
      <c r="A103" s="1" t="s">
        <v>651</v>
      </c>
      <c r="B103" s="2" t="s">
        <v>653</v>
      </c>
      <c r="C103" s="2" t="s">
        <v>654</v>
      </c>
      <c r="D103" s="2" t="s">
        <v>656</v>
      </c>
      <c r="E103" s="64" t="s">
        <v>657</v>
      </c>
    </row>
    <row r="104" spans="1:5" ht="15" thickBot="1">
      <c r="A104" s="42">
        <v>1</v>
      </c>
      <c r="B104" s="47">
        <f xml:space="preserve"> C86</f>
        <v>384</v>
      </c>
      <c r="C104" s="47">
        <f>A88</f>
        <v>13</v>
      </c>
      <c r="D104" s="47">
        <f>E88</f>
        <v>48</v>
      </c>
      <c r="E104" s="182">
        <f>A104*B104*C104*D104</f>
        <v>239616</v>
      </c>
    </row>
    <row r="106" spans="1:5">
      <c r="A106" s="2" t="s">
        <v>658</v>
      </c>
      <c r="B106" s="2"/>
      <c r="C106" s="2"/>
      <c r="D106" s="2"/>
      <c r="E106" s="63">
        <f>E100+E104</f>
        <v>479617</v>
      </c>
    </row>
    <row r="108" spans="1:5" ht="15" thickBot="1">
      <c r="A108" s="184"/>
      <c r="B108" s="184"/>
      <c r="C108" s="184"/>
      <c r="D108" s="184"/>
      <c r="E108" s="184"/>
    </row>
    <row r="109" spans="1:5">
      <c r="A109" s="229" t="s">
        <v>480</v>
      </c>
      <c r="B109" s="230"/>
      <c r="C109" s="230"/>
      <c r="D109" s="230"/>
      <c r="E109" s="231"/>
    </row>
    <row r="110" spans="1:5">
      <c r="A110" s="183" t="s">
        <v>633</v>
      </c>
      <c r="B110" s="2" t="s">
        <v>634</v>
      </c>
      <c r="C110" s="2" t="s">
        <v>161</v>
      </c>
      <c r="D110" s="190" t="s">
        <v>692</v>
      </c>
      <c r="E110" s="3"/>
    </row>
    <row r="111" spans="1:5">
      <c r="A111" s="183">
        <v>13</v>
      </c>
      <c r="B111" s="2">
        <v>13</v>
      </c>
      <c r="C111" s="2">
        <v>384</v>
      </c>
      <c r="D111" s="190">
        <v>1</v>
      </c>
      <c r="E111" s="3"/>
    </row>
    <row r="112" spans="1:5">
      <c r="A112" s="1" t="s">
        <v>598</v>
      </c>
      <c r="B112" s="2" t="s">
        <v>599</v>
      </c>
      <c r="C112" s="2" t="s">
        <v>600</v>
      </c>
      <c r="D112" s="2" t="s">
        <v>159</v>
      </c>
      <c r="E112" s="3"/>
    </row>
    <row r="113" spans="1:5">
      <c r="A113" s="1">
        <v>3</v>
      </c>
      <c r="B113" s="2">
        <v>3</v>
      </c>
      <c r="C113" s="2">
        <v>256</v>
      </c>
      <c r="D113" s="2">
        <v>384</v>
      </c>
      <c r="E113" s="3"/>
    </row>
    <row r="114" spans="1:5">
      <c r="A114" s="1" t="s">
        <v>631</v>
      </c>
      <c r="B114" s="2" t="s">
        <v>632</v>
      </c>
      <c r="C114" s="2" t="s">
        <v>618</v>
      </c>
      <c r="D114" s="2" t="s">
        <v>604</v>
      </c>
      <c r="E114" s="3" t="s">
        <v>619</v>
      </c>
    </row>
    <row r="115" spans="1:5" ht="15" thickBot="1">
      <c r="A115" s="42">
        <v>13</v>
      </c>
      <c r="B115" s="47">
        <v>13</v>
      </c>
      <c r="C115" s="47">
        <v>8</v>
      </c>
      <c r="D115" s="47">
        <f>A113*C115</f>
        <v>24</v>
      </c>
      <c r="E115" s="43">
        <f>D113/C115</f>
        <v>48</v>
      </c>
    </row>
    <row r="116" spans="1:5" ht="15" thickBot="1"/>
    <row r="117" spans="1:5">
      <c r="A117" s="226" t="s">
        <v>649</v>
      </c>
      <c r="B117" s="227"/>
      <c r="C117" s="227"/>
      <c r="D117" s="227"/>
      <c r="E117" s="228"/>
    </row>
    <row r="118" spans="1:5">
      <c r="A118" s="1" t="s">
        <v>637</v>
      </c>
      <c r="B118" s="2" t="s">
        <v>638</v>
      </c>
      <c r="C118" s="2" t="s">
        <v>639</v>
      </c>
      <c r="D118" s="2" t="s">
        <v>648</v>
      </c>
      <c r="E118" s="3" t="s">
        <v>636</v>
      </c>
    </row>
    <row r="119" spans="1:5">
      <c r="A119" s="1">
        <f>1*C115</f>
        <v>8</v>
      </c>
      <c r="B119" s="2">
        <f>1*C115*D111</f>
        <v>8</v>
      </c>
      <c r="C119" s="2">
        <f>A115-1</f>
        <v>12</v>
      </c>
      <c r="D119" s="2">
        <f xml:space="preserve"> E115</f>
        <v>48</v>
      </c>
      <c r="E119" s="3">
        <f>(C119*B119+A119)*D119</f>
        <v>4992</v>
      </c>
    </row>
    <row r="120" spans="1:5">
      <c r="A120" s="1" t="s">
        <v>640</v>
      </c>
      <c r="B120" s="2" t="s">
        <v>644</v>
      </c>
      <c r="C120" s="2"/>
      <c r="D120" s="2" t="s">
        <v>648</v>
      </c>
      <c r="E120" s="3" t="s">
        <v>641</v>
      </c>
    </row>
    <row r="121" spans="1:5">
      <c r="A121" s="1">
        <v>1</v>
      </c>
      <c r="B121" s="2">
        <f xml:space="preserve"> A121*C113</f>
        <v>256</v>
      </c>
      <c r="C121" s="2"/>
      <c r="D121" s="2">
        <f>E115</f>
        <v>48</v>
      </c>
      <c r="E121" s="3">
        <f>B121*A121</f>
        <v>256</v>
      </c>
    </row>
    <row r="122" spans="1:5">
      <c r="A122" s="1" t="s">
        <v>642</v>
      </c>
      <c r="B122" s="2"/>
      <c r="C122" s="2"/>
      <c r="D122" s="2"/>
      <c r="E122" s="3" t="s">
        <v>643</v>
      </c>
    </row>
    <row r="123" spans="1:5">
      <c r="A123" s="1">
        <v>1</v>
      </c>
      <c r="B123" s="2"/>
      <c r="C123" s="2"/>
      <c r="D123" s="2"/>
      <c r="E123" s="3">
        <v>1</v>
      </c>
    </row>
    <row r="124" spans="1:5">
      <c r="A124" s="1" t="s">
        <v>652</v>
      </c>
      <c r="B124" s="2" t="s">
        <v>655</v>
      </c>
      <c r="C124" s="2" t="s">
        <v>645</v>
      </c>
      <c r="D124" s="2"/>
      <c r="E124" s="3" t="s">
        <v>646</v>
      </c>
    </row>
    <row r="125" spans="1:5">
      <c r="A125" s="1">
        <v>1</v>
      </c>
      <c r="B125" s="2">
        <f>C113</f>
        <v>256</v>
      </c>
      <c r="C125" s="2">
        <f>A115</f>
        <v>13</v>
      </c>
      <c r="D125" s="2"/>
      <c r="E125" s="3">
        <f>A125*B125*C125*(E115-1)</f>
        <v>156416</v>
      </c>
    </row>
    <row r="126" spans="1:5">
      <c r="A126" s="1"/>
      <c r="B126" s="2"/>
      <c r="C126" s="2"/>
      <c r="D126" s="2"/>
      <c r="E126" s="64" t="s">
        <v>647</v>
      </c>
    </row>
    <row r="127" spans="1:5" ht="15" thickBot="1">
      <c r="A127" s="42"/>
      <c r="B127" s="47"/>
      <c r="C127" s="47"/>
      <c r="D127" s="47"/>
      <c r="E127" s="182">
        <f>E119+E121+E123+E125</f>
        <v>161665</v>
      </c>
    </row>
    <row r="128" spans="1:5" ht="15" thickBot="1"/>
    <row r="129" spans="1:7">
      <c r="A129" s="226" t="s">
        <v>650</v>
      </c>
      <c r="B129" s="227"/>
      <c r="C129" s="227"/>
      <c r="D129" s="227"/>
      <c r="E129" s="228"/>
    </row>
    <row r="130" spans="1:7">
      <c r="A130" s="1" t="s">
        <v>651</v>
      </c>
      <c r="B130" s="2" t="s">
        <v>653</v>
      </c>
      <c r="C130" s="2" t="s">
        <v>654</v>
      </c>
      <c r="D130" s="2" t="s">
        <v>656</v>
      </c>
      <c r="E130" s="64" t="s">
        <v>657</v>
      </c>
    </row>
    <row r="131" spans="1:7" ht="15" thickBot="1">
      <c r="A131" s="42">
        <v>1</v>
      </c>
      <c r="B131" s="47">
        <f xml:space="preserve"> C113</f>
        <v>256</v>
      </c>
      <c r="C131" s="47">
        <f>A115</f>
        <v>13</v>
      </c>
      <c r="D131" s="47">
        <f>E115</f>
        <v>48</v>
      </c>
      <c r="E131" s="182">
        <f>A131*B131*C131*D131</f>
        <v>159744</v>
      </c>
    </row>
    <row r="133" spans="1:7">
      <c r="A133" s="2" t="s">
        <v>658</v>
      </c>
      <c r="B133" s="2"/>
      <c r="C133" s="2"/>
      <c r="D133" s="2"/>
      <c r="E133" s="63">
        <f>E127+E131</f>
        <v>321409</v>
      </c>
    </row>
    <row r="135" spans="1:7" ht="15" thickBot="1">
      <c r="A135" s="186"/>
      <c r="B135" s="186"/>
      <c r="C135" s="186"/>
      <c r="D135" s="186"/>
      <c r="E135" s="186"/>
      <c r="F135" s="186"/>
      <c r="G135" s="186"/>
    </row>
    <row r="136" spans="1:7">
      <c r="A136" s="229" t="s">
        <v>620</v>
      </c>
      <c r="B136" s="230"/>
      <c r="C136" s="230"/>
      <c r="D136" s="230"/>
      <c r="E136" s="230"/>
      <c r="F136" s="230"/>
      <c r="G136" s="231"/>
    </row>
    <row r="137" spans="1:7">
      <c r="A137" s="183" t="s">
        <v>601</v>
      </c>
      <c r="B137" s="2" t="s">
        <v>602</v>
      </c>
      <c r="C137" s="2" t="s">
        <v>161</v>
      </c>
      <c r="D137" s="2"/>
      <c r="E137" s="2"/>
      <c r="F137" s="2"/>
      <c r="G137" s="3"/>
    </row>
    <row r="138" spans="1:7">
      <c r="A138" s="183">
        <v>6</v>
      </c>
      <c r="B138" s="2">
        <v>6</v>
      </c>
      <c r="C138" s="2">
        <v>256</v>
      </c>
      <c r="D138" s="2"/>
      <c r="E138" s="2"/>
      <c r="F138" s="2"/>
      <c r="G138" s="3"/>
    </row>
    <row r="139" spans="1:7">
      <c r="A139" s="1" t="s">
        <v>598</v>
      </c>
      <c r="B139" s="2" t="s">
        <v>599</v>
      </c>
      <c r="C139" s="2" t="s">
        <v>600</v>
      </c>
      <c r="D139" s="2" t="s">
        <v>159</v>
      </c>
      <c r="E139" s="2"/>
      <c r="F139" s="2"/>
      <c r="G139" s="3"/>
    </row>
    <row r="140" spans="1:7">
      <c r="A140" s="1">
        <v>6</v>
      </c>
      <c r="B140" s="2">
        <v>6</v>
      </c>
      <c r="C140" s="2">
        <v>4096</v>
      </c>
      <c r="D140" s="2">
        <v>256</v>
      </c>
      <c r="E140" s="2"/>
      <c r="F140" s="2"/>
      <c r="G140" s="3"/>
    </row>
    <row r="141" spans="1:7">
      <c r="A141" s="1" t="s">
        <v>601</v>
      </c>
      <c r="B141" s="2" t="s">
        <v>602</v>
      </c>
      <c r="C141" s="2" t="s">
        <v>623</v>
      </c>
      <c r="D141" s="2" t="s">
        <v>604</v>
      </c>
      <c r="E141" s="2" t="s">
        <v>619</v>
      </c>
      <c r="F141" s="2" t="s">
        <v>622</v>
      </c>
      <c r="G141" s="3" t="s">
        <v>624</v>
      </c>
    </row>
    <row r="142" spans="1:7" ht="15" thickBot="1">
      <c r="A142" s="42">
        <v>1</v>
      </c>
      <c r="B142" s="47">
        <v>1</v>
      </c>
      <c r="C142" s="47">
        <v>4</v>
      </c>
      <c r="D142" s="47">
        <f>A140*C142</f>
        <v>24</v>
      </c>
      <c r="E142" s="47">
        <f>D140/C142</f>
        <v>64</v>
      </c>
      <c r="F142" s="47">
        <v>256</v>
      </c>
      <c r="G142" s="43">
        <f>C140/F142</f>
        <v>16</v>
      </c>
    </row>
    <row r="143" spans="1:7" ht="15" thickBot="1"/>
    <row r="144" spans="1:7">
      <c r="A144" s="226" t="s">
        <v>649</v>
      </c>
      <c r="B144" s="227"/>
      <c r="C144" s="227"/>
      <c r="D144" s="227"/>
      <c r="E144" s="227"/>
      <c r="F144" s="227"/>
      <c r="G144" s="228"/>
    </row>
    <row r="145" spans="1:7">
      <c r="A145" s="1" t="s">
        <v>637</v>
      </c>
      <c r="B145" s="2"/>
      <c r="C145" s="2"/>
      <c r="D145" s="2" t="s">
        <v>648</v>
      </c>
      <c r="E145" s="2" t="s">
        <v>636</v>
      </c>
      <c r="F145" s="2"/>
      <c r="G145" s="3"/>
    </row>
    <row r="146" spans="1:7">
      <c r="A146" s="1">
        <f>1*C142</f>
        <v>4</v>
      </c>
      <c r="B146" s="2"/>
      <c r="C146" s="2"/>
      <c r="D146" s="2">
        <f xml:space="preserve"> E142</f>
        <v>64</v>
      </c>
      <c r="E146" s="2">
        <f>(C146*B146+A146)*D146</f>
        <v>256</v>
      </c>
      <c r="F146" s="2"/>
      <c r="G146" s="3"/>
    </row>
    <row r="147" spans="1:7">
      <c r="A147" s="1" t="s">
        <v>640</v>
      </c>
      <c r="B147" s="2" t="s">
        <v>659</v>
      </c>
      <c r="C147" s="2" t="s">
        <v>621</v>
      </c>
      <c r="D147" s="2" t="s">
        <v>648</v>
      </c>
      <c r="E147" s="2" t="s">
        <v>641</v>
      </c>
      <c r="F147" s="2"/>
      <c r="G147" s="3"/>
    </row>
    <row r="148" spans="1:7">
      <c r="A148" s="1">
        <v>1</v>
      </c>
      <c r="B148" s="2">
        <f>F142</f>
        <v>256</v>
      </c>
      <c r="C148" s="2">
        <f>G142</f>
        <v>16</v>
      </c>
      <c r="D148" s="2">
        <f>E142</f>
        <v>64</v>
      </c>
      <c r="E148" s="2">
        <f>A148*B148*C148*D148</f>
        <v>262144</v>
      </c>
      <c r="F148" s="2"/>
      <c r="G148" s="3"/>
    </row>
    <row r="149" spans="1:7">
      <c r="A149" s="1" t="s">
        <v>642</v>
      </c>
      <c r="B149" s="2"/>
      <c r="C149" s="2"/>
      <c r="D149" s="2"/>
      <c r="E149" s="2" t="s">
        <v>643</v>
      </c>
      <c r="F149" s="2"/>
      <c r="G149" s="3"/>
    </row>
    <row r="150" spans="1:7">
      <c r="A150" s="1">
        <v>1</v>
      </c>
      <c r="B150" s="2"/>
      <c r="C150" s="2"/>
      <c r="D150" s="2"/>
      <c r="E150" s="2">
        <v>1</v>
      </c>
      <c r="F150" s="2"/>
      <c r="G150" s="3"/>
    </row>
    <row r="151" spans="1:7">
      <c r="A151" s="1" t="s">
        <v>652</v>
      </c>
      <c r="B151" s="2" t="s">
        <v>660</v>
      </c>
      <c r="C151" s="2" t="s">
        <v>661</v>
      </c>
      <c r="D151" s="2"/>
      <c r="E151" s="2" t="s">
        <v>646</v>
      </c>
      <c r="F151" s="2"/>
      <c r="G151" s="3"/>
    </row>
    <row r="152" spans="1:7">
      <c r="A152" s="1">
        <v>1</v>
      </c>
      <c r="B152" s="2">
        <f>F142</f>
        <v>256</v>
      </c>
      <c r="C152" s="2">
        <f>G142</f>
        <v>16</v>
      </c>
      <c r="D152" s="2"/>
      <c r="E152" s="2">
        <f>A152*B152*C152*(E142-1)</f>
        <v>258048</v>
      </c>
      <c r="F152" s="2"/>
      <c r="G152" s="3"/>
    </row>
    <row r="153" spans="1:7">
      <c r="A153" s="1"/>
      <c r="B153" s="2"/>
      <c r="C153" s="2"/>
      <c r="D153" s="2"/>
      <c r="E153" s="63" t="s">
        <v>647</v>
      </c>
      <c r="F153" s="2"/>
      <c r="G153" s="3"/>
    </row>
    <row r="154" spans="1:7" ht="15" thickBot="1">
      <c r="A154" s="42"/>
      <c r="B154" s="47"/>
      <c r="C154" s="47"/>
      <c r="D154" s="47"/>
      <c r="E154" s="185">
        <f>E146+E148+E150+E152</f>
        <v>520449</v>
      </c>
      <c r="F154" s="47"/>
      <c r="G154" s="43"/>
    </row>
    <row r="155" spans="1:7" ht="15" thickBot="1">
      <c r="A155" s="2"/>
      <c r="B155" s="2"/>
      <c r="C155" s="2"/>
      <c r="D155" s="2"/>
      <c r="E155" s="2"/>
    </row>
    <row r="156" spans="1:7">
      <c r="A156" s="226" t="s">
        <v>650</v>
      </c>
      <c r="B156" s="227"/>
      <c r="C156" s="227"/>
      <c r="D156" s="227"/>
      <c r="E156" s="227"/>
      <c r="F156" s="227"/>
      <c r="G156" s="228"/>
    </row>
    <row r="157" spans="1:7">
      <c r="A157" s="1" t="s">
        <v>651</v>
      </c>
      <c r="B157" s="2" t="s">
        <v>653</v>
      </c>
      <c r="C157" s="2" t="s">
        <v>654</v>
      </c>
      <c r="D157" s="2" t="s">
        <v>656</v>
      </c>
      <c r="E157" s="63" t="s">
        <v>657</v>
      </c>
      <c r="F157" s="2"/>
      <c r="G157" s="3"/>
    </row>
    <row r="158" spans="1:7" ht="15" thickBot="1">
      <c r="A158" s="42">
        <v>1</v>
      </c>
      <c r="B158" s="47">
        <f xml:space="preserve"> C140</f>
        <v>4096</v>
      </c>
      <c r="C158" s="47">
        <f>A142</f>
        <v>1</v>
      </c>
      <c r="D158" s="47">
        <f>E142</f>
        <v>64</v>
      </c>
      <c r="E158" s="185">
        <f>A158*B158*C158*D158</f>
        <v>262144</v>
      </c>
      <c r="F158" s="47"/>
      <c r="G158" s="43"/>
    </row>
    <row r="159" spans="1:7">
      <c r="A159" s="2"/>
      <c r="B159" s="2"/>
      <c r="C159" s="2"/>
      <c r="D159" s="2"/>
      <c r="E159" s="2"/>
    </row>
    <row r="160" spans="1:7">
      <c r="A160" s="2" t="s">
        <v>658</v>
      </c>
      <c r="B160" s="2"/>
      <c r="C160" s="2"/>
      <c r="D160" s="2"/>
      <c r="E160" s="63">
        <f>E154+E158</f>
        <v>782593</v>
      </c>
    </row>
    <row r="162" spans="1:7" ht="15" thickBot="1">
      <c r="A162" s="186"/>
      <c r="B162" s="186"/>
      <c r="C162" s="186"/>
      <c r="D162" s="186"/>
      <c r="E162" s="186"/>
      <c r="F162" s="186"/>
      <c r="G162" s="186"/>
    </row>
    <row r="163" spans="1:7">
      <c r="A163" s="229" t="s">
        <v>625</v>
      </c>
      <c r="B163" s="230"/>
      <c r="C163" s="230"/>
      <c r="D163" s="230"/>
      <c r="E163" s="230"/>
      <c r="F163" s="230"/>
      <c r="G163" s="231"/>
    </row>
    <row r="164" spans="1:7">
      <c r="A164" s="183" t="s">
        <v>601</v>
      </c>
      <c r="B164" s="2" t="s">
        <v>602</v>
      </c>
      <c r="C164" s="2" t="s">
        <v>161</v>
      </c>
      <c r="D164" s="2"/>
      <c r="E164" s="2"/>
      <c r="F164" s="2"/>
      <c r="G164" s="3"/>
    </row>
    <row r="165" spans="1:7">
      <c r="A165" s="183">
        <v>1</v>
      </c>
      <c r="B165" s="2">
        <v>1</v>
      </c>
      <c r="C165" s="2">
        <v>4096</v>
      </c>
      <c r="D165" s="2"/>
      <c r="E165" s="2"/>
      <c r="F165" s="2"/>
      <c r="G165" s="3"/>
    </row>
    <row r="166" spans="1:7">
      <c r="A166" s="1" t="s">
        <v>598</v>
      </c>
      <c r="B166" s="2" t="s">
        <v>599</v>
      </c>
      <c r="C166" s="2" t="s">
        <v>600</v>
      </c>
      <c r="D166" s="2" t="s">
        <v>159</v>
      </c>
      <c r="E166" s="2"/>
      <c r="F166" s="2"/>
      <c r="G166" s="3"/>
    </row>
    <row r="167" spans="1:7">
      <c r="A167" s="1">
        <v>1</v>
      </c>
      <c r="B167" s="2">
        <v>1</v>
      </c>
      <c r="C167" s="2">
        <v>4096</v>
      </c>
      <c r="D167" s="2">
        <v>4096</v>
      </c>
      <c r="E167" s="2"/>
      <c r="F167" s="2"/>
      <c r="G167" s="3"/>
    </row>
    <row r="168" spans="1:7">
      <c r="A168" s="1" t="s">
        <v>601</v>
      </c>
      <c r="B168" s="2" t="s">
        <v>602</v>
      </c>
      <c r="C168" s="2" t="s">
        <v>623</v>
      </c>
      <c r="D168" s="2" t="s">
        <v>604</v>
      </c>
      <c r="E168" s="2" t="s">
        <v>619</v>
      </c>
      <c r="F168" s="2" t="s">
        <v>622</v>
      </c>
      <c r="G168" s="3" t="s">
        <v>624</v>
      </c>
    </row>
    <row r="169" spans="1:7" ht="15" thickBot="1">
      <c r="A169" s="42">
        <v>1</v>
      </c>
      <c r="B169" s="47">
        <v>1</v>
      </c>
      <c r="C169" s="47">
        <v>32</v>
      </c>
      <c r="D169" s="47">
        <f>A167*C169</f>
        <v>32</v>
      </c>
      <c r="E169" s="47">
        <f>D167/C169</f>
        <v>128</v>
      </c>
      <c r="F169" s="47">
        <v>256</v>
      </c>
      <c r="G169" s="43">
        <f>C167/F169</f>
        <v>16</v>
      </c>
    </row>
    <row r="170" spans="1:7" ht="15" thickBot="1"/>
    <row r="171" spans="1:7">
      <c r="A171" s="226" t="s">
        <v>649</v>
      </c>
      <c r="B171" s="227"/>
      <c r="C171" s="227"/>
      <c r="D171" s="227"/>
      <c r="E171" s="227"/>
      <c r="F171" s="227"/>
      <c r="G171" s="228"/>
    </row>
    <row r="172" spans="1:7">
      <c r="A172" s="1" t="s">
        <v>637</v>
      </c>
      <c r="B172" s="2"/>
      <c r="C172" s="2"/>
      <c r="D172" s="2" t="s">
        <v>648</v>
      </c>
      <c r="E172" s="2" t="s">
        <v>636</v>
      </c>
      <c r="F172" s="2"/>
      <c r="G172" s="3"/>
    </row>
    <row r="173" spans="1:7">
      <c r="A173" s="1">
        <f>1*C169</f>
        <v>32</v>
      </c>
      <c r="B173" s="2"/>
      <c r="C173" s="2"/>
      <c r="D173" s="2">
        <f xml:space="preserve"> E169</f>
        <v>128</v>
      </c>
      <c r="E173" s="2">
        <f>(C173*B173+A173)*D173</f>
        <v>4096</v>
      </c>
      <c r="F173" s="2"/>
      <c r="G173" s="3"/>
    </row>
    <row r="174" spans="1:7">
      <c r="A174" s="1" t="s">
        <v>640</v>
      </c>
      <c r="B174" s="2" t="s">
        <v>659</v>
      </c>
      <c r="C174" s="2" t="s">
        <v>621</v>
      </c>
      <c r="D174" s="2" t="s">
        <v>648</v>
      </c>
      <c r="E174" s="2" t="s">
        <v>641</v>
      </c>
      <c r="F174" s="2"/>
      <c r="G174" s="3"/>
    </row>
    <row r="175" spans="1:7">
      <c r="A175" s="1">
        <v>1</v>
      </c>
      <c r="B175" s="2">
        <f>F169</f>
        <v>256</v>
      </c>
      <c r="C175" s="2">
        <f>G169</f>
        <v>16</v>
      </c>
      <c r="D175" s="2">
        <f>E169</f>
        <v>128</v>
      </c>
      <c r="E175" s="2">
        <f>A175*B175*C175*D175</f>
        <v>524288</v>
      </c>
      <c r="F175" s="2"/>
      <c r="G175" s="3"/>
    </row>
    <row r="176" spans="1:7">
      <c r="A176" s="1" t="s">
        <v>642</v>
      </c>
      <c r="B176" s="2"/>
      <c r="C176" s="2"/>
      <c r="D176" s="2"/>
      <c r="E176" s="2" t="s">
        <v>643</v>
      </c>
      <c r="F176" s="2"/>
      <c r="G176" s="3"/>
    </row>
    <row r="177" spans="1:7">
      <c r="A177" s="1">
        <v>1</v>
      </c>
      <c r="B177" s="2"/>
      <c r="C177" s="2"/>
      <c r="D177" s="2"/>
      <c r="E177" s="2">
        <v>1</v>
      </c>
      <c r="F177" s="2"/>
      <c r="G177" s="3"/>
    </row>
    <row r="178" spans="1:7">
      <c r="A178" s="1" t="s">
        <v>652</v>
      </c>
      <c r="B178" s="2" t="s">
        <v>660</v>
      </c>
      <c r="C178" s="2" t="s">
        <v>661</v>
      </c>
      <c r="D178" s="2"/>
      <c r="E178" s="2" t="s">
        <v>646</v>
      </c>
      <c r="F178" s="2"/>
      <c r="G178" s="3"/>
    </row>
    <row r="179" spans="1:7">
      <c r="A179" s="1">
        <v>1</v>
      </c>
      <c r="B179" s="2">
        <f>F169</f>
        <v>256</v>
      </c>
      <c r="C179" s="2">
        <f>G169</f>
        <v>16</v>
      </c>
      <c r="D179" s="2"/>
      <c r="E179" s="2">
        <f>A179*B179*C179*(E169-1)</f>
        <v>520192</v>
      </c>
      <c r="F179" s="2"/>
      <c r="G179" s="3"/>
    </row>
    <row r="180" spans="1:7">
      <c r="A180" s="1"/>
      <c r="B180" s="2"/>
      <c r="C180" s="2"/>
      <c r="D180" s="2"/>
      <c r="E180" s="63" t="s">
        <v>647</v>
      </c>
      <c r="F180" s="2"/>
      <c r="G180" s="3"/>
    </row>
    <row r="181" spans="1:7" ht="15" thickBot="1">
      <c r="A181" s="42"/>
      <c r="B181" s="47"/>
      <c r="C181" s="47"/>
      <c r="D181" s="47"/>
      <c r="E181" s="185">
        <f>E173+E175+E177+E179</f>
        <v>1048577</v>
      </c>
      <c r="F181" s="47"/>
      <c r="G181" s="43"/>
    </row>
    <row r="182" spans="1:7" ht="15" thickBot="1">
      <c r="A182" s="2"/>
      <c r="B182" s="2"/>
      <c r="C182" s="2"/>
      <c r="D182" s="2"/>
      <c r="E182" s="2"/>
    </row>
    <row r="183" spans="1:7">
      <c r="A183" s="226" t="s">
        <v>650</v>
      </c>
      <c r="B183" s="227"/>
      <c r="C183" s="227"/>
      <c r="D183" s="227"/>
      <c r="E183" s="227"/>
      <c r="F183" s="227"/>
      <c r="G183" s="228"/>
    </row>
    <row r="184" spans="1:7">
      <c r="A184" s="1" t="s">
        <v>651</v>
      </c>
      <c r="B184" s="2" t="s">
        <v>653</v>
      </c>
      <c r="C184" s="2" t="s">
        <v>654</v>
      </c>
      <c r="D184" s="2" t="s">
        <v>656</v>
      </c>
      <c r="E184" s="63" t="s">
        <v>657</v>
      </c>
      <c r="F184" s="2"/>
      <c r="G184" s="3"/>
    </row>
    <row r="185" spans="1:7" ht="15" thickBot="1">
      <c r="A185" s="42">
        <v>1</v>
      </c>
      <c r="B185" s="47">
        <f xml:space="preserve"> C167</f>
        <v>4096</v>
      </c>
      <c r="C185" s="47">
        <f>A169</f>
        <v>1</v>
      </c>
      <c r="D185" s="47">
        <f>E169</f>
        <v>128</v>
      </c>
      <c r="E185" s="185">
        <f>A185*B185*C185*D185</f>
        <v>524288</v>
      </c>
      <c r="F185" s="47"/>
      <c r="G185" s="43"/>
    </row>
    <row r="186" spans="1:7">
      <c r="A186" s="2"/>
      <c r="B186" s="2"/>
      <c r="C186" s="2"/>
      <c r="D186" s="2"/>
      <c r="E186" s="2"/>
    </row>
    <row r="187" spans="1:7">
      <c r="A187" s="2" t="s">
        <v>658</v>
      </c>
      <c r="B187" s="2"/>
      <c r="C187" s="2"/>
      <c r="D187" s="2"/>
      <c r="E187" s="63">
        <f>E181+E185</f>
        <v>1572865</v>
      </c>
    </row>
    <row r="189" spans="1:7" ht="15" thickBot="1">
      <c r="A189" s="186"/>
      <c r="B189" s="186"/>
      <c r="C189" s="186"/>
      <c r="D189" s="186"/>
      <c r="E189" s="186"/>
      <c r="F189" s="186"/>
      <c r="G189" s="186"/>
    </row>
    <row r="190" spans="1:7">
      <c r="A190" s="229" t="s">
        <v>626</v>
      </c>
      <c r="B190" s="230"/>
      <c r="C190" s="230"/>
      <c r="D190" s="230"/>
      <c r="E190" s="230"/>
      <c r="F190" s="230"/>
      <c r="G190" s="231"/>
    </row>
    <row r="191" spans="1:7">
      <c r="A191" s="183" t="s">
        <v>601</v>
      </c>
      <c r="B191" s="2" t="s">
        <v>602</v>
      </c>
      <c r="C191" s="2" t="s">
        <v>161</v>
      </c>
      <c r="D191" s="2"/>
      <c r="E191" s="2"/>
      <c r="F191" s="2"/>
      <c r="G191" s="3"/>
    </row>
    <row r="192" spans="1:7">
      <c r="A192" s="183">
        <v>1</v>
      </c>
      <c r="B192" s="2">
        <v>1</v>
      </c>
      <c r="C192" s="2">
        <v>4096</v>
      </c>
      <c r="D192" s="2"/>
      <c r="E192" s="2"/>
      <c r="F192" s="2"/>
      <c r="G192" s="3"/>
    </row>
    <row r="193" spans="1:7">
      <c r="A193" s="1" t="s">
        <v>598</v>
      </c>
      <c r="B193" s="2" t="s">
        <v>599</v>
      </c>
      <c r="C193" s="2" t="s">
        <v>600</v>
      </c>
      <c r="D193" s="2" t="s">
        <v>159</v>
      </c>
      <c r="E193" s="2"/>
      <c r="F193" s="2"/>
      <c r="G193" s="3"/>
    </row>
    <row r="194" spans="1:7">
      <c r="A194" s="1">
        <v>1</v>
      </c>
      <c r="B194" s="2">
        <v>1</v>
      </c>
      <c r="C194" s="2">
        <v>10</v>
      </c>
      <c r="D194" s="2">
        <v>4096</v>
      </c>
      <c r="E194" s="2"/>
      <c r="F194" s="2"/>
      <c r="G194" s="3"/>
    </row>
    <row r="195" spans="1:7">
      <c r="A195" s="1" t="s">
        <v>601</v>
      </c>
      <c r="B195" s="2" t="s">
        <v>602</v>
      </c>
      <c r="C195" s="2" t="s">
        <v>623</v>
      </c>
      <c r="D195" s="2" t="s">
        <v>604</v>
      </c>
      <c r="E195" s="2" t="s">
        <v>619</v>
      </c>
      <c r="F195" s="2" t="s">
        <v>622</v>
      </c>
      <c r="G195" s="3" t="s">
        <v>624</v>
      </c>
    </row>
    <row r="196" spans="1:7" ht="15" thickBot="1">
      <c r="A196" s="42">
        <v>1</v>
      </c>
      <c r="B196" s="47">
        <v>1</v>
      </c>
      <c r="C196" s="47">
        <v>32</v>
      </c>
      <c r="D196" s="47">
        <f>A194*C196</f>
        <v>32</v>
      </c>
      <c r="E196" s="47">
        <f>D194/C196</f>
        <v>128</v>
      </c>
      <c r="F196" s="47">
        <v>10</v>
      </c>
      <c r="G196" s="43">
        <f>C194/F196</f>
        <v>1</v>
      </c>
    </row>
    <row r="197" spans="1:7" ht="15" thickBot="1"/>
    <row r="198" spans="1:7">
      <c r="A198" s="226" t="s">
        <v>649</v>
      </c>
      <c r="B198" s="227"/>
      <c r="C198" s="227"/>
      <c r="D198" s="227"/>
      <c r="E198" s="227"/>
      <c r="F198" s="227"/>
      <c r="G198" s="228"/>
    </row>
    <row r="199" spans="1:7">
      <c r="A199" s="1" t="s">
        <v>637</v>
      </c>
      <c r="B199" s="2"/>
      <c r="C199" s="2"/>
      <c r="D199" s="2" t="s">
        <v>648</v>
      </c>
      <c r="E199" s="2" t="s">
        <v>636</v>
      </c>
      <c r="F199" s="2"/>
      <c r="G199" s="3"/>
    </row>
    <row r="200" spans="1:7">
      <c r="A200" s="1">
        <f>1*C196</f>
        <v>32</v>
      </c>
      <c r="B200" s="2"/>
      <c r="C200" s="2"/>
      <c r="D200" s="2">
        <f xml:space="preserve"> E196</f>
        <v>128</v>
      </c>
      <c r="E200" s="2">
        <f>(C200*B200+A200)*D200</f>
        <v>4096</v>
      </c>
      <c r="F200" s="2"/>
      <c r="G200" s="3"/>
    </row>
    <row r="201" spans="1:7">
      <c r="A201" s="1" t="s">
        <v>640</v>
      </c>
      <c r="B201" s="2" t="s">
        <v>659</v>
      </c>
      <c r="C201" s="2" t="s">
        <v>621</v>
      </c>
      <c r="D201" s="2" t="s">
        <v>648</v>
      </c>
      <c r="E201" s="2" t="s">
        <v>641</v>
      </c>
      <c r="F201" s="2"/>
      <c r="G201" s="3"/>
    </row>
    <row r="202" spans="1:7">
      <c r="A202" s="1">
        <v>1</v>
      </c>
      <c r="B202" s="2">
        <f>F196</f>
        <v>10</v>
      </c>
      <c r="C202" s="2">
        <f>G196</f>
        <v>1</v>
      </c>
      <c r="D202" s="2">
        <f>E196</f>
        <v>128</v>
      </c>
      <c r="E202" s="2">
        <f>A202*B202*C202*D202</f>
        <v>1280</v>
      </c>
      <c r="F202" s="2"/>
      <c r="G202" s="3"/>
    </row>
    <row r="203" spans="1:7">
      <c r="A203" s="1" t="s">
        <v>642</v>
      </c>
      <c r="B203" s="2"/>
      <c r="C203" s="2"/>
      <c r="D203" s="2"/>
      <c r="E203" s="2" t="s">
        <v>643</v>
      </c>
      <c r="F203" s="2"/>
      <c r="G203" s="3"/>
    </row>
    <row r="204" spans="1:7">
      <c r="A204" s="1">
        <v>1</v>
      </c>
      <c r="B204" s="2"/>
      <c r="C204" s="2"/>
      <c r="D204" s="2"/>
      <c r="E204" s="2">
        <v>1</v>
      </c>
      <c r="F204" s="2"/>
      <c r="G204" s="3"/>
    </row>
    <row r="205" spans="1:7">
      <c r="A205" s="1" t="s">
        <v>652</v>
      </c>
      <c r="B205" s="2" t="s">
        <v>660</v>
      </c>
      <c r="C205" s="2" t="s">
        <v>661</v>
      </c>
      <c r="D205" s="2"/>
      <c r="E205" s="2" t="s">
        <v>646</v>
      </c>
      <c r="F205" s="2"/>
      <c r="G205" s="3"/>
    </row>
    <row r="206" spans="1:7">
      <c r="A206" s="1">
        <v>1</v>
      </c>
      <c r="B206" s="2">
        <f>F196</f>
        <v>10</v>
      </c>
      <c r="C206" s="2">
        <f>G196</f>
        <v>1</v>
      </c>
      <c r="D206" s="2"/>
      <c r="E206" s="2">
        <f>A206*B206*C206*(E196-1)</f>
        <v>1270</v>
      </c>
      <c r="F206" s="2"/>
      <c r="G206" s="3"/>
    </row>
    <row r="207" spans="1:7">
      <c r="A207" s="1"/>
      <c r="B207" s="2"/>
      <c r="C207" s="2"/>
      <c r="D207" s="2"/>
      <c r="E207" s="63" t="s">
        <v>647</v>
      </c>
      <c r="F207" s="2"/>
      <c r="G207" s="3"/>
    </row>
    <row r="208" spans="1:7" ht="15" thickBot="1">
      <c r="A208" s="42"/>
      <c r="B208" s="47"/>
      <c r="C208" s="47"/>
      <c r="D208" s="47"/>
      <c r="E208" s="185">
        <f>E200+E202+E204+E206</f>
        <v>6647</v>
      </c>
      <c r="F208" s="47"/>
      <c r="G208" s="43"/>
    </row>
    <row r="209" spans="1:7" ht="15" thickBot="1">
      <c r="A209" s="2"/>
      <c r="B209" s="2"/>
      <c r="C209" s="2"/>
      <c r="D209" s="2"/>
      <c r="E209" s="2"/>
    </row>
    <row r="210" spans="1:7">
      <c r="A210" s="226" t="s">
        <v>650</v>
      </c>
      <c r="B210" s="227"/>
      <c r="C210" s="227"/>
      <c r="D210" s="227"/>
      <c r="E210" s="227"/>
      <c r="F210" s="227"/>
      <c r="G210" s="228"/>
    </row>
    <row r="211" spans="1:7">
      <c r="A211" s="1" t="s">
        <v>651</v>
      </c>
      <c r="B211" s="2" t="s">
        <v>653</v>
      </c>
      <c r="C211" s="2" t="s">
        <v>654</v>
      </c>
      <c r="D211" s="2" t="s">
        <v>656</v>
      </c>
      <c r="E211" s="63" t="s">
        <v>657</v>
      </c>
      <c r="F211" s="2"/>
      <c r="G211" s="3"/>
    </row>
    <row r="212" spans="1:7" ht="15" thickBot="1">
      <c r="A212" s="42">
        <v>1</v>
      </c>
      <c r="B212" s="47">
        <f xml:space="preserve"> C194</f>
        <v>10</v>
      </c>
      <c r="C212" s="47">
        <f>A196</f>
        <v>1</v>
      </c>
      <c r="D212" s="47">
        <f>E196</f>
        <v>128</v>
      </c>
      <c r="E212" s="185">
        <f>A212*B212*C212*D212</f>
        <v>1280</v>
      </c>
      <c r="F212" s="47"/>
      <c r="G212" s="43"/>
    </row>
    <row r="213" spans="1:7">
      <c r="A213" s="2"/>
      <c r="B213" s="2"/>
      <c r="C213" s="2"/>
      <c r="D213" s="2"/>
      <c r="E213" s="2"/>
    </row>
    <row r="214" spans="1:7">
      <c r="A214" s="2" t="s">
        <v>658</v>
      </c>
      <c r="B214" s="2"/>
      <c r="C214" s="2"/>
      <c r="D214" s="2"/>
      <c r="E214" s="63">
        <f>E208+E212</f>
        <v>7927</v>
      </c>
    </row>
  </sheetData>
  <mergeCells count="24">
    <mergeCell ref="A210:G210"/>
    <mergeCell ref="A109:E109"/>
    <mergeCell ref="A117:E117"/>
    <mergeCell ref="A129:E129"/>
    <mergeCell ref="A136:G136"/>
    <mergeCell ref="A144:G144"/>
    <mergeCell ref="A156:G156"/>
    <mergeCell ref="A163:G163"/>
    <mergeCell ref="A171:G171"/>
    <mergeCell ref="A183:G183"/>
    <mergeCell ref="A190:G190"/>
    <mergeCell ref="A198:G198"/>
    <mergeCell ref="A102:E102"/>
    <mergeCell ref="A9:E9"/>
    <mergeCell ref="A21:E21"/>
    <mergeCell ref="A1:E1"/>
    <mergeCell ref="A28:E28"/>
    <mergeCell ref="A36:E36"/>
    <mergeCell ref="A48:E48"/>
    <mergeCell ref="A55:E55"/>
    <mergeCell ref="A63:E63"/>
    <mergeCell ref="A75:E75"/>
    <mergeCell ref="A82:E82"/>
    <mergeCell ref="A90:E9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63"/>
  <sheetViews>
    <sheetView workbookViewId="0">
      <selection activeCell="F186" sqref="F186"/>
    </sheetView>
  </sheetViews>
  <sheetFormatPr defaultRowHeight="14.4"/>
  <cols>
    <col min="1" max="1" width="16" customWidth="1"/>
    <col min="2" max="2" width="12.44140625" customWidth="1"/>
    <col min="3" max="3" width="13" customWidth="1"/>
    <col min="4" max="4" width="11.33203125" customWidth="1"/>
    <col min="8" max="31" width="4.6640625" customWidth="1"/>
  </cols>
  <sheetData>
    <row r="1" spans="1:31" ht="15.6">
      <c r="A1" s="62" t="s">
        <v>141</v>
      </c>
    </row>
    <row r="2" spans="1:31">
      <c r="A2" s="32" t="s">
        <v>111</v>
      </c>
      <c r="B2" s="32" t="s">
        <v>142</v>
      </c>
      <c r="C2" s="32" t="s">
        <v>143</v>
      </c>
      <c r="L2">
        <f>1+(24-7+2*3)/2</f>
        <v>12.5</v>
      </c>
      <c r="N2" s="65"/>
    </row>
    <row r="3" spans="1:31" ht="15" thickBot="1">
      <c r="A3">
        <v>225</v>
      </c>
      <c r="B3">
        <v>225</v>
      </c>
      <c r="C3">
        <v>3</v>
      </c>
    </row>
    <row r="4" spans="1:31" ht="15" thickBot="1">
      <c r="H4" s="40">
        <v>1</v>
      </c>
      <c r="I4" s="46"/>
      <c r="J4" s="40">
        <v>2</v>
      </c>
      <c r="K4" s="46"/>
      <c r="L4" s="46">
        <v>3</v>
      </c>
      <c r="M4" s="46"/>
      <c r="N4" s="41">
        <v>4</v>
      </c>
      <c r="O4" s="46"/>
      <c r="P4" s="41">
        <v>5</v>
      </c>
      <c r="Q4" s="46"/>
      <c r="R4" s="46">
        <v>6</v>
      </c>
      <c r="S4" s="46"/>
      <c r="T4" s="46">
        <v>7</v>
      </c>
      <c r="U4" s="46"/>
      <c r="V4" s="46">
        <v>8</v>
      </c>
      <c r="W4" s="46"/>
      <c r="X4" s="46">
        <v>9</v>
      </c>
      <c r="Y4" s="46"/>
      <c r="Z4" s="46">
        <v>10</v>
      </c>
      <c r="AA4" s="46"/>
      <c r="AB4" s="46">
        <v>11</v>
      </c>
      <c r="AC4" s="46"/>
      <c r="AD4" s="46">
        <v>12</v>
      </c>
      <c r="AE4" s="41"/>
    </row>
    <row r="5" spans="1:31" ht="15.6">
      <c r="A5" s="67" t="s">
        <v>152</v>
      </c>
      <c r="B5" s="68"/>
      <c r="C5" s="68"/>
      <c r="D5" s="69"/>
      <c r="H5" s="1"/>
      <c r="I5" s="2"/>
      <c r="J5" s="1"/>
      <c r="K5" s="2"/>
      <c r="L5" s="2"/>
      <c r="M5" s="2"/>
      <c r="N5" s="3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</row>
    <row r="6" spans="1:31">
      <c r="A6" s="44" t="s">
        <v>149</v>
      </c>
      <c r="B6" s="63" t="s">
        <v>144</v>
      </c>
      <c r="C6" s="63" t="s">
        <v>145</v>
      </c>
      <c r="D6" s="64" t="s">
        <v>146</v>
      </c>
      <c r="H6" s="1"/>
      <c r="I6" s="2"/>
      <c r="J6" s="1"/>
      <c r="K6" s="2"/>
      <c r="L6" s="2"/>
      <c r="M6" s="2"/>
      <c r="N6" s="3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</row>
    <row r="7" spans="1:31">
      <c r="A7" s="1">
        <v>64</v>
      </c>
      <c r="B7" s="2">
        <v>7</v>
      </c>
      <c r="C7" s="2">
        <v>7</v>
      </c>
      <c r="D7" s="3">
        <f>C3</f>
        <v>3</v>
      </c>
      <c r="H7" s="1"/>
      <c r="I7" s="2"/>
      <c r="J7" s="1"/>
      <c r="K7" s="2">
        <v>1</v>
      </c>
      <c r="L7" s="2"/>
      <c r="M7" s="2">
        <v>2</v>
      </c>
      <c r="N7" s="3"/>
      <c r="O7" s="2">
        <v>3</v>
      </c>
      <c r="P7" s="3"/>
      <c r="Q7" s="2">
        <v>4</v>
      </c>
      <c r="R7" s="2"/>
      <c r="S7" s="2">
        <v>5</v>
      </c>
      <c r="T7" s="2"/>
      <c r="U7" s="2">
        <v>6</v>
      </c>
      <c r="V7" s="2"/>
      <c r="W7" s="2">
        <v>7</v>
      </c>
      <c r="X7" s="2"/>
      <c r="Y7" s="2">
        <v>8</v>
      </c>
      <c r="Z7" s="2"/>
      <c r="AA7" s="2">
        <v>9</v>
      </c>
      <c r="AB7" s="2"/>
      <c r="AC7" s="2"/>
      <c r="AD7" s="2"/>
      <c r="AE7" s="3"/>
    </row>
    <row r="8" spans="1:31">
      <c r="A8" s="44" t="s">
        <v>147</v>
      </c>
      <c r="B8" s="63" t="s">
        <v>148</v>
      </c>
      <c r="C8" s="2"/>
      <c r="D8" s="3"/>
      <c r="H8" s="1"/>
      <c r="I8" s="2"/>
      <c r="J8" s="1"/>
      <c r="K8" s="2"/>
      <c r="L8" s="2"/>
      <c r="M8" s="2"/>
      <c r="N8" s="3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</row>
    <row r="9" spans="1:31">
      <c r="A9" s="1">
        <v>2</v>
      </c>
      <c r="B9" s="2">
        <v>2</v>
      </c>
      <c r="C9" s="2"/>
      <c r="D9" s="3"/>
      <c r="H9" s="1"/>
      <c r="I9" s="2"/>
      <c r="J9" s="1"/>
      <c r="K9" s="2"/>
      <c r="L9" s="2"/>
      <c r="M9" s="2"/>
      <c r="N9" s="3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</row>
    <row r="10" spans="1:31" ht="15" thickBot="1">
      <c r="A10" s="1"/>
      <c r="B10" s="2"/>
      <c r="C10" s="2"/>
      <c r="D10" s="3"/>
      <c r="H10" s="42"/>
      <c r="I10" s="47"/>
      <c r="J10" s="42"/>
      <c r="K10" s="47"/>
      <c r="L10" s="47"/>
      <c r="M10" s="47"/>
      <c r="N10" s="43"/>
      <c r="O10" s="47"/>
      <c r="P10" s="4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</row>
    <row r="11" spans="1:31">
      <c r="A11" s="44" t="s">
        <v>150</v>
      </c>
      <c r="B11" s="63" t="s">
        <v>151</v>
      </c>
      <c r="C11" s="63" t="s">
        <v>155</v>
      </c>
      <c r="D11" s="3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</row>
    <row r="12" spans="1:31" ht="15" thickBot="1">
      <c r="A12" s="42">
        <f>1 + ((A3 + 2 * A9 - B7)/B9)</f>
        <v>112</v>
      </c>
      <c r="B12" s="47">
        <f>1 + ((B3 + 2 * A9 - B7)/B9)</f>
        <v>112</v>
      </c>
      <c r="C12" s="47">
        <f>A7</f>
        <v>64</v>
      </c>
      <c r="D12" s="43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</row>
    <row r="13" spans="1:31" ht="15" thickBot="1"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</row>
    <row r="14" spans="1:31" ht="15.6">
      <c r="A14" s="67" t="s">
        <v>154</v>
      </c>
      <c r="B14" s="68"/>
      <c r="C14" s="68"/>
      <c r="D14" s="69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</row>
    <row r="15" spans="1:31">
      <c r="A15" s="44" t="s">
        <v>150</v>
      </c>
      <c r="B15" s="63" t="s">
        <v>151</v>
      </c>
      <c r="C15" s="63" t="s">
        <v>155</v>
      </c>
      <c r="D15" s="3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</row>
    <row r="16" spans="1:31" ht="15" thickBot="1">
      <c r="A16" s="42">
        <f>A12/2</f>
        <v>56</v>
      </c>
      <c r="B16" s="47">
        <f>B12/2</f>
        <v>56</v>
      </c>
      <c r="C16" s="47">
        <f>C12</f>
        <v>64</v>
      </c>
      <c r="D16" s="43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</row>
    <row r="17" spans="1:31"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</row>
    <row r="18" spans="1:31" ht="16.2" thickBot="1">
      <c r="A18" s="66" t="s">
        <v>153</v>
      </c>
      <c r="B18" s="39"/>
      <c r="C18" s="39"/>
      <c r="D18" s="39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</row>
    <row r="19" spans="1:31">
      <c r="A19" s="58" t="s">
        <v>156</v>
      </c>
      <c r="B19" s="59" t="s">
        <v>144</v>
      </c>
      <c r="C19" s="59" t="s">
        <v>145</v>
      </c>
      <c r="D19" s="60" t="s">
        <v>146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</row>
    <row r="20" spans="1:31">
      <c r="A20" s="1">
        <v>64</v>
      </c>
      <c r="B20" s="2">
        <v>1</v>
      </c>
      <c r="C20" s="2">
        <v>1</v>
      </c>
      <c r="D20" s="3">
        <f>C16</f>
        <v>64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</row>
    <row r="21" spans="1:31">
      <c r="A21" s="44" t="s">
        <v>147</v>
      </c>
      <c r="B21" s="63" t="s">
        <v>148</v>
      </c>
      <c r="C21" s="2"/>
      <c r="D21" s="3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</row>
    <row r="22" spans="1:31">
      <c r="A22" s="1">
        <v>0</v>
      </c>
      <c r="B22" s="2">
        <v>1</v>
      </c>
      <c r="C22" s="2"/>
      <c r="D22" s="3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</row>
    <row r="23" spans="1:31">
      <c r="A23" s="1"/>
      <c r="B23" s="2"/>
      <c r="C23" s="2"/>
      <c r="D23" s="3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</row>
    <row r="24" spans="1:31">
      <c r="A24" s="44" t="s">
        <v>150</v>
      </c>
      <c r="B24" s="63" t="s">
        <v>151</v>
      </c>
      <c r="C24" s="63" t="s">
        <v>155</v>
      </c>
      <c r="D24" s="3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</row>
    <row r="25" spans="1:31" ht="15" thickBot="1">
      <c r="A25" s="1">
        <f>1 + ((A16+ 2 * A22 - B20)/B22)</f>
        <v>56</v>
      </c>
      <c r="B25" s="2">
        <f>1 + ((B16 + 2 * A22 - B20)/B22)</f>
        <v>56</v>
      </c>
      <c r="C25" s="47">
        <f>A20</f>
        <v>64</v>
      </c>
      <c r="D25" s="3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</row>
    <row r="26" spans="1:31">
      <c r="A26" s="1"/>
      <c r="B26" s="2"/>
      <c r="C26" s="2"/>
      <c r="D26" s="3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</row>
    <row r="27" spans="1:31">
      <c r="A27" s="44" t="s">
        <v>156</v>
      </c>
      <c r="B27" s="63" t="s">
        <v>144</v>
      </c>
      <c r="C27" s="63" t="s">
        <v>145</v>
      </c>
      <c r="D27" s="64" t="s">
        <v>146</v>
      </c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</row>
    <row r="28" spans="1:31" ht="15" thickBot="1">
      <c r="A28" s="1">
        <v>64</v>
      </c>
      <c r="B28" s="2">
        <v>3</v>
      </c>
      <c r="C28" s="2">
        <v>3</v>
      </c>
      <c r="D28" s="3">
        <f>C25</f>
        <v>64</v>
      </c>
      <c r="H28" s="4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3"/>
    </row>
    <row r="29" spans="1:31">
      <c r="A29" s="44" t="s">
        <v>147</v>
      </c>
      <c r="B29" s="63" t="s">
        <v>148</v>
      </c>
      <c r="C29" s="2"/>
      <c r="D29" s="3"/>
    </row>
    <row r="30" spans="1:31">
      <c r="A30" s="1">
        <v>1</v>
      </c>
      <c r="B30" s="2">
        <v>1</v>
      </c>
      <c r="C30" s="2"/>
      <c r="D30" s="3"/>
    </row>
    <row r="31" spans="1:31">
      <c r="A31" s="1"/>
      <c r="B31" s="2"/>
      <c r="C31" s="2"/>
      <c r="D31" s="3"/>
    </row>
    <row r="32" spans="1:31">
      <c r="A32" s="44" t="s">
        <v>150</v>
      </c>
      <c r="B32" s="63" t="s">
        <v>151</v>
      </c>
      <c r="C32" s="63" t="s">
        <v>155</v>
      </c>
      <c r="D32" s="3"/>
    </row>
    <row r="33" spans="1:4" ht="15" thickBot="1">
      <c r="A33" s="1">
        <f>1 + ((A25+ 2 * A30 - B28)/B30)</f>
        <v>56</v>
      </c>
      <c r="B33" s="2">
        <f>1 + ((B25 + 2 * A30 - B28)/B30)</f>
        <v>56</v>
      </c>
      <c r="C33" s="47">
        <f>A28</f>
        <v>64</v>
      </c>
      <c r="D33" s="3"/>
    </row>
    <row r="34" spans="1:4">
      <c r="A34" s="1"/>
      <c r="B34" s="2"/>
      <c r="C34" s="2"/>
      <c r="D34" s="3"/>
    </row>
    <row r="35" spans="1:4">
      <c r="A35" s="44" t="s">
        <v>156</v>
      </c>
      <c r="B35" s="63" t="s">
        <v>144</v>
      </c>
      <c r="C35" s="63" t="s">
        <v>145</v>
      </c>
      <c r="D35" s="64" t="s">
        <v>146</v>
      </c>
    </row>
    <row r="36" spans="1:4">
      <c r="A36" s="1">
        <v>256</v>
      </c>
      <c r="B36" s="2">
        <v>1</v>
      </c>
      <c r="C36" s="2">
        <v>1</v>
      </c>
      <c r="D36" s="3">
        <f>C33</f>
        <v>64</v>
      </c>
    </row>
    <row r="37" spans="1:4">
      <c r="A37" s="44" t="s">
        <v>147</v>
      </c>
      <c r="B37" s="63" t="s">
        <v>148</v>
      </c>
      <c r="C37" s="2"/>
      <c r="D37" s="3"/>
    </row>
    <row r="38" spans="1:4">
      <c r="A38" s="1">
        <v>0</v>
      </c>
      <c r="B38" s="2">
        <v>1</v>
      </c>
      <c r="C38" s="2"/>
      <c r="D38" s="3"/>
    </row>
    <row r="39" spans="1:4">
      <c r="A39" s="1"/>
      <c r="B39" s="2"/>
      <c r="C39" s="2"/>
      <c r="D39" s="3"/>
    </row>
    <row r="40" spans="1:4">
      <c r="A40" s="44" t="s">
        <v>150</v>
      </c>
      <c r="B40" s="63" t="s">
        <v>151</v>
      </c>
      <c r="C40" s="63" t="s">
        <v>155</v>
      </c>
      <c r="D40" s="3"/>
    </row>
    <row r="41" spans="1:4" ht="15" thickBot="1">
      <c r="A41" s="42">
        <f>1 + ((A33+ 2 * A38 - B36)/B38)</f>
        <v>56</v>
      </c>
      <c r="B41" s="47">
        <f>1 + ((B33 + 2 * A38 - B36)/B38)</f>
        <v>56</v>
      </c>
      <c r="C41" s="47">
        <f>A36</f>
        <v>256</v>
      </c>
      <c r="D41" s="43"/>
    </row>
    <row r="42" spans="1:4" ht="15" thickBot="1"/>
    <row r="43" spans="1:4">
      <c r="A43" s="58" t="s">
        <v>156</v>
      </c>
      <c r="B43" s="59" t="s">
        <v>144</v>
      </c>
      <c r="C43" s="59" t="s">
        <v>145</v>
      </c>
      <c r="D43" s="60" t="s">
        <v>146</v>
      </c>
    </row>
    <row r="44" spans="1:4">
      <c r="A44" s="1">
        <v>64</v>
      </c>
      <c r="B44" s="2">
        <v>1</v>
      </c>
      <c r="C44" s="2">
        <v>1</v>
      </c>
      <c r="D44" s="3">
        <f>C41</f>
        <v>256</v>
      </c>
    </row>
    <row r="45" spans="1:4">
      <c r="A45" s="44" t="s">
        <v>147</v>
      </c>
      <c r="B45" s="63" t="s">
        <v>148</v>
      </c>
      <c r="C45" s="2"/>
      <c r="D45" s="3"/>
    </row>
    <row r="46" spans="1:4">
      <c r="A46" s="1">
        <v>0</v>
      </c>
      <c r="B46" s="2">
        <v>1</v>
      </c>
      <c r="C46" s="2"/>
      <c r="D46" s="3"/>
    </row>
    <row r="47" spans="1:4">
      <c r="A47" s="1"/>
      <c r="B47" s="2"/>
      <c r="C47" s="2"/>
      <c r="D47" s="3"/>
    </row>
    <row r="48" spans="1:4">
      <c r="A48" s="44" t="s">
        <v>150</v>
      </c>
      <c r="B48" s="63" t="s">
        <v>151</v>
      </c>
      <c r="C48" s="63" t="s">
        <v>155</v>
      </c>
      <c r="D48" s="3"/>
    </row>
    <row r="49" spans="1:4" ht="15" thickBot="1">
      <c r="A49" s="1">
        <f>1 + ((A41+ 2 * A46 - B44)/B46)</f>
        <v>56</v>
      </c>
      <c r="B49" s="2">
        <f>1 + ((B41 + 2 * A46 - B44)/B46)</f>
        <v>56</v>
      </c>
      <c r="C49" s="47">
        <f>A44</f>
        <v>64</v>
      </c>
      <c r="D49" s="3"/>
    </row>
    <row r="50" spans="1:4">
      <c r="A50" s="1"/>
      <c r="B50" s="2"/>
      <c r="C50" s="2"/>
      <c r="D50" s="3"/>
    </row>
    <row r="51" spans="1:4">
      <c r="A51" s="44" t="s">
        <v>156</v>
      </c>
      <c r="B51" s="63" t="s">
        <v>144</v>
      </c>
      <c r="C51" s="63" t="s">
        <v>145</v>
      </c>
      <c r="D51" s="64" t="s">
        <v>146</v>
      </c>
    </row>
    <row r="52" spans="1:4">
      <c r="A52" s="1">
        <v>64</v>
      </c>
      <c r="B52" s="2">
        <v>3</v>
      </c>
      <c r="C52" s="2">
        <v>3</v>
      </c>
      <c r="D52" s="3">
        <f>C49</f>
        <v>64</v>
      </c>
    </row>
    <row r="53" spans="1:4">
      <c r="A53" s="44" t="s">
        <v>147</v>
      </c>
      <c r="B53" s="63" t="s">
        <v>148</v>
      </c>
      <c r="C53" s="2"/>
      <c r="D53" s="3"/>
    </row>
    <row r="54" spans="1:4">
      <c r="A54" s="1">
        <v>1</v>
      </c>
      <c r="B54" s="2">
        <v>1</v>
      </c>
      <c r="C54" s="2"/>
      <c r="D54" s="3"/>
    </row>
    <row r="55" spans="1:4">
      <c r="A55" s="1"/>
      <c r="B55" s="2"/>
      <c r="C55" s="2"/>
      <c r="D55" s="3"/>
    </row>
    <row r="56" spans="1:4">
      <c r="A56" s="44" t="s">
        <v>150</v>
      </c>
      <c r="B56" s="63" t="s">
        <v>151</v>
      </c>
      <c r="C56" s="63" t="s">
        <v>155</v>
      </c>
      <c r="D56" s="3"/>
    </row>
    <row r="57" spans="1:4" ht="15" thickBot="1">
      <c r="A57" s="1">
        <f>1 + ((A49+ 2 * A54 - B52)/B54)</f>
        <v>56</v>
      </c>
      <c r="B57" s="2">
        <f>1 + ((B49 + 2 * A54 - B52)/B54)</f>
        <v>56</v>
      </c>
      <c r="C57" s="47">
        <f>A52</f>
        <v>64</v>
      </c>
      <c r="D57" s="3"/>
    </row>
    <row r="58" spans="1:4">
      <c r="A58" s="1"/>
      <c r="B58" s="2"/>
      <c r="C58" s="2"/>
      <c r="D58" s="3"/>
    </row>
    <row r="59" spans="1:4">
      <c r="A59" s="44" t="s">
        <v>156</v>
      </c>
      <c r="B59" s="63" t="s">
        <v>144</v>
      </c>
      <c r="C59" s="63" t="s">
        <v>145</v>
      </c>
      <c r="D59" s="64" t="s">
        <v>146</v>
      </c>
    </row>
    <row r="60" spans="1:4">
      <c r="A60" s="1">
        <v>256</v>
      </c>
      <c r="B60" s="2">
        <v>1</v>
      </c>
      <c r="C60" s="2">
        <v>1</v>
      </c>
      <c r="D60" s="3">
        <f>C57</f>
        <v>64</v>
      </c>
    </row>
    <row r="61" spans="1:4">
      <c r="A61" s="44" t="s">
        <v>147</v>
      </c>
      <c r="B61" s="63" t="s">
        <v>148</v>
      </c>
      <c r="C61" s="2"/>
      <c r="D61" s="3"/>
    </row>
    <row r="62" spans="1:4">
      <c r="A62" s="1">
        <v>0</v>
      </c>
      <c r="B62" s="2">
        <v>1</v>
      </c>
      <c r="C62" s="2"/>
      <c r="D62" s="3"/>
    </row>
    <row r="63" spans="1:4">
      <c r="A63" s="1"/>
      <c r="B63" s="2"/>
      <c r="C63" s="2"/>
      <c r="D63" s="3"/>
    </row>
    <row r="64" spans="1:4">
      <c r="A64" s="44" t="s">
        <v>150</v>
      </c>
      <c r="B64" s="63" t="s">
        <v>151</v>
      </c>
      <c r="C64" s="63" t="s">
        <v>155</v>
      </c>
      <c r="D64" s="3"/>
    </row>
    <row r="65" spans="1:4" ht="15" thickBot="1">
      <c r="A65" s="42">
        <f>1 + ((A57+ 2 * A62 - B60)/B62)</f>
        <v>56</v>
      </c>
      <c r="B65" s="47">
        <f>1 + ((B57 + 2 * A62 - B60)/B62)</f>
        <v>56</v>
      </c>
      <c r="C65" s="47">
        <f>A60</f>
        <v>256</v>
      </c>
      <c r="D65" s="43"/>
    </row>
    <row r="66" spans="1:4" ht="15" thickBot="1"/>
    <row r="67" spans="1:4">
      <c r="A67" s="58" t="s">
        <v>156</v>
      </c>
      <c r="B67" s="59" t="s">
        <v>144</v>
      </c>
      <c r="C67" s="59" t="s">
        <v>145</v>
      </c>
      <c r="D67" s="60" t="s">
        <v>146</v>
      </c>
    </row>
    <row r="68" spans="1:4">
      <c r="A68" s="1">
        <v>64</v>
      </c>
      <c r="B68" s="2">
        <v>1</v>
      </c>
      <c r="C68" s="2">
        <v>1</v>
      </c>
      <c r="D68" s="3">
        <f>C65</f>
        <v>256</v>
      </c>
    </row>
    <row r="69" spans="1:4">
      <c r="A69" s="44" t="s">
        <v>147</v>
      </c>
      <c r="B69" s="63" t="s">
        <v>148</v>
      </c>
      <c r="C69" s="2"/>
      <c r="D69" s="3"/>
    </row>
    <row r="70" spans="1:4">
      <c r="A70" s="1">
        <v>0</v>
      </c>
      <c r="B70" s="2">
        <v>1</v>
      </c>
      <c r="C70" s="2"/>
      <c r="D70" s="3"/>
    </row>
    <row r="71" spans="1:4">
      <c r="A71" s="1"/>
      <c r="B71" s="2"/>
      <c r="C71" s="2"/>
      <c r="D71" s="3"/>
    </row>
    <row r="72" spans="1:4">
      <c r="A72" s="44" t="s">
        <v>150</v>
      </c>
      <c r="B72" s="63" t="s">
        <v>151</v>
      </c>
      <c r="C72" s="63" t="s">
        <v>155</v>
      </c>
      <c r="D72" s="3"/>
    </row>
    <row r="73" spans="1:4" ht="15" thickBot="1">
      <c r="A73" s="1">
        <f>1 + ((A65+ 2 * A70 - B68)/B70)</f>
        <v>56</v>
      </c>
      <c r="B73" s="2">
        <f>1 + ((B65 + 2 * A70 - B68)/B70)</f>
        <v>56</v>
      </c>
      <c r="C73" s="47">
        <f>A68</f>
        <v>64</v>
      </c>
      <c r="D73" s="3"/>
    </row>
    <row r="74" spans="1:4">
      <c r="A74" s="1"/>
      <c r="B74" s="2"/>
      <c r="C74" s="2"/>
      <c r="D74" s="3"/>
    </row>
    <row r="75" spans="1:4">
      <c r="A75" s="44" t="s">
        <v>156</v>
      </c>
      <c r="B75" s="63" t="s">
        <v>144</v>
      </c>
      <c r="C75" s="63" t="s">
        <v>145</v>
      </c>
      <c r="D75" s="64" t="s">
        <v>146</v>
      </c>
    </row>
    <row r="76" spans="1:4">
      <c r="A76" s="1">
        <v>64</v>
      </c>
      <c r="B76" s="2">
        <v>3</v>
      </c>
      <c r="C76" s="2">
        <v>3</v>
      </c>
      <c r="D76" s="3">
        <f>C73</f>
        <v>64</v>
      </c>
    </row>
    <row r="77" spans="1:4">
      <c r="A77" s="44" t="s">
        <v>147</v>
      </c>
      <c r="B77" s="63" t="s">
        <v>148</v>
      </c>
      <c r="C77" s="2"/>
      <c r="D77" s="3"/>
    </row>
    <row r="78" spans="1:4">
      <c r="A78" s="1">
        <v>1</v>
      </c>
      <c r="B78" s="2">
        <v>1</v>
      </c>
      <c r="C78" s="2"/>
      <c r="D78" s="3"/>
    </row>
    <row r="79" spans="1:4">
      <c r="A79" s="1"/>
      <c r="B79" s="2"/>
      <c r="C79" s="2"/>
      <c r="D79" s="3"/>
    </row>
    <row r="80" spans="1:4">
      <c r="A80" s="44" t="s">
        <v>150</v>
      </c>
      <c r="B80" s="63" t="s">
        <v>151</v>
      </c>
      <c r="C80" s="63" t="s">
        <v>155</v>
      </c>
      <c r="D80" s="3"/>
    </row>
    <row r="81" spans="1:4" ht="15" thickBot="1">
      <c r="A81" s="1">
        <f>1 + ((A73+ 2 * A78 - B76)/B78)</f>
        <v>56</v>
      </c>
      <c r="B81" s="2">
        <f>1 + ((B73 + 2 * A78 - B76)/B78)</f>
        <v>56</v>
      </c>
      <c r="C81" s="47">
        <f>A76</f>
        <v>64</v>
      </c>
      <c r="D81" s="3"/>
    </row>
    <row r="82" spans="1:4">
      <c r="A82" s="1"/>
      <c r="B82" s="2"/>
      <c r="C82" s="2"/>
      <c r="D82" s="3"/>
    </row>
    <row r="83" spans="1:4">
      <c r="A83" s="44" t="s">
        <v>156</v>
      </c>
      <c r="B83" s="63" t="s">
        <v>144</v>
      </c>
      <c r="C83" s="63" t="s">
        <v>145</v>
      </c>
      <c r="D83" s="64" t="s">
        <v>146</v>
      </c>
    </row>
    <row r="84" spans="1:4">
      <c r="A84" s="1">
        <v>256</v>
      </c>
      <c r="B84" s="2">
        <v>1</v>
      </c>
      <c r="C84" s="2">
        <v>1</v>
      </c>
      <c r="D84" s="3">
        <f>C81</f>
        <v>64</v>
      </c>
    </row>
    <row r="85" spans="1:4">
      <c r="A85" s="44" t="s">
        <v>147</v>
      </c>
      <c r="B85" s="63" t="s">
        <v>148</v>
      </c>
      <c r="C85" s="2"/>
      <c r="D85" s="3"/>
    </row>
    <row r="86" spans="1:4">
      <c r="A86" s="1">
        <v>0</v>
      </c>
      <c r="B86" s="2">
        <v>1</v>
      </c>
      <c r="C86" s="2"/>
      <c r="D86" s="3"/>
    </row>
    <row r="87" spans="1:4">
      <c r="A87" s="1"/>
      <c r="B87" s="2"/>
      <c r="C87" s="2"/>
      <c r="D87" s="3"/>
    </row>
    <row r="88" spans="1:4">
      <c r="A88" s="44" t="s">
        <v>150</v>
      </c>
      <c r="B88" s="63" t="s">
        <v>151</v>
      </c>
      <c r="C88" s="63" t="s">
        <v>155</v>
      </c>
      <c r="D88" s="3"/>
    </row>
    <row r="89" spans="1:4" ht="15" thickBot="1">
      <c r="A89" s="42">
        <f>1 + ((A81+ 2 * A86 - B84)/B86)</f>
        <v>56</v>
      </c>
      <c r="B89" s="47">
        <f>1 + ((B81 + 2 * A86 - B84)/B86)</f>
        <v>56</v>
      </c>
      <c r="C89" s="47">
        <f>A84</f>
        <v>256</v>
      </c>
      <c r="D89" s="43"/>
    </row>
    <row r="92" spans="1:4" ht="16.2" thickBot="1">
      <c r="A92" s="66" t="s">
        <v>157</v>
      </c>
      <c r="B92" s="39"/>
      <c r="C92" s="39"/>
      <c r="D92" s="39"/>
    </row>
    <row r="93" spans="1:4">
      <c r="A93" s="58" t="s">
        <v>156</v>
      </c>
      <c r="B93" s="59" t="s">
        <v>144</v>
      </c>
      <c r="C93" s="59" t="s">
        <v>145</v>
      </c>
      <c r="D93" s="60" t="s">
        <v>146</v>
      </c>
    </row>
    <row r="94" spans="1:4">
      <c r="A94" s="1">
        <v>128</v>
      </c>
      <c r="B94" s="2">
        <v>1</v>
      </c>
      <c r="C94" s="2">
        <v>1</v>
      </c>
      <c r="D94" s="3">
        <f>C89</f>
        <v>256</v>
      </c>
    </row>
    <row r="95" spans="1:4">
      <c r="A95" s="44" t="s">
        <v>147</v>
      </c>
      <c r="B95" s="63" t="s">
        <v>148</v>
      </c>
      <c r="C95" s="2"/>
      <c r="D95" s="3"/>
    </row>
    <row r="96" spans="1:4">
      <c r="A96" s="1">
        <v>0</v>
      </c>
      <c r="B96" s="2">
        <v>2</v>
      </c>
      <c r="C96" s="2"/>
      <c r="D96" s="3"/>
    </row>
    <row r="97" spans="1:4">
      <c r="A97" s="1"/>
      <c r="B97" s="2"/>
      <c r="C97" s="2"/>
      <c r="D97" s="3"/>
    </row>
    <row r="98" spans="1:4">
      <c r="A98" s="44" t="s">
        <v>150</v>
      </c>
      <c r="B98" s="63" t="s">
        <v>151</v>
      </c>
      <c r="C98" s="63" t="s">
        <v>155</v>
      </c>
      <c r="D98" s="3"/>
    </row>
    <row r="99" spans="1:4">
      <c r="A99" s="1">
        <f>IF(MOD(1 + ((A89+ 2 * A96 - B94)/B96),1), A89/2,1 + ((A89+ 2 * A96 - B94)/B96))</f>
        <v>28</v>
      </c>
      <c r="B99" s="2">
        <f>IF(MOD(1 + ((B89+ 2 * A96 - C94)/B96),1), B89/2,1 + ((B89+ 2 * A96 - C94)/B96))</f>
        <v>28</v>
      </c>
      <c r="C99" s="2">
        <f>A94</f>
        <v>128</v>
      </c>
      <c r="D99" s="3"/>
    </row>
    <row r="100" spans="1:4">
      <c r="A100" s="1"/>
      <c r="B100" s="2"/>
      <c r="C100" s="2"/>
      <c r="D100" s="3"/>
    </row>
    <row r="101" spans="1:4">
      <c r="A101" s="44" t="s">
        <v>156</v>
      </c>
      <c r="B101" s="63" t="s">
        <v>144</v>
      </c>
      <c r="C101" s="63" t="s">
        <v>145</v>
      </c>
      <c r="D101" s="64" t="s">
        <v>146</v>
      </c>
    </row>
    <row r="102" spans="1:4">
      <c r="A102" s="1">
        <v>128</v>
      </c>
      <c r="B102" s="2">
        <v>3</v>
      </c>
      <c r="C102" s="2">
        <v>3</v>
      </c>
      <c r="D102" s="3">
        <f>C99</f>
        <v>128</v>
      </c>
    </row>
    <row r="103" spans="1:4">
      <c r="A103" s="44" t="s">
        <v>147</v>
      </c>
      <c r="B103" s="63" t="s">
        <v>148</v>
      </c>
      <c r="C103" s="2"/>
      <c r="D103" s="3"/>
    </row>
    <row r="104" spans="1:4">
      <c r="A104" s="1">
        <v>1</v>
      </c>
      <c r="B104" s="2">
        <v>1</v>
      </c>
      <c r="C104" s="2"/>
      <c r="D104" s="3"/>
    </row>
    <row r="105" spans="1:4">
      <c r="A105" s="1"/>
      <c r="B105" s="2"/>
      <c r="C105" s="2"/>
      <c r="D105" s="3"/>
    </row>
    <row r="106" spans="1:4">
      <c r="A106" s="44" t="s">
        <v>150</v>
      </c>
      <c r="B106" s="63" t="s">
        <v>151</v>
      </c>
      <c r="C106" s="63" t="s">
        <v>155</v>
      </c>
      <c r="D106" s="3"/>
    </row>
    <row r="107" spans="1:4">
      <c r="A107" s="1">
        <f>IF(MOD(1 + ((A99+ 2 * A104 - B102)/B104),1), A99/2,1 + ((A99+ 2 * A104 - B102)/B104))</f>
        <v>28</v>
      </c>
      <c r="B107" s="2">
        <f>IF(MOD(1 + ((B99+ 2 * A104 - C102)/B104),1), B99/2,1 + ((B99+ 2 * A104 - C102)/B104))</f>
        <v>28</v>
      </c>
      <c r="C107" s="2">
        <f>A102</f>
        <v>128</v>
      </c>
      <c r="D107" s="3"/>
    </row>
    <row r="108" spans="1:4">
      <c r="A108" s="1"/>
      <c r="B108" s="2"/>
      <c r="C108" s="2"/>
      <c r="D108" s="3"/>
    </row>
    <row r="109" spans="1:4">
      <c r="A109" s="44" t="s">
        <v>156</v>
      </c>
      <c r="B109" s="63" t="s">
        <v>144</v>
      </c>
      <c r="C109" s="63" t="s">
        <v>145</v>
      </c>
      <c r="D109" s="64" t="s">
        <v>146</v>
      </c>
    </row>
    <row r="110" spans="1:4">
      <c r="A110" s="1">
        <v>512</v>
      </c>
      <c r="B110" s="2">
        <v>1</v>
      </c>
      <c r="C110" s="2">
        <v>1</v>
      </c>
      <c r="D110" s="3">
        <f>C107</f>
        <v>128</v>
      </c>
    </row>
    <row r="111" spans="1:4">
      <c r="A111" s="44" t="s">
        <v>147</v>
      </c>
      <c r="B111" s="63" t="s">
        <v>148</v>
      </c>
      <c r="C111" s="2"/>
      <c r="D111" s="3"/>
    </row>
    <row r="112" spans="1:4">
      <c r="A112" s="1">
        <v>0</v>
      </c>
      <c r="B112" s="2">
        <v>1</v>
      </c>
      <c r="C112" s="2"/>
      <c r="D112" s="3"/>
    </row>
    <row r="113" spans="1:4">
      <c r="A113" s="1"/>
      <c r="B113" s="2"/>
      <c r="C113" s="2"/>
      <c r="D113" s="3"/>
    </row>
    <row r="114" spans="1:4">
      <c r="A114" s="44" t="s">
        <v>150</v>
      </c>
      <c r="B114" s="63" t="s">
        <v>151</v>
      </c>
      <c r="C114" s="63" t="s">
        <v>155</v>
      </c>
      <c r="D114" s="3"/>
    </row>
    <row r="115" spans="1:4" ht="15" thickBot="1">
      <c r="A115" s="42">
        <f>IF(MOD(1 + ((A107+ 2 * A112 - B110)/B112),1), A107/2,1 + ((A107+ 2 * A112 - B110)/B112))</f>
        <v>28</v>
      </c>
      <c r="B115" s="47">
        <f>IF(MOD(1 + ((B107+ 2 * A112 - C110)/B112),1), B107/2,1 + ((B107+ 2 * A112 - C110)/B112))</f>
        <v>28</v>
      </c>
      <c r="C115" s="47">
        <f>A110</f>
        <v>512</v>
      </c>
      <c r="D115" s="43"/>
    </row>
    <row r="116" spans="1:4" ht="15" thickBot="1"/>
    <row r="117" spans="1:4">
      <c r="A117" s="58" t="s">
        <v>156</v>
      </c>
      <c r="B117" s="59" t="s">
        <v>144</v>
      </c>
      <c r="C117" s="59" t="s">
        <v>145</v>
      </c>
      <c r="D117" s="60" t="s">
        <v>146</v>
      </c>
    </row>
    <row r="118" spans="1:4">
      <c r="A118" s="1">
        <v>128</v>
      </c>
      <c r="B118" s="2">
        <v>1</v>
      </c>
      <c r="C118" s="2">
        <v>1</v>
      </c>
      <c r="D118" s="3">
        <f>C115</f>
        <v>512</v>
      </c>
    </row>
    <row r="119" spans="1:4">
      <c r="A119" s="44" t="s">
        <v>147</v>
      </c>
      <c r="B119" s="63" t="s">
        <v>148</v>
      </c>
      <c r="C119" s="2"/>
      <c r="D119" s="3"/>
    </row>
    <row r="120" spans="1:4">
      <c r="A120" s="1">
        <v>0</v>
      </c>
      <c r="B120" s="2">
        <v>1</v>
      </c>
      <c r="C120" s="2"/>
      <c r="D120" s="3"/>
    </row>
    <row r="121" spans="1:4">
      <c r="A121" s="1"/>
      <c r="B121" s="2"/>
      <c r="C121" s="2"/>
      <c r="D121" s="3"/>
    </row>
    <row r="122" spans="1:4">
      <c r="A122" s="44" t="s">
        <v>150</v>
      </c>
      <c r="B122" s="63" t="s">
        <v>151</v>
      </c>
      <c r="C122" s="63" t="s">
        <v>155</v>
      </c>
      <c r="D122" s="3"/>
    </row>
    <row r="123" spans="1:4" ht="15" thickBot="1">
      <c r="A123" s="1">
        <f>IF(MOD(1 + ((A115+ 2 * A120 - B118)/B120),1), A115/2,1 + ((A115+ 2 * A120 - B118)/B120))</f>
        <v>28</v>
      </c>
      <c r="B123" s="2">
        <f>IF(MOD(1 + ((B115+ 2 * A120 - C118)/B120),1), B115/2,1 + ((B115+ 2 * A120 - C118)/B120))</f>
        <v>28</v>
      </c>
      <c r="C123" s="47">
        <f>A118</f>
        <v>128</v>
      </c>
      <c r="D123" s="3"/>
    </row>
    <row r="124" spans="1:4">
      <c r="A124" s="1"/>
      <c r="B124" s="2"/>
      <c r="C124" s="2"/>
      <c r="D124" s="3"/>
    </row>
    <row r="125" spans="1:4">
      <c r="A125" s="44" t="s">
        <v>156</v>
      </c>
      <c r="B125" s="63" t="s">
        <v>144</v>
      </c>
      <c r="C125" s="63" t="s">
        <v>145</v>
      </c>
      <c r="D125" s="64" t="s">
        <v>146</v>
      </c>
    </row>
    <row r="126" spans="1:4">
      <c r="A126" s="1">
        <v>128</v>
      </c>
      <c r="B126" s="2">
        <v>3</v>
      </c>
      <c r="C126" s="2">
        <v>3</v>
      </c>
      <c r="D126" s="3">
        <f>C123</f>
        <v>128</v>
      </c>
    </row>
    <row r="127" spans="1:4">
      <c r="A127" s="44" t="s">
        <v>147</v>
      </c>
      <c r="B127" s="63" t="s">
        <v>148</v>
      </c>
      <c r="C127" s="2"/>
      <c r="D127" s="3"/>
    </row>
    <row r="128" spans="1:4">
      <c r="A128" s="1">
        <v>1</v>
      </c>
      <c r="B128" s="2">
        <v>1</v>
      </c>
      <c r="C128" s="2"/>
      <c r="D128" s="3"/>
    </row>
    <row r="129" spans="1:4">
      <c r="A129" s="1"/>
      <c r="B129" s="2"/>
      <c r="C129" s="2"/>
      <c r="D129" s="3"/>
    </row>
    <row r="130" spans="1:4">
      <c r="A130" s="44" t="s">
        <v>150</v>
      </c>
      <c r="B130" s="63" t="s">
        <v>151</v>
      </c>
      <c r="C130" s="63" t="s">
        <v>155</v>
      </c>
      <c r="D130" s="3"/>
    </row>
    <row r="131" spans="1:4" ht="15" thickBot="1">
      <c r="A131" s="1">
        <f>IF(MOD(1 + ((A123+ 2 * A128 - B126)/B128),1), A123/2,1 + ((A123+ 2 * A128 - B126)/B128))</f>
        <v>28</v>
      </c>
      <c r="B131" s="2">
        <f>IF(MOD(1 + ((B123+ 2 * A128 - C126)/B128),1), B123/2,1 + ((B123+ 2 * A128 - C126)/B128))</f>
        <v>28</v>
      </c>
      <c r="C131" s="47">
        <f>A126</f>
        <v>128</v>
      </c>
      <c r="D131" s="3"/>
    </row>
    <row r="132" spans="1:4">
      <c r="A132" s="1"/>
      <c r="B132" s="2"/>
      <c r="C132" s="2"/>
      <c r="D132" s="3"/>
    </row>
    <row r="133" spans="1:4">
      <c r="A133" s="44" t="s">
        <v>156</v>
      </c>
      <c r="B133" s="63" t="s">
        <v>144</v>
      </c>
      <c r="C133" s="63" t="s">
        <v>145</v>
      </c>
      <c r="D133" s="64" t="s">
        <v>146</v>
      </c>
    </row>
    <row r="134" spans="1:4">
      <c r="A134" s="1">
        <v>512</v>
      </c>
      <c r="B134" s="2">
        <v>1</v>
      </c>
      <c r="C134" s="2">
        <v>1</v>
      </c>
      <c r="D134" s="3">
        <f>C131</f>
        <v>128</v>
      </c>
    </row>
    <row r="135" spans="1:4">
      <c r="A135" s="44" t="s">
        <v>147</v>
      </c>
      <c r="B135" s="63" t="s">
        <v>148</v>
      </c>
      <c r="C135" s="2"/>
      <c r="D135" s="3"/>
    </row>
    <row r="136" spans="1:4">
      <c r="A136" s="1">
        <v>0</v>
      </c>
      <c r="B136" s="2">
        <v>1</v>
      </c>
      <c r="C136" s="2"/>
      <c r="D136" s="3"/>
    </row>
    <row r="137" spans="1:4">
      <c r="A137" s="1"/>
      <c r="B137" s="2"/>
      <c r="C137" s="2"/>
      <c r="D137" s="3"/>
    </row>
    <row r="138" spans="1:4">
      <c r="A138" s="44" t="s">
        <v>150</v>
      </c>
      <c r="B138" s="63" t="s">
        <v>151</v>
      </c>
      <c r="C138" s="63" t="s">
        <v>155</v>
      </c>
      <c r="D138" s="3"/>
    </row>
    <row r="139" spans="1:4" ht="15" thickBot="1">
      <c r="A139" s="42">
        <f>IF(MOD(1 + ((A131+ 2 * A136 - B134)/B136),1), A131/2,1 + ((A131+ 2 * A136 - B134)/B136))</f>
        <v>28</v>
      </c>
      <c r="B139" s="47">
        <f>IF(MOD(1 + ((B131+ 2 * A136 - C134)/B136),1), B131/2,1 + ((B131+ 2 * A136 - C134)/B136))</f>
        <v>28</v>
      </c>
      <c r="C139" s="47">
        <f>A134</f>
        <v>512</v>
      </c>
      <c r="D139" s="43"/>
    </row>
    <row r="140" spans="1:4" ht="15" thickBot="1"/>
    <row r="141" spans="1:4">
      <c r="A141" s="58" t="s">
        <v>156</v>
      </c>
      <c r="B141" s="59" t="s">
        <v>144</v>
      </c>
      <c r="C141" s="59" t="s">
        <v>145</v>
      </c>
      <c r="D141" s="60" t="s">
        <v>146</v>
      </c>
    </row>
    <row r="142" spans="1:4">
      <c r="A142" s="1">
        <v>128</v>
      </c>
      <c r="B142" s="2">
        <v>1</v>
      </c>
      <c r="C142" s="2">
        <v>1</v>
      </c>
      <c r="D142" s="3">
        <f>C139</f>
        <v>512</v>
      </c>
    </row>
    <row r="143" spans="1:4">
      <c r="A143" s="44" t="s">
        <v>147</v>
      </c>
      <c r="B143" s="63" t="s">
        <v>148</v>
      </c>
      <c r="C143" s="2"/>
      <c r="D143" s="3"/>
    </row>
    <row r="144" spans="1:4">
      <c r="A144" s="1">
        <v>0</v>
      </c>
      <c r="B144" s="2">
        <v>1</v>
      </c>
      <c r="C144" s="2"/>
      <c r="D144" s="3"/>
    </row>
    <row r="145" spans="1:4">
      <c r="A145" s="1"/>
      <c r="B145" s="2"/>
      <c r="C145" s="2"/>
      <c r="D145" s="3"/>
    </row>
    <row r="146" spans="1:4">
      <c r="A146" s="44" t="s">
        <v>150</v>
      </c>
      <c r="B146" s="63" t="s">
        <v>151</v>
      </c>
      <c r="C146" s="63" t="s">
        <v>155</v>
      </c>
      <c r="D146" s="3"/>
    </row>
    <row r="147" spans="1:4" ht="15" thickBot="1">
      <c r="A147" s="1">
        <f>IF(MOD(1 + ((A139+ 2 * A144 - B142)/B144),1), A139/2,1 + ((A139+ 2 * A144 - B142)/B144))</f>
        <v>28</v>
      </c>
      <c r="B147" s="2">
        <f>IF(MOD(1 + ((B139+ 2 * A144 - C142)/B144),1), B139/2,1 + ((B139+ 2 * A144 - C142)/B144))</f>
        <v>28</v>
      </c>
      <c r="C147" s="47">
        <f>A142</f>
        <v>128</v>
      </c>
      <c r="D147" s="3"/>
    </row>
    <row r="148" spans="1:4">
      <c r="A148" s="1"/>
      <c r="B148" s="2"/>
      <c r="C148" s="2"/>
      <c r="D148" s="3"/>
    </row>
    <row r="149" spans="1:4">
      <c r="A149" s="44" t="s">
        <v>156</v>
      </c>
      <c r="B149" s="63" t="s">
        <v>144</v>
      </c>
      <c r="C149" s="63" t="s">
        <v>145</v>
      </c>
      <c r="D149" s="64" t="s">
        <v>146</v>
      </c>
    </row>
    <row r="150" spans="1:4">
      <c r="A150" s="1">
        <v>128</v>
      </c>
      <c r="B150" s="2">
        <v>3</v>
      </c>
      <c r="C150" s="2">
        <v>3</v>
      </c>
      <c r="D150" s="3">
        <f>C147</f>
        <v>128</v>
      </c>
    </row>
    <row r="151" spans="1:4">
      <c r="A151" s="44" t="s">
        <v>147</v>
      </c>
      <c r="B151" s="63" t="s">
        <v>148</v>
      </c>
      <c r="C151" s="2"/>
      <c r="D151" s="3"/>
    </row>
    <row r="152" spans="1:4">
      <c r="A152" s="1">
        <v>1</v>
      </c>
      <c r="B152" s="2">
        <v>1</v>
      </c>
      <c r="C152" s="2"/>
      <c r="D152" s="3"/>
    </row>
    <row r="153" spans="1:4">
      <c r="A153" s="1"/>
      <c r="B153" s="2"/>
      <c r="C153" s="2"/>
      <c r="D153" s="3"/>
    </row>
    <row r="154" spans="1:4">
      <c r="A154" s="44" t="s">
        <v>150</v>
      </c>
      <c r="B154" s="63" t="s">
        <v>151</v>
      </c>
      <c r="C154" s="63" t="s">
        <v>155</v>
      </c>
      <c r="D154" s="3"/>
    </row>
    <row r="155" spans="1:4" ht="15" thickBot="1">
      <c r="A155" s="1">
        <f>IF(MOD(1 + ((A147+ 2 * A152 - B150)/B152),1), A147/2,1 + ((A147+ 2 * A152 - B150)/B152))</f>
        <v>28</v>
      </c>
      <c r="B155" s="2">
        <f>IF(MOD(1 + ((B147+ 2 * A152 - C150)/B152),1), B147/2,1 + ((B147+ 2 * A152 - C150)/B152))</f>
        <v>28</v>
      </c>
      <c r="C155" s="47">
        <f>A150</f>
        <v>128</v>
      </c>
      <c r="D155" s="3"/>
    </row>
    <row r="156" spans="1:4">
      <c r="A156" s="1"/>
      <c r="B156" s="2"/>
      <c r="C156" s="2"/>
      <c r="D156" s="3"/>
    </row>
    <row r="157" spans="1:4">
      <c r="A157" s="44" t="s">
        <v>156</v>
      </c>
      <c r="B157" s="63" t="s">
        <v>144</v>
      </c>
      <c r="C157" s="63" t="s">
        <v>145</v>
      </c>
      <c r="D157" s="64" t="s">
        <v>146</v>
      </c>
    </row>
    <row r="158" spans="1:4">
      <c r="A158" s="1">
        <v>512</v>
      </c>
      <c r="B158" s="2">
        <v>1</v>
      </c>
      <c r="C158" s="2">
        <v>1</v>
      </c>
      <c r="D158" s="3">
        <f>C155</f>
        <v>128</v>
      </c>
    </row>
    <row r="159" spans="1:4">
      <c r="A159" s="44" t="s">
        <v>147</v>
      </c>
      <c r="B159" s="63" t="s">
        <v>148</v>
      </c>
      <c r="C159" s="2"/>
      <c r="D159" s="3"/>
    </row>
    <row r="160" spans="1:4">
      <c r="A160" s="1">
        <v>0</v>
      </c>
      <c r="B160" s="2">
        <v>1</v>
      </c>
      <c r="C160" s="2"/>
      <c r="D160" s="3"/>
    </row>
    <row r="161" spans="1:4">
      <c r="A161" s="1"/>
      <c r="B161" s="2"/>
      <c r="C161" s="2"/>
      <c r="D161" s="3"/>
    </row>
    <row r="162" spans="1:4">
      <c r="A162" s="44" t="s">
        <v>150</v>
      </c>
      <c r="B162" s="63" t="s">
        <v>151</v>
      </c>
      <c r="C162" s="63" t="s">
        <v>155</v>
      </c>
      <c r="D162" s="3"/>
    </row>
    <row r="163" spans="1:4" ht="15" thickBot="1">
      <c r="A163" s="42">
        <f>IF(MOD(1 + ((A155+ 2 * A160 - B158)/B160),1), A155/2,1 + ((A155+ 2 * A160 - B158)/B160))</f>
        <v>28</v>
      </c>
      <c r="B163" s="47">
        <f>IF(MOD(1 + ((B155+ 2 * A160 - C158)/B160),1), B155/2,1 + ((B155+ 2 * A160 - C158)/B160))</f>
        <v>28</v>
      </c>
      <c r="C163" s="47">
        <f>A158</f>
        <v>512</v>
      </c>
      <c r="D163" s="43"/>
    </row>
  </sheetData>
  <pageMargins left="0.7" right="0.7" top="0.75" bottom="0.75" header="0.3" footer="0.3"/>
  <pageSetup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D34E-1C45-416F-923B-9A99B2436F8F}">
  <dimension ref="A1:I11"/>
  <sheetViews>
    <sheetView workbookViewId="0">
      <selection activeCell="C24" sqref="C24"/>
    </sheetView>
  </sheetViews>
  <sheetFormatPr defaultRowHeight="14.4"/>
  <cols>
    <col min="1" max="1" width="15.109375" bestFit="1" customWidth="1"/>
    <col min="2" max="2" width="16.109375" bestFit="1" customWidth="1"/>
    <col min="3" max="3" width="10.5546875" bestFit="1" customWidth="1"/>
    <col min="4" max="4" width="10.77734375" bestFit="1" customWidth="1"/>
    <col min="5" max="5" width="11.6640625" bestFit="1" customWidth="1"/>
    <col min="6" max="6" width="13.6640625" bestFit="1" customWidth="1"/>
    <col min="7" max="8" width="17.77734375" bestFit="1" customWidth="1"/>
    <col min="9" max="9" width="11" bestFit="1" customWidth="1"/>
  </cols>
  <sheetData>
    <row r="1" spans="1:9">
      <c r="A1" t="s">
        <v>674</v>
      </c>
      <c r="B1" t="s">
        <v>673</v>
      </c>
      <c r="C1" t="s">
        <v>663</v>
      </c>
      <c r="D1" t="s">
        <v>664</v>
      </c>
      <c r="E1" t="s">
        <v>665</v>
      </c>
      <c r="F1" t="s">
        <v>670</v>
      </c>
      <c r="G1" t="s">
        <v>666</v>
      </c>
      <c r="H1" t="s">
        <v>667</v>
      </c>
      <c r="I1" t="s">
        <v>669</v>
      </c>
    </row>
    <row r="2" spans="1:9">
      <c r="A2">
        <v>1</v>
      </c>
      <c r="B2" t="s">
        <v>671</v>
      </c>
      <c r="C2">
        <v>4</v>
      </c>
      <c r="D2">
        <v>4</v>
      </c>
      <c r="E2" s="187">
        <v>7.7709999999999999</v>
      </c>
      <c r="F2">
        <v>4</v>
      </c>
      <c r="G2" t="s">
        <v>683</v>
      </c>
      <c r="H2">
        <v>7.7645999999999997</v>
      </c>
      <c r="I2" s="189">
        <f t="shared" ref="I2:I11" si="0">(ABS(E2-H2)/H2)*100</f>
        <v>8.2425366406513961E-2</v>
      </c>
    </row>
    <row r="3" spans="1:9">
      <c r="A3">
        <v>2</v>
      </c>
      <c r="B3" t="s">
        <v>676</v>
      </c>
      <c r="C3">
        <v>8</v>
      </c>
      <c r="D3">
        <v>8</v>
      </c>
      <c r="E3" s="187">
        <v>5.008</v>
      </c>
      <c r="F3">
        <v>8</v>
      </c>
      <c r="G3" t="s">
        <v>686</v>
      </c>
      <c r="H3">
        <v>5.0103999999999997</v>
      </c>
      <c r="I3" s="189">
        <f t="shared" si="0"/>
        <v>4.7900367236143541E-2</v>
      </c>
    </row>
    <row r="4" spans="1:9">
      <c r="A4">
        <v>3</v>
      </c>
      <c r="B4" t="s">
        <v>678</v>
      </c>
      <c r="C4">
        <v>10</v>
      </c>
      <c r="D4">
        <v>10</v>
      </c>
      <c r="E4">
        <v>4.8440000000000003</v>
      </c>
      <c r="F4">
        <v>10</v>
      </c>
      <c r="G4" t="s">
        <v>668</v>
      </c>
      <c r="H4">
        <v>4.8428000000000004</v>
      </c>
      <c r="I4" s="189">
        <f t="shared" si="0"/>
        <v>2.4779053440155855E-2</v>
      </c>
    </row>
    <row r="5" spans="1:9">
      <c r="A5">
        <v>4</v>
      </c>
      <c r="B5" t="s">
        <v>672</v>
      </c>
      <c r="C5">
        <v>4</v>
      </c>
      <c r="D5">
        <v>4</v>
      </c>
      <c r="E5">
        <v>9.2270000000000003</v>
      </c>
      <c r="F5">
        <v>4</v>
      </c>
      <c r="G5" t="s">
        <v>684</v>
      </c>
      <c r="H5">
        <v>9.2222000000000008</v>
      </c>
      <c r="I5" s="189">
        <f t="shared" si="0"/>
        <v>5.2048318188712792E-2</v>
      </c>
    </row>
    <row r="6" spans="1:9">
      <c r="A6">
        <v>5</v>
      </c>
      <c r="B6" t="s">
        <v>681</v>
      </c>
      <c r="C6">
        <v>5</v>
      </c>
      <c r="D6">
        <v>5</v>
      </c>
      <c r="E6">
        <v>6.3609999999999998</v>
      </c>
      <c r="F6">
        <v>5</v>
      </c>
      <c r="G6" t="s">
        <v>691</v>
      </c>
      <c r="H6">
        <v>6.3624000000000001</v>
      </c>
      <c r="I6" s="189">
        <f t="shared" si="0"/>
        <v>2.2004275116312869E-2</v>
      </c>
    </row>
    <row r="7" spans="1:9">
      <c r="A7">
        <v>6</v>
      </c>
      <c r="B7" t="s">
        <v>677</v>
      </c>
      <c r="C7">
        <v>8</v>
      </c>
      <c r="D7">
        <v>8</v>
      </c>
      <c r="E7">
        <v>5.8079999999999998</v>
      </c>
      <c r="F7">
        <v>8</v>
      </c>
      <c r="G7" t="s">
        <v>687</v>
      </c>
      <c r="H7">
        <v>5.8154000000000003</v>
      </c>
      <c r="I7" s="189">
        <f t="shared" si="0"/>
        <v>0.12724834061286439</v>
      </c>
    </row>
    <row r="8" spans="1:9">
      <c r="A8">
        <v>7</v>
      </c>
      <c r="B8" t="s">
        <v>675</v>
      </c>
      <c r="C8">
        <v>4</v>
      </c>
      <c r="D8">
        <v>4</v>
      </c>
      <c r="E8">
        <v>9.7530000000000001</v>
      </c>
      <c r="F8">
        <v>4</v>
      </c>
      <c r="G8" t="s">
        <v>685</v>
      </c>
      <c r="H8">
        <v>9.7537000000000003</v>
      </c>
      <c r="I8" s="189">
        <f t="shared" si="0"/>
        <v>7.1767636896782243E-3</v>
      </c>
    </row>
    <row r="9" spans="1:9">
      <c r="A9">
        <v>8</v>
      </c>
      <c r="B9" t="s">
        <v>679</v>
      </c>
      <c r="C9">
        <v>3</v>
      </c>
      <c r="D9">
        <v>3</v>
      </c>
      <c r="E9">
        <v>8.1809999999999992</v>
      </c>
      <c r="F9">
        <v>3</v>
      </c>
      <c r="G9" t="s">
        <v>688</v>
      </c>
      <c r="H9">
        <v>8.1590000000000007</v>
      </c>
      <c r="I9" s="189">
        <f t="shared" si="0"/>
        <v>0.26964088736362868</v>
      </c>
    </row>
    <row r="10" spans="1:9">
      <c r="A10">
        <v>9</v>
      </c>
      <c r="B10" t="s">
        <v>682</v>
      </c>
      <c r="C10">
        <v>3</v>
      </c>
      <c r="D10">
        <v>3</v>
      </c>
      <c r="E10">
        <v>5.665</v>
      </c>
      <c r="F10">
        <v>3</v>
      </c>
      <c r="G10" t="s">
        <v>689</v>
      </c>
      <c r="H10">
        <v>5.6529999999999996</v>
      </c>
      <c r="I10" s="189">
        <f t="shared" si="0"/>
        <v>0.21227666725633212</v>
      </c>
    </row>
    <row r="11" spans="1:9">
      <c r="A11">
        <v>10</v>
      </c>
      <c r="B11" t="s">
        <v>680</v>
      </c>
      <c r="C11">
        <v>3</v>
      </c>
      <c r="D11">
        <v>3</v>
      </c>
      <c r="E11">
        <v>7.1360000000000001</v>
      </c>
      <c r="F11">
        <v>3</v>
      </c>
      <c r="G11" s="188" t="s">
        <v>690</v>
      </c>
      <c r="H11">
        <v>7.1277999999999997</v>
      </c>
      <c r="I11" s="189">
        <f t="shared" si="0"/>
        <v>0.11504250961026445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topLeftCell="B1" workbookViewId="0">
      <selection activeCell="N25" sqref="N25:N27"/>
    </sheetView>
  </sheetViews>
  <sheetFormatPr defaultRowHeight="14.4"/>
  <sheetData>
    <row r="1" spans="1:14">
      <c r="A1" s="143"/>
      <c r="B1" s="143"/>
      <c r="C1" s="143"/>
      <c r="D1" s="143"/>
      <c r="E1" s="143"/>
      <c r="F1" s="143"/>
      <c r="G1" s="143"/>
      <c r="J1" s="146"/>
      <c r="N1">
        <v>1</v>
      </c>
    </row>
    <row r="2" spans="1:14">
      <c r="A2" s="143"/>
      <c r="B2" s="143"/>
      <c r="C2" s="143"/>
      <c r="D2" s="143"/>
      <c r="E2" s="143"/>
      <c r="F2" s="143"/>
      <c r="G2" s="143"/>
      <c r="J2" s="147"/>
      <c r="N2">
        <v>2</v>
      </c>
    </row>
    <row r="3" spans="1:14">
      <c r="A3" s="143"/>
      <c r="B3" s="143"/>
      <c r="C3" s="143"/>
      <c r="D3" s="143"/>
      <c r="E3" s="143"/>
      <c r="F3" s="143"/>
      <c r="G3" s="143"/>
      <c r="J3" s="148"/>
      <c r="N3">
        <v>3</v>
      </c>
    </row>
    <row r="4" spans="1:14">
      <c r="A4" s="143"/>
      <c r="B4" s="143"/>
      <c r="C4" s="143"/>
      <c r="D4" s="143"/>
      <c r="E4" s="143"/>
      <c r="F4" s="143"/>
      <c r="G4" s="143"/>
      <c r="J4" s="142"/>
      <c r="N4">
        <v>4</v>
      </c>
    </row>
    <row r="5" spans="1:14">
      <c r="A5" s="143"/>
      <c r="B5" s="143"/>
      <c r="C5" s="143"/>
      <c r="D5" s="143"/>
      <c r="E5" s="143"/>
      <c r="F5" s="143"/>
      <c r="G5" s="143"/>
      <c r="J5" s="146"/>
      <c r="N5">
        <v>5</v>
      </c>
    </row>
    <row r="6" spans="1:14">
      <c r="A6" s="143"/>
      <c r="B6" s="143"/>
      <c r="C6" s="143"/>
      <c r="D6" s="143"/>
      <c r="E6" s="143"/>
      <c r="F6" s="143"/>
      <c r="G6" s="143"/>
      <c r="J6" s="147"/>
      <c r="N6">
        <v>6</v>
      </c>
    </row>
    <row r="7" spans="1:14">
      <c r="A7" s="143"/>
      <c r="B7" s="143"/>
      <c r="C7" s="143"/>
      <c r="D7" s="143"/>
      <c r="E7" s="143"/>
      <c r="F7" s="143"/>
      <c r="G7" s="143"/>
      <c r="J7" s="148"/>
      <c r="N7">
        <v>7</v>
      </c>
    </row>
    <row r="8" spans="1:14">
      <c r="J8" s="142"/>
      <c r="N8">
        <v>8</v>
      </c>
    </row>
    <row r="9" spans="1:14">
      <c r="J9" s="146"/>
      <c r="N9">
        <v>9</v>
      </c>
    </row>
    <row r="10" spans="1:14">
      <c r="J10" s="147"/>
      <c r="N10">
        <v>10</v>
      </c>
    </row>
    <row r="11" spans="1:14">
      <c r="A11" s="144"/>
      <c r="B11" s="144"/>
      <c r="C11" s="144"/>
      <c r="D11" s="144"/>
      <c r="E11" s="144"/>
      <c r="F11" s="144"/>
      <c r="G11" s="144"/>
      <c r="J11" s="148"/>
      <c r="N11">
        <v>11</v>
      </c>
    </row>
    <row r="12" spans="1:14">
      <c r="A12" s="144"/>
      <c r="B12" s="144"/>
      <c r="C12" s="144"/>
      <c r="D12" s="144"/>
      <c r="E12" s="144"/>
      <c r="F12" s="144"/>
      <c r="G12" s="144"/>
      <c r="J12" s="142"/>
      <c r="N12">
        <v>12</v>
      </c>
    </row>
    <row r="13" spans="1:14">
      <c r="A13" s="144"/>
      <c r="B13" s="144"/>
      <c r="C13" s="144"/>
      <c r="D13" s="144"/>
      <c r="E13" s="144"/>
      <c r="F13" s="144"/>
      <c r="G13" s="144"/>
      <c r="J13" s="146"/>
      <c r="N13">
        <v>13</v>
      </c>
    </row>
    <row r="14" spans="1:14">
      <c r="A14" s="144"/>
      <c r="B14" s="144"/>
      <c r="C14" s="144"/>
      <c r="D14" s="144"/>
      <c r="E14" s="144"/>
      <c r="F14" s="144"/>
      <c r="G14" s="144"/>
      <c r="J14" s="147"/>
      <c r="N14">
        <v>14</v>
      </c>
    </row>
    <row r="15" spans="1:14">
      <c r="A15" s="144"/>
      <c r="B15" s="144"/>
      <c r="C15" s="144"/>
      <c r="D15" s="144"/>
      <c r="E15" s="144"/>
      <c r="F15" s="144"/>
      <c r="G15" s="144"/>
      <c r="J15" s="148"/>
      <c r="N15">
        <v>15</v>
      </c>
    </row>
    <row r="16" spans="1:14">
      <c r="A16" s="144"/>
      <c r="B16" s="144"/>
      <c r="C16" s="144"/>
      <c r="D16" s="144"/>
      <c r="E16" s="144"/>
      <c r="F16" s="144"/>
      <c r="G16" s="144"/>
      <c r="J16" s="142"/>
      <c r="N16">
        <v>16</v>
      </c>
    </row>
    <row r="17" spans="1:14">
      <c r="A17" s="144"/>
      <c r="B17" s="144"/>
      <c r="C17" s="144"/>
      <c r="D17" s="144"/>
      <c r="E17" s="144"/>
      <c r="F17" s="144"/>
      <c r="G17" s="144"/>
      <c r="J17" s="146"/>
      <c r="N17">
        <v>17</v>
      </c>
    </row>
    <row r="18" spans="1:14">
      <c r="J18" s="147"/>
      <c r="N18">
        <v>18</v>
      </c>
    </row>
    <row r="19" spans="1:14">
      <c r="J19" s="148"/>
      <c r="N19">
        <v>19</v>
      </c>
    </row>
    <row r="20" spans="1:14">
      <c r="J20" s="142"/>
      <c r="N20">
        <v>20</v>
      </c>
    </row>
    <row r="21" spans="1:14">
      <c r="A21" s="145"/>
      <c r="B21" s="145"/>
      <c r="C21" s="145"/>
      <c r="D21" s="145"/>
      <c r="E21" s="145"/>
      <c r="F21" s="145"/>
      <c r="G21" s="145"/>
      <c r="J21" s="146"/>
      <c r="N21">
        <v>21</v>
      </c>
    </row>
    <row r="22" spans="1:14">
      <c r="A22" s="145"/>
      <c r="B22" s="145"/>
      <c r="C22" s="145"/>
      <c r="D22" s="145"/>
      <c r="E22" s="145"/>
      <c r="F22" s="145"/>
      <c r="G22" s="145"/>
      <c r="J22" s="147"/>
      <c r="N22">
        <v>22</v>
      </c>
    </row>
    <row r="23" spans="1:14">
      <c r="A23" s="145"/>
      <c r="B23" s="145"/>
      <c r="C23" s="145"/>
      <c r="D23" s="145"/>
      <c r="E23" s="145"/>
      <c r="F23" s="145"/>
      <c r="G23" s="145"/>
      <c r="J23" s="148"/>
      <c r="N23">
        <v>23</v>
      </c>
    </row>
    <row r="24" spans="1:14">
      <c r="A24" s="145"/>
      <c r="B24" s="145"/>
      <c r="C24" s="145"/>
      <c r="D24" s="145"/>
      <c r="E24" s="145"/>
      <c r="F24" s="145"/>
      <c r="G24" s="145"/>
      <c r="J24" s="142"/>
      <c r="N24">
        <v>24</v>
      </c>
    </row>
    <row r="25" spans="1:14">
      <c r="A25" s="145"/>
      <c r="B25" s="145"/>
      <c r="C25" s="145"/>
      <c r="D25" s="145"/>
      <c r="E25" s="145"/>
      <c r="F25" s="145"/>
      <c r="G25" s="145"/>
      <c r="J25" s="146"/>
      <c r="N25">
        <v>25</v>
      </c>
    </row>
    <row r="26" spans="1:14">
      <c r="A26" s="145"/>
      <c r="B26" s="145"/>
      <c r="C26" s="145"/>
      <c r="D26" s="145"/>
      <c r="E26" s="145"/>
      <c r="F26" s="145"/>
      <c r="G26" s="145"/>
      <c r="J26" s="147"/>
      <c r="N26">
        <v>26</v>
      </c>
    </row>
    <row r="27" spans="1:14">
      <c r="A27" s="145"/>
      <c r="B27" s="145"/>
      <c r="C27" s="145"/>
      <c r="D27" s="145"/>
      <c r="E27" s="145"/>
      <c r="F27" s="145"/>
      <c r="G27" s="145"/>
      <c r="J27" s="148"/>
      <c r="N27">
        <v>27</v>
      </c>
    </row>
    <row r="28" spans="1:14">
      <c r="J28" s="142"/>
    </row>
    <row r="31" spans="1:14">
      <c r="A31" s="149"/>
      <c r="B31" s="149"/>
      <c r="C31" s="149"/>
      <c r="D31" s="149"/>
      <c r="E31" s="149"/>
      <c r="F31" s="149"/>
      <c r="G31" s="149"/>
    </row>
    <row r="32" spans="1:14">
      <c r="A32" s="149"/>
      <c r="B32" s="149"/>
      <c r="C32" s="149"/>
      <c r="D32" s="149"/>
      <c r="E32" s="149"/>
      <c r="F32" s="149"/>
      <c r="G32" s="149"/>
    </row>
    <row r="33" spans="1:7">
      <c r="A33" s="149"/>
      <c r="B33" s="149"/>
      <c r="C33" s="149"/>
      <c r="D33" s="149"/>
      <c r="E33" s="149"/>
      <c r="F33" s="149"/>
      <c r="G33" s="149"/>
    </row>
    <row r="34" spans="1:7">
      <c r="A34" s="149"/>
      <c r="B34" s="149"/>
      <c r="C34" s="149"/>
      <c r="D34" s="149"/>
      <c r="E34" s="149"/>
      <c r="F34" s="149"/>
      <c r="G34" s="149"/>
    </row>
    <row r="35" spans="1:7">
      <c r="A35" s="149"/>
      <c r="B35" s="149"/>
      <c r="C35" s="149"/>
      <c r="D35" s="149"/>
      <c r="E35" s="149"/>
      <c r="F35" s="149"/>
      <c r="G35" s="149"/>
    </row>
    <row r="36" spans="1:7">
      <c r="A36" s="149"/>
      <c r="B36" s="149"/>
      <c r="C36" s="149"/>
      <c r="D36" s="149"/>
      <c r="E36" s="149"/>
      <c r="F36" s="149"/>
      <c r="G36" s="149"/>
    </row>
    <row r="37" spans="1:7">
      <c r="A37" s="149"/>
      <c r="B37" s="149"/>
      <c r="C37" s="149"/>
      <c r="D37" s="149"/>
      <c r="E37" s="149"/>
      <c r="F37" s="149"/>
      <c r="G37" s="1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topLeftCell="A34" workbookViewId="0">
      <selection sqref="A1:H12"/>
    </sheetView>
  </sheetViews>
  <sheetFormatPr defaultRowHeight="14.4"/>
  <sheetData>
    <row r="1" spans="1:8" ht="16.2" thickBot="1">
      <c r="A1" s="199" t="s">
        <v>18</v>
      </c>
      <c r="B1" s="200"/>
      <c r="C1" s="200"/>
      <c r="D1" s="200"/>
      <c r="E1" s="200"/>
      <c r="F1" s="200"/>
      <c r="G1" s="200"/>
      <c r="H1" s="201"/>
    </row>
    <row r="2" spans="1:8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</row>
    <row r="3" spans="1:8" ht="15" thickBot="1">
      <c r="A3" s="12" t="s">
        <v>4</v>
      </c>
      <c r="B3" s="13" t="s">
        <v>4</v>
      </c>
      <c r="C3" s="13" t="s">
        <v>4</v>
      </c>
      <c r="D3" s="13" t="s">
        <v>4</v>
      </c>
      <c r="E3" s="13" t="s">
        <v>4</v>
      </c>
      <c r="F3" s="13" t="s">
        <v>4</v>
      </c>
      <c r="G3" s="13" t="s">
        <v>4</v>
      </c>
      <c r="H3" s="17" t="s">
        <v>4</v>
      </c>
    </row>
    <row r="4" spans="1:8" ht="15" thickBot="1">
      <c r="A4" s="4"/>
      <c r="B4" s="5"/>
      <c r="C4" s="5"/>
      <c r="D4" s="5"/>
      <c r="E4" s="5"/>
      <c r="F4" s="5"/>
      <c r="G4" s="5"/>
      <c r="H4" s="6"/>
    </row>
    <row r="5" spans="1:8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</row>
    <row r="6" spans="1:8" ht="15" thickBot="1">
      <c r="A6" s="12" t="s">
        <v>4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7" t="s">
        <v>4</v>
      </c>
    </row>
    <row r="7" spans="1:8" ht="15" thickBot="1">
      <c r="A7" s="4"/>
      <c r="B7" s="5"/>
      <c r="C7" s="5"/>
      <c r="D7" s="5"/>
      <c r="E7" s="5"/>
      <c r="F7" s="5"/>
      <c r="G7" s="5"/>
      <c r="H7" s="6"/>
    </row>
    <row r="8" spans="1:8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</row>
    <row r="9" spans="1:8" ht="15" thickBot="1">
      <c r="A9" s="12" t="s">
        <v>4</v>
      </c>
      <c r="B9" s="13" t="s">
        <v>4</v>
      </c>
      <c r="C9" s="13" t="s">
        <v>4</v>
      </c>
      <c r="D9" s="13" t="s">
        <v>4</v>
      </c>
      <c r="E9" s="13" t="s">
        <v>4</v>
      </c>
      <c r="F9" s="13" t="s">
        <v>4</v>
      </c>
      <c r="G9" s="13" t="s">
        <v>4</v>
      </c>
      <c r="H9" s="17" t="s">
        <v>4</v>
      </c>
    </row>
    <row r="10" spans="1:8" ht="15" thickBot="1">
      <c r="A10" s="4"/>
      <c r="B10" s="5"/>
      <c r="C10" s="5"/>
      <c r="D10" s="5"/>
      <c r="E10" s="5"/>
      <c r="F10" s="5"/>
      <c r="G10" s="5"/>
      <c r="H10" s="6"/>
    </row>
    <row r="11" spans="1:8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</row>
    <row r="12" spans="1:8" ht="15" thickBot="1">
      <c r="A12" s="12" t="s">
        <v>4</v>
      </c>
      <c r="B12" s="13" t="s">
        <v>4</v>
      </c>
      <c r="C12" s="13" t="s">
        <v>4</v>
      </c>
      <c r="D12" s="18" t="s">
        <v>4</v>
      </c>
      <c r="E12" s="13" t="s">
        <v>4</v>
      </c>
      <c r="F12" s="13" t="s">
        <v>4</v>
      </c>
      <c r="G12" s="13" t="s">
        <v>4</v>
      </c>
      <c r="H12" s="17" t="s">
        <v>19</v>
      </c>
    </row>
    <row r="14" spans="1:8" ht="15" thickBot="1"/>
    <row r="15" spans="1:8" ht="16.2" thickBot="1">
      <c r="A15" s="196" t="s">
        <v>20</v>
      </c>
      <c r="B15" s="197"/>
      <c r="C15" s="197"/>
      <c r="D15" s="197"/>
      <c r="E15" s="197"/>
      <c r="F15" s="197"/>
      <c r="G15" s="197"/>
      <c r="H15" s="198"/>
    </row>
    <row r="16" spans="1:8">
      <c r="A16" s="19">
        <v>31</v>
      </c>
      <c r="B16" s="20">
        <v>30</v>
      </c>
      <c r="C16" s="20">
        <v>29</v>
      </c>
      <c r="D16" s="20">
        <v>28</v>
      </c>
      <c r="E16" s="20">
        <v>27</v>
      </c>
      <c r="F16" s="20">
        <v>26</v>
      </c>
      <c r="G16" s="20">
        <v>25</v>
      </c>
      <c r="H16" s="21">
        <v>24</v>
      </c>
    </row>
    <row r="17" spans="1:8" ht="15" thickBot="1">
      <c r="A17" s="22" t="s">
        <v>4</v>
      </c>
      <c r="B17" s="23" t="s">
        <v>4</v>
      </c>
      <c r="C17" s="23" t="s">
        <v>4</v>
      </c>
      <c r="D17" s="23" t="s">
        <v>4</v>
      </c>
      <c r="E17" s="23" t="s">
        <v>4</v>
      </c>
      <c r="F17" s="23" t="s">
        <v>4</v>
      </c>
      <c r="G17" s="23" t="s">
        <v>4</v>
      </c>
      <c r="H17" s="27" t="s">
        <v>4</v>
      </c>
    </row>
    <row r="18" spans="1:8" ht="15" thickBot="1">
      <c r="A18" s="24"/>
      <c r="B18" s="25"/>
      <c r="C18" s="25"/>
      <c r="D18" s="25"/>
      <c r="E18" s="25"/>
      <c r="F18" s="25"/>
      <c r="G18" s="25"/>
      <c r="H18" s="26"/>
    </row>
    <row r="19" spans="1:8">
      <c r="A19" s="19">
        <v>23</v>
      </c>
      <c r="B19" s="20">
        <v>22</v>
      </c>
      <c r="C19" s="20">
        <v>21</v>
      </c>
      <c r="D19" s="20">
        <v>20</v>
      </c>
      <c r="E19" s="20">
        <v>19</v>
      </c>
      <c r="F19" s="20">
        <v>18</v>
      </c>
      <c r="G19" s="20">
        <v>17</v>
      </c>
      <c r="H19" s="21">
        <v>16</v>
      </c>
    </row>
    <row r="20" spans="1:8" ht="15" thickBot="1">
      <c r="A20" s="22" t="s">
        <v>4</v>
      </c>
      <c r="B20" s="23" t="s">
        <v>4</v>
      </c>
      <c r="C20" s="23" t="s">
        <v>4</v>
      </c>
      <c r="D20" s="28" t="s">
        <v>4</v>
      </c>
      <c r="E20" s="23" t="s">
        <v>4</v>
      </c>
      <c r="F20" s="23" t="s">
        <v>4</v>
      </c>
      <c r="G20" s="23" t="s">
        <v>4</v>
      </c>
      <c r="H20" s="27" t="s">
        <v>29</v>
      </c>
    </row>
    <row r="21" spans="1:8" ht="15" thickBot="1">
      <c r="A21" s="24"/>
      <c r="B21" s="25"/>
      <c r="C21" s="25"/>
      <c r="D21" s="25"/>
      <c r="E21" s="25"/>
      <c r="F21" s="25"/>
      <c r="G21" s="25"/>
      <c r="H21" s="26"/>
    </row>
    <row r="22" spans="1:8">
      <c r="A22" s="19">
        <v>15</v>
      </c>
      <c r="B22" s="20">
        <v>14</v>
      </c>
      <c r="C22" s="20">
        <v>13</v>
      </c>
      <c r="D22" s="20">
        <v>12</v>
      </c>
      <c r="E22" s="20">
        <v>11</v>
      </c>
      <c r="F22" s="20">
        <v>10</v>
      </c>
      <c r="G22" s="20">
        <v>9</v>
      </c>
      <c r="H22" s="21">
        <v>8</v>
      </c>
    </row>
    <row r="23" spans="1:8" ht="15" thickBot="1">
      <c r="A23" s="22" t="s">
        <v>4</v>
      </c>
      <c r="B23" s="23" t="s">
        <v>4</v>
      </c>
      <c r="C23" s="23" t="s">
        <v>4</v>
      </c>
      <c r="D23" s="28" t="s">
        <v>4</v>
      </c>
      <c r="E23" s="23" t="s">
        <v>4</v>
      </c>
      <c r="F23" s="23" t="s">
        <v>4</v>
      </c>
      <c r="G23" s="23" t="s">
        <v>4</v>
      </c>
      <c r="H23" s="27" t="s">
        <v>28</v>
      </c>
    </row>
    <row r="24" spans="1:8" ht="15" thickBot="1">
      <c r="A24" s="24"/>
      <c r="B24" s="25"/>
      <c r="C24" s="25"/>
      <c r="D24" s="25"/>
      <c r="E24" s="25"/>
      <c r="F24" s="25"/>
      <c r="G24" s="25"/>
      <c r="H24" s="26"/>
    </row>
    <row r="25" spans="1:8">
      <c r="A25" s="19">
        <v>7</v>
      </c>
      <c r="B25" s="20">
        <v>6</v>
      </c>
      <c r="C25" s="20">
        <v>5</v>
      </c>
      <c r="D25" s="20">
        <v>4</v>
      </c>
      <c r="E25" s="20">
        <v>3</v>
      </c>
      <c r="F25" s="20">
        <v>2</v>
      </c>
      <c r="G25" s="20">
        <v>1</v>
      </c>
      <c r="H25" s="21">
        <v>0</v>
      </c>
    </row>
    <row r="26" spans="1:8" ht="15" thickBot="1">
      <c r="A26" s="22" t="s">
        <v>4</v>
      </c>
      <c r="B26" s="23" t="s">
        <v>4</v>
      </c>
      <c r="C26" s="23" t="s">
        <v>4</v>
      </c>
      <c r="D26" s="28" t="s">
        <v>4</v>
      </c>
      <c r="E26" s="23" t="s">
        <v>4</v>
      </c>
      <c r="F26" s="23" t="s">
        <v>4</v>
      </c>
      <c r="G26" s="23" t="s">
        <v>4</v>
      </c>
      <c r="H26" s="27"/>
    </row>
    <row r="28" spans="1:8" ht="15" thickBot="1"/>
    <row r="29" spans="1:8" ht="16.2" thickBot="1">
      <c r="A29" s="196" t="s">
        <v>26</v>
      </c>
      <c r="B29" s="197"/>
      <c r="C29" s="197"/>
      <c r="D29" s="197"/>
      <c r="E29" s="197"/>
      <c r="F29" s="197"/>
      <c r="G29" s="197"/>
      <c r="H29" s="198"/>
    </row>
    <row r="30" spans="1:8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</row>
    <row r="31" spans="1:8" ht="15" thickBot="1">
      <c r="A31" s="10" t="s">
        <v>4</v>
      </c>
      <c r="B31" s="11" t="s">
        <v>4</v>
      </c>
      <c r="C31" s="11" t="s">
        <v>4</v>
      </c>
      <c r="D31" s="11" t="s">
        <v>4</v>
      </c>
      <c r="E31" s="18" t="s">
        <v>4</v>
      </c>
      <c r="F31" s="18" t="s">
        <v>4</v>
      </c>
      <c r="G31" s="205" t="s">
        <v>5</v>
      </c>
      <c r="H31" s="206"/>
    </row>
    <row r="32" spans="1:8" ht="15" thickBot="1">
      <c r="A32" s="4"/>
      <c r="B32" s="5"/>
      <c r="C32" s="5"/>
      <c r="D32" s="5"/>
      <c r="E32" s="5"/>
      <c r="F32" s="5"/>
      <c r="G32" s="5"/>
      <c r="H32" s="6"/>
    </row>
    <row r="33" spans="1:8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</row>
    <row r="34" spans="1:8" ht="15" thickBot="1">
      <c r="A34" s="193" t="s">
        <v>5</v>
      </c>
      <c r="B34" s="194"/>
      <c r="C34" s="194"/>
      <c r="D34" s="194"/>
      <c r="E34" s="194"/>
      <c r="F34" s="194"/>
      <c r="G34" s="194"/>
      <c r="H34" s="195"/>
    </row>
    <row r="35" spans="1:8" ht="15" thickBot="1">
      <c r="A35" s="4"/>
      <c r="B35" s="5"/>
      <c r="C35" s="5"/>
      <c r="D35" s="5"/>
      <c r="E35" s="5"/>
      <c r="F35" s="5"/>
      <c r="G35" s="5"/>
      <c r="H35" s="6"/>
    </row>
    <row r="36" spans="1:8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</row>
    <row r="37" spans="1:8" ht="15" thickBot="1">
      <c r="A37" s="12" t="s">
        <v>4</v>
      </c>
      <c r="B37" s="13" t="s">
        <v>4</v>
      </c>
      <c r="C37" s="13" t="s">
        <v>4</v>
      </c>
      <c r="D37" s="13" t="s">
        <v>4</v>
      </c>
      <c r="E37" s="18" t="s">
        <v>4</v>
      </c>
      <c r="F37" s="18" t="s">
        <v>4</v>
      </c>
      <c r="G37" s="205" t="s">
        <v>3</v>
      </c>
      <c r="H37" s="206"/>
    </row>
    <row r="38" spans="1:8" ht="15" thickBot="1">
      <c r="A38" s="4"/>
      <c r="B38" s="5"/>
      <c r="C38" s="5"/>
      <c r="D38" s="5"/>
      <c r="E38" s="5"/>
      <c r="F38" s="5"/>
      <c r="G38" s="5"/>
      <c r="H38" s="6"/>
    </row>
    <row r="39" spans="1:8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</row>
    <row r="40" spans="1:8" ht="15" thickBot="1">
      <c r="A40" s="193" t="s">
        <v>3</v>
      </c>
      <c r="B40" s="194"/>
      <c r="C40" s="194"/>
      <c r="D40" s="194"/>
      <c r="E40" s="194"/>
      <c r="F40" s="194"/>
      <c r="G40" s="194"/>
      <c r="H40" s="195"/>
    </row>
    <row r="42" spans="1:8" ht="15" thickBot="1"/>
    <row r="43" spans="1:8" ht="16.2" thickBot="1">
      <c r="A43" s="196" t="s">
        <v>27</v>
      </c>
      <c r="B43" s="197"/>
      <c r="C43" s="197"/>
      <c r="D43" s="197"/>
      <c r="E43" s="197"/>
      <c r="F43" s="197"/>
      <c r="G43" s="197"/>
      <c r="H43" s="198"/>
    </row>
    <row r="44" spans="1:8">
      <c r="A44" s="19">
        <v>31</v>
      </c>
      <c r="B44" s="20">
        <v>30</v>
      </c>
      <c r="C44" s="20">
        <v>29</v>
      </c>
      <c r="D44" s="20">
        <v>28</v>
      </c>
      <c r="E44" s="20">
        <v>27</v>
      </c>
      <c r="F44" s="20">
        <v>26</v>
      </c>
      <c r="G44" s="20">
        <v>25</v>
      </c>
      <c r="H44" s="21">
        <v>24</v>
      </c>
    </row>
    <row r="45" spans="1:8" ht="15" thickBot="1">
      <c r="A45" s="22" t="s">
        <v>4</v>
      </c>
      <c r="B45" s="23" t="s">
        <v>4</v>
      </c>
      <c r="C45" s="23" t="s">
        <v>4</v>
      </c>
      <c r="D45" s="23" t="s">
        <v>4</v>
      </c>
      <c r="E45" s="23" t="s">
        <v>4</v>
      </c>
      <c r="F45" s="23" t="s">
        <v>4</v>
      </c>
      <c r="G45" s="23" t="s">
        <v>4</v>
      </c>
      <c r="H45" s="27" t="s">
        <v>17</v>
      </c>
    </row>
    <row r="46" spans="1:8" ht="15" thickBot="1">
      <c r="A46" s="24"/>
      <c r="B46" s="25"/>
      <c r="C46" s="25"/>
      <c r="D46" s="25"/>
      <c r="E46" s="25"/>
      <c r="F46" s="25"/>
      <c r="G46" s="25"/>
      <c r="H46" s="26"/>
    </row>
    <row r="47" spans="1:8">
      <c r="A47" s="19">
        <v>23</v>
      </c>
      <c r="B47" s="20">
        <v>22</v>
      </c>
      <c r="C47" s="20">
        <v>21</v>
      </c>
      <c r="D47" s="20">
        <v>20</v>
      </c>
      <c r="E47" s="20">
        <v>19</v>
      </c>
      <c r="F47" s="20">
        <v>18</v>
      </c>
      <c r="G47" s="20">
        <v>17</v>
      </c>
      <c r="H47" s="21">
        <v>16</v>
      </c>
    </row>
    <row r="48" spans="1:8" ht="15" thickBot="1">
      <c r="A48" s="22" t="s">
        <v>4</v>
      </c>
      <c r="B48" s="23" t="s">
        <v>4</v>
      </c>
      <c r="C48" s="23" t="s">
        <v>4</v>
      </c>
      <c r="D48" s="28" t="s">
        <v>16</v>
      </c>
      <c r="E48" s="23" t="s">
        <v>4</v>
      </c>
      <c r="F48" s="23" t="s">
        <v>4</v>
      </c>
      <c r="G48" s="23" t="s">
        <v>4</v>
      </c>
      <c r="H48" s="27" t="s">
        <v>15</v>
      </c>
    </row>
    <row r="49" spans="1:8" ht="15" thickBot="1">
      <c r="A49" s="24"/>
      <c r="B49" s="25"/>
      <c r="C49" s="25"/>
      <c r="D49" s="25"/>
      <c r="E49" s="25"/>
      <c r="F49" s="25"/>
      <c r="G49" s="25"/>
      <c r="H49" s="26"/>
    </row>
    <row r="50" spans="1:8">
      <c r="A50" s="19">
        <v>15</v>
      </c>
      <c r="B50" s="20">
        <v>14</v>
      </c>
      <c r="C50" s="20">
        <v>13</v>
      </c>
      <c r="D50" s="20">
        <v>12</v>
      </c>
      <c r="E50" s="20">
        <v>11</v>
      </c>
      <c r="F50" s="20">
        <v>10</v>
      </c>
      <c r="G50" s="20">
        <v>9</v>
      </c>
      <c r="H50" s="21">
        <v>8</v>
      </c>
    </row>
    <row r="51" spans="1:8" ht="15" thickBot="1">
      <c r="A51" s="22" t="s">
        <v>4</v>
      </c>
      <c r="B51" s="23" t="s">
        <v>4</v>
      </c>
      <c r="C51" s="23" t="s">
        <v>4</v>
      </c>
      <c r="D51" s="28" t="s">
        <v>14</v>
      </c>
      <c r="E51" s="23" t="s">
        <v>4</v>
      </c>
      <c r="F51" s="23" t="s">
        <v>4</v>
      </c>
      <c r="G51" s="23" t="s">
        <v>4</v>
      </c>
      <c r="H51" s="27" t="s">
        <v>13</v>
      </c>
    </row>
    <row r="52" spans="1:8" ht="15" thickBot="1">
      <c r="A52" s="24"/>
      <c r="B52" s="25"/>
      <c r="C52" s="25"/>
      <c r="D52" s="25"/>
      <c r="E52" s="25"/>
      <c r="F52" s="25"/>
      <c r="G52" s="25"/>
      <c r="H52" s="26"/>
    </row>
    <row r="53" spans="1:8">
      <c r="A53" s="19">
        <v>7</v>
      </c>
      <c r="B53" s="20">
        <v>6</v>
      </c>
      <c r="C53" s="20">
        <v>5</v>
      </c>
      <c r="D53" s="20">
        <v>4</v>
      </c>
      <c r="E53" s="20">
        <v>3</v>
      </c>
      <c r="F53" s="20">
        <v>2</v>
      </c>
      <c r="G53" s="20">
        <v>1</v>
      </c>
      <c r="H53" s="21">
        <v>0</v>
      </c>
    </row>
    <row r="54" spans="1:8" ht="15" thickBot="1">
      <c r="A54" s="22" t="s">
        <v>4</v>
      </c>
      <c r="B54" s="23" t="s">
        <v>4</v>
      </c>
      <c r="C54" s="23" t="s">
        <v>4</v>
      </c>
      <c r="D54" s="28" t="s">
        <v>12</v>
      </c>
      <c r="E54" s="23" t="s">
        <v>4</v>
      </c>
      <c r="F54" s="23" t="s">
        <v>4</v>
      </c>
      <c r="G54" s="23" t="s">
        <v>4</v>
      </c>
      <c r="H54" s="27" t="s">
        <v>11</v>
      </c>
    </row>
  </sheetData>
  <mergeCells count="8">
    <mergeCell ref="A40:H40"/>
    <mergeCell ref="G37:H37"/>
    <mergeCell ref="G31:H31"/>
    <mergeCell ref="A43:H43"/>
    <mergeCell ref="A1:H1"/>
    <mergeCell ref="A15:H15"/>
    <mergeCell ref="A29:H29"/>
    <mergeCell ref="A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5"/>
  <sheetViews>
    <sheetView workbookViewId="0">
      <selection activeCell="D9" sqref="D9"/>
    </sheetView>
  </sheetViews>
  <sheetFormatPr defaultRowHeight="14.4"/>
  <cols>
    <col min="1" max="1" width="16.44140625" customWidth="1"/>
    <col min="2" max="2" width="16" customWidth="1"/>
    <col min="3" max="3" width="17.6640625" customWidth="1"/>
    <col min="4" max="4" width="19.109375" customWidth="1"/>
    <col min="6" max="6" width="18.88671875" customWidth="1"/>
    <col min="7" max="7" width="20.109375" customWidth="1"/>
    <col min="8" max="8" width="15.33203125" customWidth="1"/>
    <col min="28" max="28" width="14.5546875" customWidth="1"/>
  </cols>
  <sheetData>
    <row r="1" spans="1:38" ht="16.2" thickBot="1">
      <c r="A1" s="199" t="s">
        <v>39</v>
      </c>
      <c r="B1" s="200"/>
      <c r="C1" s="200"/>
      <c r="D1" s="200"/>
      <c r="E1" s="200"/>
      <c r="F1" s="200"/>
      <c r="G1" s="200"/>
      <c r="H1" s="201"/>
      <c r="K1" s="199" t="s">
        <v>69</v>
      </c>
      <c r="L1" s="200"/>
      <c r="M1" s="200"/>
      <c r="N1" s="200"/>
      <c r="O1" s="200"/>
      <c r="P1" s="200"/>
      <c r="Q1" s="200"/>
      <c r="R1" s="201"/>
      <c r="U1" s="199" t="s">
        <v>452</v>
      </c>
      <c r="V1" s="200"/>
      <c r="W1" s="200"/>
      <c r="X1" s="200"/>
      <c r="Y1" s="200"/>
      <c r="Z1" s="200"/>
      <c r="AA1" s="200"/>
      <c r="AB1" s="201"/>
      <c r="AE1" s="199" t="s">
        <v>469</v>
      </c>
      <c r="AF1" s="200"/>
      <c r="AG1" s="200"/>
      <c r="AH1" s="200"/>
      <c r="AI1" s="200"/>
      <c r="AJ1" s="200"/>
      <c r="AK1" s="200"/>
      <c r="AL1" s="201"/>
    </row>
    <row r="2" spans="1:38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  <c r="U2" s="7">
        <v>31</v>
      </c>
      <c r="V2" s="8">
        <v>30</v>
      </c>
      <c r="W2" s="8">
        <v>29</v>
      </c>
      <c r="X2" s="8">
        <v>28</v>
      </c>
      <c r="Y2" s="8">
        <v>27</v>
      </c>
      <c r="Z2" s="8">
        <v>26</v>
      </c>
      <c r="AA2" s="8">
        <v>25</v>
      </c>
      <c r="AB2" s="9">
        <v>24</v>
      </c>
      <c r="AE2" s="7">
        <v>31</v>
      </c>
      <c r="AF2" s="8">
        <v>30</v>
      </c>
      <c r="AG2" s="8">
        <v>29</v>
      </c>
      <c r="AH2" s="8">
        <v>28</v>
      </c>
      <c r="AI2" s="8">
        <v>27</v>
      </c>
      <c r="AJ2" s="8">
        <v>26</v>
      </c>
      <c r="AK2" s="8">
        <v>25</v>
      </c>
      <c r="AL2" s="9">
        <v>24</v>
      </c>
    </row>
    <row r="3" spans="1:38" ht="15" thickBot="1">
      <c r="A3" s="207" t="s">
        <v>41</v>
      </c>
      <c r="B3" s="208"/>
      <c r="C3" s="208"/>
      <c r="D3" s="208"/>
      <c r="E3" s="208"/>
      <c r="F3" s="208"/>
      <c r="G3" s="208"/>
      <c r="H3" s="206"/>
      <c r="K3" s="207" t="s">
        <v>70</v>
      </c>
      <c r="L3" s="208"/>
      <c r="M3" s="208"/>
      <c r="N3" s="208"/>
      <c r="O3" s="208"/>
      <c r="P3" s="208"/>
      <c r="Q3" s="208"/>
      <c r="R3" s="206"/>
      <c r="U3" s="207"/>
      <c r="V3" s="208"/>
      <c r="W3" s="208"/>
      <c r="X3" s="208"/>
      <c r="Y3" s="208"/>
      <c r="Z3" s="208"/>
      <c r="AA3" s="208"/>
      <c r="AB3" s="206"/>
      <c r="AE3" s="207" t="s">
        <v>470</v>
      </c>
      <c r="AF3" s="208"/>
      <c r="AG3" s="208"/>
      <c r="AH3" s="208"/>
      <c r="AI3" s="208"/>
      <c r="AJ3" s="208"/>
      <c r="AK3" s="208"/>
      <c r="AL3" s="206"/>
    </row>
    <row r="4" spans="1:38" ht="15" thickBot="1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  <c r="U4" s="4"/>
      <c r="V4" s="5"/>
      <c r="W4" s="5"/>
      <c r="X4" s="5"/>
      <c r="Y4" s="5"/>
      <c r="Z4" s="5"/>
      <c r="AA4" s="5"/>
      <c r="AB4" s="6"/>
      <c r="AE4" s="4"/>
      <c r="AF4" s="5"/>
      <c r="AG4" s="5"/>
      <c r="AH4" s="5"/>
      <c r="AI4" s="5"/>
      <c r="AJ4" s="5"/>
      <c r="AK4" s="5"/>
      <c r="AL4" s="6"/>
    </row>
    <row r="5" spans="1:38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  <c r="U5" s="7">
        <v>23</v>
      </c>
      <c r="V5" s="8">
        <v>22</v>
      </c>
      <c r="W5" s="8">
        <v>21</v>
      </c>
      <c r="X5" s="8">
        <v>20</v>
      </c>
      <c r="Y5" s="8">
        <v>19</v>
      </c>
      <c r="Z5" s="8">
        <v>18</v>
      </c>
      <c r="AA5" s="8">
        <v>17</v>
      </c>
      <c r="AB5" s="9">
        <v>16</v>
      </c>
      <c r="AE5" s="7">
        <v>23</v>
      </c>
      <c r="AF5" s="8">
        <v>22</v>
      </c>
      <c r="AG5" s="8">
        <v>21</v>
      </c>
      <c r="AH5" s="8">
        <v>20</v>
      </c>
      <c r="AI5" s="8">
        <v>19</v>
      </c>
      <c r="AJ5" s="8">
        <v>18</v>
      </c>
      <c r="AK5" s="8">
        <v>17</v>
      </c>
      <c r="AL5" s="9">
        <v>16</v>
      </c>
    </row>
    <row r="6" spans="1:38" ht="15" thickBot="1">
      <c r="A6" s="207" t="s">
        <v>74</v>
      </c>
      <c r="B6" s="208"/>
      <c r="C6" s="208"/>
      <c r="D6" s="208"/>
      <c r="E6" s="208"/>
      <c r="F6" s="208"/>
      <c r="G6" s="208"/>
      <c r="H6" s="206"/>
      <c r="K6" s="207" t="s">
        <v>71</v>
      </c>
      <c r="L6" s="208"/>
      <c r="M6" s="208"/>
      <c r="N6" s="208"/>
      <c r="O6" s="208"/>
      <c r="P6" s="208"/>
      <c r="Q6" s="208"/>
      <c r="R6" s="206"/>
      <c r="U6" s="207"/>
      <c r="V6" s="208"/>
      <c r="W6" s="208"/>
      <c r="X6" s="208"/>
      <c r="Y6" s="208"/>
      <c r="Z6" s="208"/>
      <c r="AA6" s="208"/>
      <c r="AB6" s="206"/>
      <c r="AE6" s="207" t="s">
        <v>470</v>
      </c>
      <c r="AF6" s="208"/>
      <c r="AG6" s="208"/>
      <c r="AH6" s="208"/>
      <c r="AI6" s="208"/>
      <c r="AJ6" s="208"/>
      <c r="AK6" s="208"/>
      <c r="AL6" s="206"/>
    </row>
    <row r="7" spans="1:38" ht="15" thickBot="1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  <c r="U7" s="4"/>
      <c r="V7" s="5"/>
      <c r="W7" s="5"/>
      <c r="X7" s="5"/>
      <c r="Y7" s="5"/>
      <c r="Z7" s="5"/>
      <c r="AA7" s="5"/>
      <c r="AB7" s="6"/>
      <c r="AE7" s="4"/>
      <c r="AF7" s="5"/>
      <c r="AG7" s="5"/>
      <c r="AH7" s="5"/>
      <c r="AI7" s="5"/>
      <c r="AJ7" s="5"/>
      <c r="AK7" s="5"/>
      <c r="AL7" s="6"/>
    </row>
    <row r="8" spans="1:38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  <c r="U8" s="7">
        <v>15</v>
      </c>
      <c r="V8" s="8">
        <v>14</v>
      </c>
      <c r="W8" s="8">
        <v>13</v>
      </c>
      <c r="X8" s="8">
        <v>12</v>
      </c>
      <c r="Y8" s="8">
        <v>11</v>
      </c>
      <c r="Z8" s="8">
        <v>10</v>
      </c>
      <c r="AA8" s="8">
        <v>9</v>
      </c>
      <c r="AB8" s="9">
        <v>8</v>
      </c>
      <c r="AE8" s="7">
        <v>15</v>
      </c>
      <c r="AF8" s="8">
        <v>14</v>
      </c>
      <c r="AG8" s="8">
        <v>13</v>
      </c>
      <c r="AH8" s="8">
        <v>12</v>
      </c>
      <c r="AI8" s="8">
        <v>11</v>
      </c>
      <c r="AJ8" s="8">
        <v>10</v>
      </c>
      <c r="AK8" s="8">
        <v>9</v>
      </c>
      <c r="AL8" s="9">
        <v>8</v>
      </c>
    </row>
    <row r="9" spans="1:38" ht="15" thickBot="1">
      <c r="A9" s="12" t="s">
        <v>4</v>
      </c>
      <c r="B9" s="13" t="s">
        <v>4</v>
      </c>
      <c r="C9" s="154" t="s">
        <v>458</v>
      </c>
      <c r="D9" s="29" t="s">
        <v>53</v>
      </c>
      <c r="E9" s="13" t="s">
        <v>4</v>
      </c>
      <c r="F9" s="13" t="s">
        <v>4</v>
      </c>
      <c r="G9" s="13" t="s">
        <v>4</v>
      </c>
      <c r="H9" s="30" t="s">
        <v>400</v>
      </c>
      <c r="K9" s="207" t="s">
        <v>72</v>
      </c>
      <c r="L9" s="208"/>
      <c r="M9" s="208"/>
      <c r="N9" s="208"/>
      <c r="O9" s="208"/>
      <c r="P9" s="208"/>
      <c r="Q9" s="208"/>
      <c r="R9" s="206"/>
      <c r="U9" s="207" t="s">
        <v>468</v>
      </c>
      <c r="V9" s="208"/>
      <c r="W9" s="208"/>
      <c r="X9" s="208"/>
      <c r="Y9" s="208"/>
      <c r="Z9" s="208"/>
      <c r="AA9" s="208"/>
      <c r="AB9" s="206"/>
      <c r="AE9" s="207" t="s">
        <v>470</v>
      </c>
      <c r="AF9" s="208"/>
      <c r="AG9" s="208"/>
      <c r="AH9" s="208"/>
      <c r="AI9" s="208"/>
      <c r="AJ9" s="208"/>
      <c r="AK9" s="208"/>
      <c r="AL9" s="206"/>
    </row>
    <row r="10" spans="1:38" ht="15" thickBot="1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  <c r="U10" s="4"/>
      <c r="V10" s="5"/>
      <c r="W10" s="5"/>
      <c r="X10" s="5"/>
      <c r="Y10" s="5"/>
      <c r="Z10" s="5"/>
      <c r="AA10" s="5"/>
      <c r="AB10" s="6"/>
      <c r="AE10" s="4"/>
      <c r="AF10" s="5"/>
      <c r="AG10" s="5"/>
      <c r="AH10" s="5"/>
      <c r="AI10" s="5"/>
      <c r="AJ10" s="5"/>
      <c r="AK10" s="5"/>
      <c r="AL10" s="6"/>
    </row>
    <row r="11" spans="1:38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  <c r="U11" s="7">
        <v>7</v>
      </c>
      <c r="V11" s="8">
        <v>6</v>
      </c>
      <c r="W11" s="8">
        <v>5</v>
      </c>
      <c r="X11" s="8">
        <v>4</v>
      </c>
      <c r="Y11" s="8">
        <v>3</v>
      </c>
      <c r="Z11" s="8">
        <v>2</v>
      </c>
      <c r="AA11" s="8">
        <v>1</v>
      </c>
      <c r="AB11" s="9">
        <v>0</v>
      </c>
      <c r="AE11" s="7">
        <v>7</v>
      </c>
      <c r="AF11" s="8">
        <v>6</v>
      </c>
      <c r="AG11" s="8">
        <v>5</v>
      </c>
      <c r="AH11" s="8">
        <v>4</v>
      </c>
      <c r="AI11" s="8">
        <v>3</v>
      </c>
      <c r="AJ11" s="8">
        <v>2</v>
      </c>
      <c r="AK11" s="8">
        <v>1</v>
      </c>
      <c r="AL11" s="9">
        <v>0</v>
      </c>
    </row>
    <row r="12" spans="1:38" ht="15" thickBot="1">
      <c r="A12" s="12" t="s">
        <v>4</v>
      </c>
      <c r="B12" s="13" t="s">
        <v>4</v>
      </c>
      <c r="C12" s="13" t="s">
        <v>4</v>
      </c>
      <c r="D12" s="29" t="s">
        <v>399</v>
      </c>
      <c r="E12" s="31" t="s">
        <v>4</v>
      </c>
      <c r="F12" s="31" t="s">
        <v>4</v>
      </c>
      <c r="G12" s="31" t="s">
        <v>4</v>
      </c>
      <c r="H12" s="30" t="s">
        <v>19</v>
      </c>
      <c r="K12" s="207" t="s">
        <v>73</v>
      </c>
      <c r="L12" s="208"/>
      <c r="M12" s="208"/>
      <c r="N12" s="208"/>
      <c r="O12" s="208"/>
      <c r="P12" s="208"/>
      <c r="Q12" s="208"/>
      <c r="R12" s="206"/>
      <c r="U12" s="207" t="s">
        <v>439</v>
      </c>
      <c r="V12" s="208"/>
      <c r="W12" s="208"/>
      <c r="X12" s="212"/>
      <c r="Y12" s="205" t="s">
        <v>56</v>
      </c>
      <c r="Z12" s="208"/>
      <c r="AA12" s="208"/>
      <c r="AB12" s="206"/>
      <c r="AE12" s="207" t="s">
        <v>470</v>
      </c>
      <c r="AF12" s="208"/>
      <c r="AG12" s="208"/>
      <c r="AH12" s="208"/>
      <c r="AI12" s="208"/>
      <c r="AJ12" s="208"/>
      <c r="AK12" s="208"/>
      <c r="AL12" s="206"/>
    </row>
    <row r="14" spans="1:38" ht="15" thickBot="1"/>
    <row r="15" spans="1:38" ht="16.2" thickBot="1">
      <c r="A15" s="199" t="s">
        <v>20</v>
      </c>
      <c r="B15" s="200"/>
      <c r="C15" s="200"/>
      <c r="D15" s="200"/>
      <c r="E15" s="200"/>
      <c r="F15" s="200"/>
      <c r="G15" s="200"/>
      <c r="H15" s="201"/>
      <c r="K15" s="199" t="s">
        <v>435</v>
      </c>
      <c r="L15" s="200"/>
      <c r="M15" s="200"/>
      <c r="N15" s="200"/>
      <c r="O15" s="200"/>
      <c r="P15" s="200"/>
      <c r="Q15" s="200"/>
      <c r="R15" s="201"/>
      <c r="U15" s="199" t="s">
        <v>455</v>
      </c>
      <c r="V15" s="200"/>
      <c r="W15" s="200"/>
      <c r="X15" s="200"/>
      <c r="Y15" s="200"/>
      <c r="Z15" s="200"/>
      <c r="AA15" s="200"/>
      <c r="AB15" s="201"/>
      <c r="AE15" s="199" t="s">
        <v>469</v>
      </c>
      <c r="AF15" s="200"/>
      <c r="AG15" s="200"/>
      <c r="AH15" s="200"/>
      <c r="AI15" s="200"/>
      <c r="AJ15" s="200"/>
      <c r="AK15" s="200"/>
      <c r="AL15" s="201"/>
    </row>
    <row r="16" spans="1:38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  <c r="U16" s="7">
        <v>31</v>
      </c>
      <c r="V16" s="8">
        <v>30</v>
      </c>
      <c r="W16" s="8">
        <v>29</v>
      </c>
      <c r="X16" s="8">
        <v>28</v>
      </c>
      <c r="Y16" s="8">
        <v>27</v>
      </c>
      <c r="Z16" s="8">
        <v>26</v>
      </c>
      <c r="AA16" s="8">
        <v>25</v>
      </c>
      <c r="AB16" s="9">
        <v>24</v>
      </c>
      <c r="AE16" s="7">
        <v>31</v>
      </c>
      <c r="AF16" s="8">
        <v>30</v>
      </c>
      <c r="AG16" s="8">
        <v>29</v>
      </c>
      <c r="AH16" s="8">
        <v>28</v>
      </c>
      <c r="AI16" s="8">
        <v>27</v>
      </c>
      <c r="AJ16" s="8">
        <v>26</v>
      </c>
      <c r="AK16" s="8">
        <v>25</v>
      </c>
      <c r="AL16" s="9">
        <v>24</v>
      </c>
    </row>
    <row r="17" spans="1:38" ht="15" thickBot="1">
      <c r="A17" s="207" t="s">
        <v>42</v>
      </c>
      <c r="B17" s="208"/>
      <c r="C17" s="208"/>
      <c r="D17" s="208"/>
      <c r="E17" s="208"/>
      <c r="F17" s="208"/>
      <c r="G17" s="208"/>
      <c r="H17" s="206"/>
      <c r="K17" s="207" t="s">
        <v>54</v>
      </c>
      <c r="L17" s="208"/>
      <c r="M17" s="208"/>
      <c r="N17" s="208"/>
      <c r="O17" s="208"/>
      <c r="P17" s="208"/>
      <c r="Q17" s="208"/>
      <c r="R17" s="206"/>
      <c r="U17" s="207" t="s">
        <v>463</v>
      </c>
      <c r="V17" s="208"/>
      <c r="W17" s="208"/>
      <c r="X17" s="208"/>
      <c r="Y17" s="208"/>
      <c r="Z17" s="208"/>
      <c r="AA17" s="208"/>
      <c r="AB17" s="206"/>
      <c r="AE17" s="207" t="s">
        <v>471</v>
      </c>
      <c r="AF17" s="208"/>
      <c r="AG17" s="208"/>
      <c r="AH17" s="208"/>
      <c r="AI17" s="208"/>
      <c r="AJ17" s="208"/>
      <c r="AK17" s="208"/>
      <c r="AL17" s="206"/>
    </row>
    <row r="18" spans="1:38" ht="15" thickBot="1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33"/>
      <c r="P18" s="5"/>
      <c r="Q18" s="5"/>
      <c r="R18" s="6"/>
      <c r="U18" s="4"/>
      <c r="V18" s="5"/>
      <c r="W18" s="5"/>
      <c r="X18" s="5"/>
      <c r="Y18" s="5"/>
      <c r="Z18" s="5"/>
      <c r="AA18" s="5"/>
      <c r="AB18" s="6"/>
      <c r="AE18" s="4"/>
      <c r="AF18" s="5"/>
      <c r="AG18" s="5"/>
      <c r="AH18" s="5"/>
      <c r="AI18" s="5"/>
      <c r="AJ18" s="5"/>
      <c r="AK18" s="5"/>
      <c r="AL18" s="6"/>
    </row>
    <row r="19" spans="1:38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  <c r="U19" s="7">
        <v>23</v>
      </c>
      <c r="V19" s="8">
        <v>22</v>
      </c>
      <c r="W19" s="8">
        <v>21</v>
      </c>
      <c r="X19" s="8">
        <v>20</v>
      </c>
      <c r="Y19" s="8">
        <v>19</v>
      </c>
      <c r="Z19" s="8">
        <v>18</v>
      </c>
      <c r="AA19" s="8">
        <v>17</v>
      </c>
      <c r="AB19" s="9">
        <v>16</v>
      </c>
      <c r="AE19" s="7">
        <v>23</v>
      </c>
      <c r="AF19" s="8">
        <v>22</v>
      </c>
      <c r="AG19" s="8">
        <v>21</v>
      </c>
      <c r="AH19" s="8">
        <v>20</v>
      </c>
      <c r="AI19" s="8">
        <v>19</v>
      </c>
      <c r="AJ19" s="8">
        <v>18</v>
      </c>
      <c r="AK19" s="8">
        <v>17</v>
      </c>
      <c r="AL19" s="9">
        <v>16</v>
      </c>
    </row>
    <row r="20" spans="1:38" ht="15" thickBot="1">
      <c r="A20" s="12" t="s">
        <v>4</v>
      </c>
      <c r="B20" s="29" t="s">
        <v>62</v>
      </c>
      <c r="C20" s="29" t="s">
        <v>61</v>
      </c>
      <c r="D20" s="29" t="s">
        <v>60</v>
      </c>
      <c r="E20" s="11" t="s">
        <v>4</v>
      </c>
      <c r="F20" s="29" t="s">
        <v>59</v>
      </c>
      <c r="G20" s="29" t="s">
        <v>58</v>
      </c>
      <c r="H20" s="30" t="s">
        <v>57</v>
      </c>
      <c r="K20" s="207" t="s">
        <v>433</v>
      </c>
      <c r="L20" s="208"/>
      <c r="M20" s="208"/>
      <c r="N20" s="208"/>
      <c r="O20" s="208"/>
      <c r="P20" s="208"/>
      <c r="Q20" s="208"/>
      <c r="R20" s="206"/>
      <c r="U20" s="207" t="s">
        <v>462</v>
      </c>
      <c r="V20" s="208"/>
      <c r="W20" s="208"/>
      <c r="X20" s="208"/>
      <c r="Y20" s="208"/>
      <c r="Z20" s="208"/>
      <c r="AA20" s="208"/>
      <c r="AB20" s="206"/>
      <c r="AE20" s="207" t="s">
        <v>471</v>
      </c>
      <c r="AF20" s="208"/>
      <c r="AG20" s="208"/>
      <c r="AH20" s="208"/>
      <c r="AI20" s="208"/>
      <c r="AJ20" s="208"/>
      <c r="AK20" s="208"/>
      <c r="AL20" s="206"/>
    </row>
    <row r="21" spans="1:38" ht="15" thickBot="1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  <c r="U21" s="4"/>
      <c r="V21" s="5"/>
      <c r="W21" s="5"/>
      <c r="X21" s="5"/>
      <c r="Y21" s="5"/>
      <c r="Z21" s="5"/>
      <c r="AA21" s="5"/>
      <c r="AB21" s="6"/>
      <c r="AE21" s="4"/>
      <c r="AF21" s="5"/>
      <c r="AG21" s="5"/>
      <c r="AH21" s="5"/>
      <c r="AI21" s="5"/>
      <c r="AJ21" s="5"/>
      <c r="AK21" s="5"/>
      <c r="AL21" s="6"/>
    </row>
    <row r="22" spans="1:38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  <c r="U22" s="7">
        <v>15</v>
      </c>
      <c r="V22" s="8">
        <v>14</v>
      </c>
      <c r="W22" s="8">
        <v>13</v>
      </c>
      <c r="X22" s="8">
        <v>12</v>
      </c>
      <c r="Y22" s="8">
        <v>11</v>
      </c>
      <c r="Z22" s="8">
        <v>10</v>
      </c>
      <c r="AA22" s="8">
        <v>9</v>
      </c>
      <c r="AB22" s="9">
        <v>8</v>
      </c>
      <c r="AE22" s="7">
        <v>15</v>
      </c>
      <c r="AF22" s="8">
        <v>14</v>
      </c>
      <c r="AG22" s="8">
        <v>13</v>
      </c>
      <c r="AH22" s="8">
        <v>12</v>
      </c>
      <c r="AI22" s="8">
        <v>11</v>
      </c>
      <c r="AJ22" s="8">
        <v>10</v>
      </c>
      <c r="AK22" s="8">
        <v>9</v>
      </c>
      <c r="AL22" s="9">
        <v>8</v>
      </c>
    </row>
    <row r="23" spans="1:38" ht="15" thickBot="1">
      <c r="A23" s="12" t="s">
        <v>4</v>
      </c>
      <c r="B23" s="29" t="s">
        <v>63</v>
      </c>
      <c r="C23" s="29" t="s">
        <v>64</v>
      </c>
      <c r="D23" s="29" t="s">
        <v>65</v>
      </c>
      <c r="E23" s="11" t="s">
        <v>4</v>
      </c>
      <c r="F23" s="29" t="s">
        <v>66</v>
      </c>
      <c r="G23" s="29" t="s">
        <v>67</v>
      </c>
      <c r="H23" s="30" t="s">
        <v>68</v>
      </c>
      <c r="K23" s="207" t="s">
        <v>434</v>
      </c>
      <c r="L23" s="208"/>
      <c r="M23" s="208"/>
      <c r="N23" s="208"/>
      <c r="O23" s="208"/>
      <c r="P23" s="208"/>
      <c r="Q23" s="208"/>
      <c r="R23" s="206"/>
      <c r="U23" s="207" t="s">
        <v>461</v>
      </c>
      <c r="V23" s="208"/>
      <c r="W23" s="208"/>
      <c r="X23" s="208"/>
      <c r="Y23" s="208"/>
      <c r="Z23" s="208"/>
      <c r="AA23" s="208"/>
      <c r="AB23" s="206"/>
      <c r="AE23" s="207" t="s">
        <v>471</v>
      </c>
      <c r="AF23" s="208"/>
      <c r="AG23" s="208"/>
      <c r="AH23" s="208"/>
      <c r="AI23" s="208"/>
      <c r="AJ23" s="208"/>
      <c r="AK23" s="208"/>
      <c r="AL23" s="206"/>
    </row>
    <row r="24" spans="1:38" ht="15" thickBot="1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  <c r="U24" s="4"/>
      <c r="V24" s="5"/>
      <c r="W24" s="5"/>
      <c r="X24" s="5"/>
      <c r="Y24" s="5"/>
      <c r="Z24" s="5"/>
      <c r="AA24" s="5"/>
      <c r="AB24" s="6"/>
      <c r="AE24" s="4"/>
      <c r="AF24" s="5"/>
      <c r="AG24" s="5"/>
      <c r="AH24" s="5"/>
      <c r="AI24" s="5"/>
      <c r="AJ24" s="5"/>
      <c r="AK24" s="5"/>
      <c r="AL24" s="6"/>
    </row>
    <row r="25" spans="1:38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  <c r="U25" s="7">
        <v>7</v>
      </c>
      <c r="V25" s="8">
        <v>6</v>
      </c>
      <c r="W25" s="8">
        <v>5</v>
      </c>
      <c r="X25" s="8">
        <v>4</v>
      </c>
      <c r="Y25" s="8">
        <v>3</v>
      </c>
      <c r="Z25" s="8">
        <v>2</v>
      </c>
      <c r="AA25" s="8">
        <v>1</v>
      </c>
      <c r="AB25" s="9">
        <v>0</v>
      </c>
      <c r="AE25" s="7">
        <v>7</v>
      </c>
      <c r="AF25" s="8">
        <v>6</v>
      </c>
      <c r="AG25" s="8">
        <v>5</v>
      </c>
      <c r="AH25" s="8">
        <v>4</v>
      </c>
      <c r="AI25" s="8">
        <v>3</v>
      </c>
      <c r="AJ25" s="8">
        <v>2</v>
      </c>
      <c r="AK25" s="8">
        <v>1</v>
      </c>
      <c r="AL25" s="9">
        <v>0</v>
      </c>
    </row>
    <row r="26" spans="1:38" ht="15" thickBot="1">
      <c r="A26" s="153" t="s">
        <v>449</v>
      </c>
      <c r="B26" s="150" t="s">
        <v>40</v>
      </c>
      <c r="C26" s="150" t="s">
        <v>447</v>
      </c>
      <c r="D26" s="29" t="s">
        <v>448</v>
      </c>
      <c r="E26" s="13" t="s">
        <v>4</v>
      </c>
      <c r="F26" s="13" t="s">
        <v>4</v>
      </c>
      <c r="G26" s="13" t="s">
        <v>4</v>
      </c>
      <c r="H26" s="30" t="s">
        <v>419</v>
      </c>
      <c r="K26" s="207" t="s">
        <v>451</v>
      </c>
      <c r="L26" s="208"/>
      <c r="M26" s="208"/>
      <c r="N26" s="208"/>
      <c r="O26" s="208"/>
      <c r="P26" s="208"/>
      <c r="Q26" s="208"/>
      <c r="R26" s="206"/>
      <c r="U26" s="207" t="s">
        <v>453</v>
      </c>
      <c r="V26" s="208"/>
      <c r="W26" s="208"/>
      <c r="X26" s="208"/>
      <c r="Y26" s="208"/>
      <c r="Z26" s="208"/>
      <c r="AA26" s="208"/>
      <c r="AB26" s="206"/>
      <c r="AE26" s="207" t="s">
        <v>471</v>
      </c>
      <c r="AF26" s="208"/>
      <c r="AG26" s="208"/>
      <c r="AH26" s="208"/>
      <c r="AI26" s="208"/>
      <c r="AJ26" s="208"/>
      <c r="AK26" s="208"/>
      <c r="AL26" s="206"/>
    </row>
    <row r="28" spans="1:38" ht="15" thickBot="1"/>
    <row r="29" spans="1:38" ht="16.2" thickBot="1">
      <c r="A29" s="199" t="s">
        <v>43</v>
      </c>
      <c r="B29" s="200"/>
      <c r="C29" s="200"/>
      <c r="D29" s="200"/>
      <c r="E29" s="200"/>
      <c r="F29" s="200"/>
      <c r="G29" s="200"/>
      <c r="H29" s="201"/>
      <c r="K29" s="199" t="s">
        <v>436</v>
      </c>
      <c r="L29" s="200"/>
      <c r="M29" s="200"/>
      <c r="N29" s="200"/>
      <c r="O29" s="200"/>
      <c r="P29" s="200"/>
      <c r="Q29" s="200"/>
      <c r="R29" s="201"/>
      <c r="U29" s="199" t="s">
        <v>456</v>
      </c>
      <c r="V29" s="200"/>
      <c r="W29" s="200"/>
      <c r="X29" s="200"/>
      <c r="Y29" s="200"/>
      <c r="Z29" s="200"/>
      <c r="AA29" s="200"/>
      <c r="AB29" s="201"/>
    </row>
    <row r="30" spans="1:38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  <c r="U30" s="7">
        <v>31</v>
      </c>
      <c r="V30" s="8">
        <v>30</v>
      </c>
      <c r="W30" s="8">
        <v>29</v>
      </c>
      <c r="X30" s="8">
        <v>28</v>
      </c>
      <c r="Y30" s="8">
        <v>27</v>
      </c>
      <c r="Z30" s="8">
        <v>26</v>
      </c>
      <c r="AA30" s="8">
        <v>25</v>
      </c>
      <c r="AB30" s="9">
        <v>24</v>
      </c>
    </row>
    <row r="31" spans="1:38" ht="15" thickBot="1">
      <c r="A31" s="207" t="s">
        <v>47</v>
      </c>
      <c r="B31" s="208"/>
      <c r="C31" s="208"/>
      <c r="D31" s="208"/>
      <c r="E31" s="208"/>
      <c r="F31" s="208"/>
      <c r="G31" s="208"/>
      <c r="H31" s="206"/>
      <c r="K31" s="207" t="s">
        <v>55</v>
      </c>
      <c r="L31" s="208"/>
      <c r="M31" s="208"/>
      <c r="N31" s="208"/>
      <c r="O31" s="208"/>
      <c r="P31" s="208"/>
      <c r="Q31" s="208"/>
      <c r="R31" s="206"/>
      <c r="U31" s="207" t="s">
        <v>454</v>
      </c>
      <c r="V31" s="208"/>
      <c r="W31" s="208"/>
      <c r="X31" s="208"/>
      <c r="Y31" s="208"/>
      <c r="Z31" s="208"/>
      <c r="AA31" s="208"/>
      <c r="AB31" s="206"/>
    </row>
    <row r="32" spans="1:38" ht="15" thickBot="1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  <c r="U32" s="4"/>
      <c r="V32" s="5"/>
      <c r="W32" s="5"/>
      <c r="X32" s="5"/>
      <c r="Y32" s="5"/>
      <c r="Z32" s="5"/>
      <c r="AA32" s="5"/>
      <c r="AB32" s="6"/>
    </row>
    <row r="33" spans="1:28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  <c r="U33" s="7">
        <v>23</v>
      </c>
      <c r="V33" s="8">
        <v>22</v>
      </c>
      <c r="W33" s="8">
        <v>21</v>
      </c>
      <c r="X33" s="8">
        <v>20</v>
      </c>
      <c r="Y33" s="8">
        <v>19</v>
      </c>
      <c r="Z33" s="8">
        <v>18</v>
      </c>
      <c r="AA33" s="8">
        <v>17</v>
      </c>
      <c r="AB33" s="9">
        <v>16</v>
      </c>
    </row>
    <row r="34" spans="1:28" ht="15" thickBot="1">
      <c r="A34" s="207" t="s">
        <v>46</v>
      </c>
      <c r="B34" s="208"/>
      <c r="C34" s="208"/>
      <c r="D34" s="208"/>
      <c r="E34" s="208"/>
      <c r="F34" s="208"/>
      <c r="G34" s="208"/>
      <c r="H34" s="206"/>
      <c r="K34" s="207" t="s">
        <v>437</v>
      </c>
      <c r="L34" s="208"/>
      <c r="M34" s="208"/>
      <c r="N34" s="208"/>
      <c r="O34" s="208"/>
      <c r="P34" s="208"/>
      <c r="Q34" s="208"/>
      <c r="R34" s="206"/>
      <c r="U34" s="207" t="s">
        <v>466</v>
      </c>
      <c r="V34" s="208"/>
      <c r="W34" s="208"/>
      <c r="X34" s="208"/>
      <c r="Y34" s="208"/>
      <c r="Z34" s="208"/>
      <c r="AA34" s="208"/>
      <c r="AB34" s="206"/>
    </row>
    <row r="35" spans="1:28" ht="15" thickBot="1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  <c r="U35" s="4"/>
      <c r="V35" s="5"/>
      <c r="W35" s="5"/>
      <c r="X35" s="5"/>
      <c r="Y35" s="5"/>
      <c r="Z35" s="5"/>
      <c r="AA35" s="5"/>
      <c r="AB35" s="6"/>
    </row>
    <row r="36" spans="1:28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  <c r="U36" s="7">
        <v>15</v>
      </c>
      <c r="V36" s="8">
        <v>14</v>
      </c>
      <c r="W36" s="8">
        <v>13</v>
      </c>
      <c r="X36" s="8">
        <v>12</v>
      </c>
      <c r="Y36" s="8">
        <v>11</v>
      </c>
      <c r="Z36" s="8">
        <v>10</v>
      </c>
      <c r="AA36" s="8">
        <v>9</v>
      </c>
      <c r="AB36" s="9">
        <v>8</v>
      </c>
    </row>
    <row r="37" spans="1:28" ht="15" thickBot="1">
      <c r="A37" s="207" t="s">
        <v>45</v>
      </c>
      <c r="B37" s="208"/>
      <c r="C37" s="208"/>
      <c r="D37" s="208"/>
      <c r="E37" s="208"/>
      <c r="F37" s="208"/>
      <c r="G37" s="208"/>
      <c r="H37" s="206"/>
      <c r="K37" s="207" t="s">
        <v>438</v>
      </c>
      <c r="L37" s="208"/>
      <c r="M37" s="208"/>
      <c r="N37" s="208"/>
      <c r="O37" s="208"/>
      <c r="P37" s="208"/>
      <c r="Q37" s="208"/>
      <c r="R37" s="206"/>
      <c r="U37" s="207" t="s">
        <v>465</v>
      </c>
      <c r="V37" s="208"/>
      <c r="W37" s="208"/>
      <c r="X37" s="208"/>
      <c r="Y37" s="208"/>
      <c r="Z37" s="208"/>
      <c r="AA37" s="208"/>
      <c r="AB37" s="206"/>
    </row>
    <row r="38" spans="1:28" ht="15" thickBot="1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  <c r="U38" s="4"/>
      <c r="V38" s="5"/>
      <c r="W38" s="5"/>
      <c r="X38" s="5"/>
      <c r="Y38" s="5"/>
      <c r="Z38" s="5"/>
      <c r="AA38" s="5"/>
      <c r="AB38" s="6"/>
    </row>
    <row r="39" spans="1:28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  <c r="U39" s="7">
        <v>7</v>
      </c>
      <c r="V39" s="8">
        <v>6</v>
      </c>
      <c r="W39" s="8">
        <v>5</v>
      </c>
      <c r="X39" s="8">
        <v>4</v>
      </c>
      <c r="Y39" s="8">
        <v>3</v>
      </c>
      <c r="Z39" s="8">
        <v>2</v>
      </c>
      <c r="AA39" s="8">
        <v>1</v>
      </c>
      <c r="AB39" s="9">
        <v>0</v>
      </c>
    </row>
    <row r="40" spans="1:28" ht="15" thickBot="1">
      <c r="A40" s="207" t="s">
        <v>44</v>
      </c>
      <c r="B40" s="208"/>
      <c r="C40" s="208"/>
      <c r="D40" s="208"/>
      <c r="E40" s="208"/>
      <c r="F40" s="208"/>
      <c r="G40" s="208"/>
      <c r="H40" s="206"/>
      <c r="K40" s="207" t="s">
        <v>450</v>
      </c>
      <c r="L40" s="208"/>
      <c r="M40" s="208"/>
      <c r="N40" s="208"/>
      <c r="O40" s="208"/>
      <c r="P40" s="208"/>
      <c r="Q40" s="208"/>
      <c r="R40" s="206"/>
      <c r="U40" s="207" t="s">
        <v>464</v>
      </c>
      <c r="V40" s="208"/>
      <c r="W40" s="208"/>
      <c r="X40" s="208"/>
      <c r="Y40" s="208"/>
      <c r="Z40" s="208"/>
      <c r="AA40" s="208"/>
      <c r="AB40" s="206"/>
    </row>
    <row r="42" spans="1:28" ht="15" thickBot="1"/>
    <row r="43" spans="1:28" ht="16.2" thickBot="1">
      <c r="A43" s="199" t="s">
        <v>48</v>
      </c>
      <c r="B43" s="200"/>
      <c r="C43" s="200"/>
      <c r="D43" s="200"/>
      <c r="E43" s="200"/>
      <c r="F43" s="200"/>
      <c r="G43" s="200"/>
      <c r="H43" s="201"/>
      <c r="K43" s="199" t="s">
        <v>446</v>
      </c>
      <c r="L43" s="200"/>
      <c r="M43" s="200"/>
      <c r="N43" s="200"/>
      <c r="O43" s="200"/>
      <c r="P43" s="200"/>
      <c r="Q43" s="200"/>
      <c r="R43" s="201"/>
      <c r="U43" s="199" t="s">
        <v>459</v>
      </c>
      <c r="V43" s="200"/>
      <c r="W43" s="200"/>
      <c r="X43" s="200"/>
      <c r="Y43" s="200"/>
      <c r="Z43" s="200"/>
      <c r="AA43" s="200"/>
      <c r="AB43" s="201"/>
    </row>
    <row r="44" spans="1:28" ht="15" thickBot="1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  <c r="K44" s="151">
        <v>31</v>
      </c>
      <c r="L44" s="152">
        <v>30</v>
      </c>
      <c r="M44" s="152">
        <v>29</v>
      </c>
      <c r="N44" s="152">
        <v>28</v>
      </c>
      <c r="O44" s="8">
        <v>27</v>
      </c>
      <c r="P44" s="8">
        <v>26</v>
      </c>
      <c r="Q44" s="8">
        <v>25</v>
      </c>
      <c r="R44" s="9">
        <v>24</v>
      </c>
      <c r="U44" s="7">
        <v>31</v>
      </c>
      <c r="V44" s="8">
        <v>30</v>
      </c>
      <c r="W44" s="8">
        <v>29</v>
      </c>
      <c r="X44" s="8">
        <v>28</v>
      </c>
      <c r="Y44" s="8">
        <v>27</v>
      </c>
      <c r="Z44" s="8">
        <v>26</v>
      </c>
      <c r="AA44" s="8">
        <v>25</v>
      </c>
      <c r="AB44" s="9">
        <v>24</v>
      </c>
    </row>
    <row r="45" spans="1:28" ht="15" thickBot="1">
      <c r="A45" s="207" t="s">
        <v>49</v>
      </c>
      <c r="B45" s="208"/>
      <c r="C45" s="208"/>
      <c r="D45" s="208"/>
      <c r="E45" s="208"/>
      <c r="F45" s="208"/>
      <c r="G45" s="208"/>
      <c r="H45" s="206"/>
      <c r="K45" s="209" t="s">
        <v>440</v>
      </c>
      <c r="L45" s="210"/>
      <c r="M45" s="210"/>
      <c r="N45" s="211"/>
      <c r="O45" s="208" t="s">
        <v>441</v>
      </c>
      <c r="P45" s="208"/>
      <c r="Q45" s="208"/>
      <c r="R45" s="206"/>
      <c r="U45" s="207"/>
      <c r="V45" s="208"/>
      <c r="W45" s="208"/>
      <c r="X45" s="208"/>
      <c r="Y45" s="208"/>
      <c r="Z45" s="208"/>
      <c r="AA45" s="208"/>
      <c r="AB45" s="206"/>
    </row>
    <row r="46" spans="1:28" ht="15" thickBot="1">
      <c r="A46" s="4"/>
      <c r="B46" s="5"/>
      <c r="C46" s="5"/>
      <c r="D46" s="5"/>
      <c r="E46" s="5"/>
      <c r="F46" s="5"/>
      <c r="G46" s="5"/>
      <c r="H46" s="6"/>
      <c r="K46" s="4"/>
      <c r="L46" s="5"/>
      <c r="M46" s="5"/>
      <c r="N46" s="5"/>
      <c r="O46" s="5"/>
      <c r="P46" s="5"/>
      <c r="Q46" s="5"/>
      <c r="R46" s="6"/>
      <c r="U46" s="4"/>
      <c r="V46" s="5"/>
      <c r="W46" s="5"/>
      <c r="X46" s="5"/>
      <c r="Y46" s="5"/>
      <c r="Z46" s="5"/>
      <c r="AA46" s="5"/>
      <c r="AB46" s="6"/>
    </row>
    <row r="47" spans="1:28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  <c r="K47" s="7">
        <v>23</v>
      </c>
      <c r="L47" s="8">
        <v>22</v>
      </c>
      <c r="M47" s="8">
        <v>21</v>
      </c>
      <c r="N47" s="8">
        <v>20</v>
      </c>
      <c r="O47" s="8">
        <v>19</v>
      </c>
      <c r="P47" s="8">
        <v>18</v>
      </c>
      <c r="Q47" s="8">
        <v>17</v>
      </c>
      <c r="R47" s="9">
        <v>16</v>
      </c>
      <c r="U47" s="7">
        <v>23</v>
      </c>
      <c r="V47" s="8">
        <v>22</v>
      </c>
      <c r="W47" s="8">
        <v>21</v>
      </c>
      <c r="X47" s="8">
        <v>20</v>
      </c>
      <c r="Y47" s="8">
        <v>19</v>
      </c>
      <c r="Z47" s="8">
        <v>18</v>
      </c>
      <c r="AA47" s="8">
        <v>17</v>
      </c>
      <c r="AB47" s="9">
        <v>16</v>
      </c>
    </row>
    <row r="48" spans="1:28" ht="15" thickBot="1">
      <c r="A48" s="207" t="s">
        <v>50</v>
      </c>
      <c r="B48" s="208"/>
      <c r="C48" s="208"/>
      <c r="D48" s="208"/>
      <c r="E48" s="208"/>
      <c r="F48" s="208"/>
      <c r="G48" s="208"/>
      <c r="H48" s="206"/>
      <c r="K48" s="207" t="s">
        <v>442</v>
      </c>
      <c r="L48" s="208"/>
      <c r="M48" s="208"/>
      <c r="N48" s="208"/>
      <c r="O48" s="208"/>
      <c r="P48" s="208"/>
      <c r="Q48" s="208"/>
      <c r="R48" s="206"/>
      <c r="U48" s="207"/>
      <c r="V48" s="208"/>
      <c r="W48" s="208"/>
      <c r="X48" s="208"/>
      <c r="Y48" s="208"/>
      <c r="Z48" s="208"/>
      <c r="AA48" s="208"/>
      <c r="AB48" s="206"/>
    </row>
    <row r="49" spans="1:28" ht="15" thickBot="1">
      <c r="A49" s="4"/>
      <c r="B49" s="5"/>
      <c r="C49" s="5"/>
      <c r="D49" s="5"/>
      <c r="E49" s="5"/>
      <c r="F49" s="5"/>
      <c r="G49" s="5"/>
      <c r="H49" s="6"/>
      <c r="K49" s="4"/>
      <c r="L49" s="5"/>
      <c r="M49" s="5"/>
      <c r="N49" s="5"/>
      <c r="O49" s="5"/>
      <c r="P49" s="5"/>
      <c r="Q49" s="5"/>
      <c r="R49" s="6"/>
      <c r="U49" s="4"/>
      <c r="V49" s="5"/>
      <c r="W49" s="5"/>
      <c r="X49" s="5"/>
      <c r="Y49" s="5"/>
      <c r="Z49" s="5"/>
      <c r="AA49" s="5"/>
      <c r="AB49" s="6"/>
    </row>
    <row r="50" spans="1:28" ht="15" thickBot="1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  <c r="K50" s="151">
        <v>15</v>
      </c>
      <c r="L50" s="152">
        <v>14</v>
      </c>
      <c r="M50" s="152">
        <v>13</v>
      </c>
      <c r="N50" s="152">
        <v>12</v>
      </c>
      <c r="O50" s="8">
        <v>11</v>
      </c>
      <c r="P50" s="8">
        <v>10</v>
      </c>
      <c r="Q50" s="8">
        <v>9</v>
      </c>
      <c r="R50" s="9">
        <v>8</v>
      </c>
      <c r="U50" s="7">
        <v>15</v>
      </c>
      <c r="V50" s="8">
        <v>14</v>
      </c>
      <c r="W50" s="8">
        <v>13</v>
      </c>
      <c r="X50" s="8">
        <v>12</v>
      </c>
      <c r="Y50" s="8">
        <v>11</v>
      </c>
      <c r="Z50" s="8">
        <v>10</v>
      </c>
      <c r="AA50" s="8">
        <v>9</v>
      </c>
      <c r="AB50" s="9">
        <v>8</v>
      </c>
    </row>
    <row r="51" spans="1:28" ht="15" thickBot="1">
      <c r="A51" s="207" t="s">
        <v>51</v>
      </c>
      <c r="B51" s="208"/>
      <c r="C51" s="208"/>
      <c r="D51" s="208"/>
      <c r="E51" s="208"/>
      <c r="F51" s="208"/>
      <c r="G51" s="208"/>
      <c r="H51" s="206"/>
      <c r="K51" s="209" t="s">
        <v>443</v>
      </c>
      <c r="L51" s="210"/>
      <c r="M51" s="210"/>
      <c r="N51" s="211"/>
      <c r="O51" s="208" t="s">
        <v>444</v>
      </c>
      <c r="P51" s="208"/>
      <c r="Q51" s="208"/>
      <c r="R51" s="206"/>
      <c r="U51" s="207" t="s">
        <v>460</v>
      </c>
      <c r="V51" s="208"/>
      <c r="W51" s="208"/>
      <c r="X51" s="208"/>
      <c r="Y51" s="208"/>
      <c r="Z51" s="208"/>
      <c r="AA51" s="208"/>
      <c r="AB51" s="206"/>
    </row>
    <row r="52" spans="1:28" ht="15" thickBot="1">
      <c r="A52" s="4"/>
      <c r="B52" s="5"/>
      <c r="C52" s="5"/>
      <c r="D52" s="5"/>
      <c r="E52" s="5"/>
      <c r="F52" s="5"/>
      <c r="G52" s="5"/>
      <c r="H52" s="6"/>
      <c r="K52" s="4"/>
      <c r="L52" s="5"/>
      <c r="M52" s="5"/>
      <c r="N52" s="5"/>
      <c r="O52" s="5"/>
      <c r="P52" s="5"/>
      <c r="Q52" s="5"/>
      <c r="R52" s="6"/>
      <c r="U52" s="4"/>
      <c r="V52" s="5"/>
      <c r="W52" s="5"/>
      <c r="X52" s="5"/>
      <c r="Y52" s="5"/>
      <c r="Z52" s="5"/>
      <c r="AA52" s="5"/>
      <c r="AB52" s="6"/>
    </row>
    <row r="53" spans="1:28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  <c r="K53" s="7">
        <v>7</v>
      </c>
      <c r="L53" s="8">
        <v>6</v>
      </c>
      <c r="M53" s="8">
        <v>5</v>
      </c>
      <c r="N53" s="8">
        <v>4</v>
      </c>
      <c r="O53" s="8">
        <v>3</v>
      </c>
      <c r="P53" s="8">
        <v>2</v>
      </c>
      <c r="Q53" s="8">
        <v>1</v>
      </c>
      <c r="R53" s="9">
        <v>0</v>
      </c>
      <c r="U53" s="7">
        <v>7</v>
      </c>
      <c r="V53" s="8">
        <v>6</v>
      </c>
      <c r="W53" s="8">
        <v>5</v>
      </c>
      <c r="X53" s="8">
        <v>4</v>
      </c>
      <c r="Y53" s="8">
        <v>3</v>
      </c>
      <c r="Z53" s="8">
        <v>2</v>
      </c>
      <c r="AA53" s="8">
        <v>1</v>
      </c>
      <c r="AB53" s="9">
        <v>0</v>
      </c>
    </row>
    <row r="54" spans="1:28" ht="15" thickBot="1">
      <c r="A54" s="207" t="s">
        <v>52</v>
      </c>
      <c r="B54" s="208"/>
      <c r="C54" s="208"/>
      <c r="D54" s="208"/>
      <c r="E54" s="208"/>
      <c r="F54" s="208"/>
      <c r="G54" s="208"/>
      <c r="H54" s="206"/>
      <c r="K54" s="207" t="s">
        <v>445</v>
      </c>
      <c r="L54" s="208"/>
      <c r="M54" s="208"/>
      <c r="N54" s="208"/>
      <c r="O54" s="208"/>
      <c r="P54" s="208"/>
      <c r="Q54" s="208"/>
      <c r="R54" s="206"/>
      <c r="U54" s="207" t="s">
        <v>457</v>
      </c>
      <c r="V54" s="208"/>
      <c r="W54" s="208"/>
      <c r="X54" s="208"/>
      <c r="Y54" s="208"/>
      <c r="Z54" s="208"/>
      <c r="AA54" s="208"/>
      <c r="AB54" s="206"/>
    </row>
    <row r="55" spans="1:28">
      <c r="E55" s="32"/>
    </row>
  </sheetData>
  <mergeCells count="68">
    <mergeCell ref="U43:AB43"/>
    <mergeCell ref="U45:AB45"/>
    <mergeCell ref="U48:AB48"/>
    <mergeCell ref="U51:AB51"/>
    <mergeCell ref="U54:AB54"/>
    <mergeCell ref="U1:AB1"/>
    <mergeCell ref="U3:AB3"/>
    <mergeCell ref="U6:AB6"/>
    <mergeCell ref="U9:AB9"/>
    <mergeCell ref="U12:X12"/>
    <mergeCell ref="Y12:AB12"/>
    <mergeCell ref="K54:R54"/>
    <mergeCell ref="K31:R31"/>
    <mergeCell ref="K34:R34"/>
    <mergeCell ref="K37:R37"/>
    <mergeCell ref="K40:R40"/>
    <mergeCell ref="K48:R48"/>
    <mergeCell ref="K43:R43"/>
    <mergeCell ref="O51:R51"/>
    <mergeCell ref="O45:R45"/>
    <mergeCell ref="K45:N45"/>
    <mergeCell ref="K51:N51"/>
    <mergeCell ref="K15:R15"/>
    <mergeCell ref="K17:R17"/>
    <mergeCell ref="K20:R20"/>
    <mergeCell ref="K23:R23"/>
    <mergeCell ref="K29:R29"/>
    <mergeCell ref="K26:R26"/>
    <mergeCell ref="A43:H43"/>
    <mergeCell ref="A45:H45"/>
    <mergeCell ref="A48:H48"/>
    <mergeCell ref="A51:H51"/>
    <mergeCell ref="A54:H54"/>
    <mergeCell ref="K1:R1"/>
    <mergeCell ref="K3:R3"/>
    <mergeCell ref="K6:R6"/>
    <mergeCell ref="K9:R9"/>
    <mergeCell ref="K12:R12"/>
    <mergeCell ref="A1:H1"/>
    <mergeCell ref="A15:H15"/>
    <mergeCell ref="A29:H29"/>
    <mergeCell ref="A3:H3"/>
    <mergeCell ref="A17:H17"/>
    <mergeCell ref="A40:H40"/>
    <mergeCell ref="A37:H37"/>
    <mergeCell ref="A34:H34"/>
    <mergeCell ref="A31:H31"/>
    <mergeCell ref="A6:H6"/>
    <mergeCell ref="U29:AB29"/>
    <mergeCell ref="U40:AB40"/>
    <mergeCell ref="U15:AB15"/>
    <mergeCell ref="U17:AB17"/>
    <mergeCell ref="U20:AB20"/>
    <mergeCell ref="U23:AB23"/>
    <mergeCell ref="U26:AB26"/>
    <mergeCell ref="U37:AB37"/>
    <mergeCell ref="U34:AB34"/>
    <mergeCell ref="U31:AB31"/>
    <mergeCell ref="AE1:AL1"/>
    <mergeCell ref="AE3:AL3"/>
    <mergeCell ref="AE6:AL6"/>
    <mergeCell ref="AE9:AL9"/>
    <mergeCell ref="AE12:AL12"/>
    <mergeCell ref="AE15:AL15"/>
    <mergeCell ref="AE17:AL17"/>
    <mergeCell ref="AE20:AL20"/>
    <mergeCell ref="AE23:AL23"/>
    <mergeCell ref="AE26:AL26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5"/>
  <sheetViews>
    <sheetView topLeftCell="C1" workbookViewId="0">
      <selection activeCell="J22" sqref="J22"/>
    </sheetView>
  </sheetViews>
  <sheetFormatPr defaultRowHeight="14.4"/>
  <cols>
    <col min="2" max="2" width="16" customWidth="1"/>
    <col min="3" max="3" width="17.6640625" customWidth="1"/>
    <col min="4" max="4" width="15.33203125" customWidth="1"/>
    <col min="6" max="6" width="18.88671875" customWidth="1"/>
    <col min="7" max="7" width="20.109375" customWidth="1"/>
    <col min="8" max="8" width="15.33203125" customWidth="1"/>
  </cols>
  <sheetData>
    <row r="1" spans="1:18" ht="16.2" thickBot="1">
      <c r="A1" s="199" t="s">
        <v>398</v>
      </c>
      <c r="B1" s="200"/>
      <c r="C1" s="200"/>
      <c r="D1" s="200"/>
      <c r="E1" s="200"/>
      <c r="F1" s="200"/>
      <c r="G1" s="200"/>
      <c r="H1" s="201"/>
      <c r="K1" s="199" t="s">
        <v>417</v>
      </c>
      <c r="L1" s="200"/>
      <c r="M1" s="200"/>
      <c r="N1" s="200"/>
      <c r="O1" s="200"/>
      <c r="P1" s="200"/>
      <c r="Q1" s="200"/>
      <c r="R1" s="201"/>
    </row>
    <row r="2" spans="1:18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ht="15" thickBot="1">
      <c r="A3" s="207"/>
      <c r="B3" s="208"/>
      <c r="C3" s="208"/>
      <c r="D3" s="208"/>
      <c r="E3" s="208"/>
      <c r="F3" s="208"/>
      <c r="G3" s="208"/>
      <c r="H3" s="206"/>
      <c r="K3" s="207" t="s">
        <v>401</v>
      </c>
      <c r="L3" s="208"/>
      <c r="M3" s="208"/>
      <c r="N3" s="208"/>
      <c r="O3" s="208"/>
      <c r="P3" s="208"/>
      <c r="Q3" s="208"/>
      <c r="R3" s="206"/>
    </row>
    <row r="4" spans="1:18" ht="15" thickBot="1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ht="15" thickBot="1">
      <c r="A6" s="207"/>
      <c r="B6" s="208"/>
      <c r="C6" s="208"/>
      <c r="D6" s="208"/>
      <c r="E6" s="208"/>
      <c r="F6" s="208"/>
      <c r="G6" s="208"/>
      <c r="H6" s="206"/>
      <c r="K6" s="207" t="s">
        <v>402</v>
      </c>
      <c r="L6" s="208"/>
      <c r="M6" s="208"/>
      <c r="N6" s="208"/>
      <c r="O6" s="208"/>
      <c r="P6" s="208"/>
      <c r="Q6" s="208"/>
      <c r="R6" s="206"/>
    </row>
    <row r="7" spans="1:18" ht="15" thickBot="1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ht="15" thickBot="1">
      <c r="A9" s="12" t="s">
        <v>4</v>
      </c>
      <c r="B9" s="13" t="s">
        <v>4</v>
      </c>
      <c r="C9" s="13" t="s">
        <v>4</v>
      </c>
      <c r="D9" s="34" t="s">
        <v>4</v>
      </c>
      <c r="E9" s="13" t="s">
        <v>4</v>
      </c>
      <c r="F9" s="13" t="s">
        <v>4</v>
      </c>
      <c r="G9" s="13" t="s">
        <v>4</v>
      </c>
      <c r="H9" s="35" t="s">
        <v>400</v>
      </c>
      <c r="K9" s="207" t="s">
        <v>403</v>
      </c>
      <c r="L9" s="208"/>
      <c r="M9" s="208"/>
      <c r="N9" s="208"/>
      <c r="O9" s="208"/>
      <c r="P9" s="208"/>
      <c r="Q9" s="208"/>
      <c r="R9" s="206"/>
    </row>
    <row r="10" spans="1:18" ht="15" thickBot="1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ht="15" thickBot="1">
      <c r="A12" s="12" t="s">
        <v>4</v>
      </c>
      <c r="B12" s="13" t="s">
        <v>4</v>
      </c>
      <c r="C12" s="13" t="s">
        <v>4</v>
      </c>
      <c r="D12" s="34" t="s">
        <v>399</v>
      </c>
      <c r="E12" s="34" t="s">
        <v>4</v>
      </c>
      <c r="F12" s="34" t="s">
        <v>4</v>
      </c>
      <c r="G12" s="34" t="s">
        <v>4</v>
      </c>
      <c r="H12" s="35" t="s">
        <v>19</v>
      </c>
      <c r="K12" s="207" t="s">
        <v>404</v>
      </c>
      <c r="L12" s="208"/>
      <c r="M12" s="208"/>
      <c r="N12" s="208"/>
      <c r="O12" s="208"/>
      <c r="P12" s="208"/>
      <c r="Q12" s="208"/>
      <c r="R12" s="206"/>
    </row>
    <row r="14" spans="1:18" ht="15" thickBot="1"/>
    <row r="15" spans="1:18" ht="16.2" thickBot="1">
      <c r="A15" s="199" t="s">
        <v>405</v>
      </c>
      <c r="B15" s="200"/>
      <c r="C15" s="200"/>
      <c r="D15" s="200"/>
      <c r="E15" s="200"/>
      <c r="F15" s="200"/>
      <c r="G15" s="200"/>
      <c r="H15" s="201"/>
      <c r="K15" s="199" t="s">
        <v>413</v>
      </c>
      <c r="L15" s="200"/>
      <c r="M15" s="200"/>
      <c r="N15" s="200"/>
      <c r="O15" s="200"/>
      <c r="P15" s="200"/>
      <c r="Q15" s="200"/>
      <c r="R15" s="201"/>
    </row>
    <row r="16" spans="1:18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</row>
    <row r="17" spans="1:18" ht="15" thickBot="1">
      <c r="A17" s="37" t="s">
        <v>4</v>
      </c>
      <c r="B17" s="38" t="s">
        <v>4</v>
      </c>
      <c r="C17" s="38" t="s">
        <v>4</v>
      </c>
      <c r="D17" s="38" t="s">
        <v>4</v>
      </c>
      <c r="E17" s="38" t="s">
        <v>4</v>
      </c>
      <c r="F17" s="38" t="s">
        <v>4</v>
      </c>
      <c r="G17" s="38" t="s">
        <v>4</v>
      </c>
      <c r="H17" s="36" t="s">
        <v>4</v>
      </c>
      <c r="K17" s="207" t="s">
        <v>408</v>
      </c>
      <c r="L17" s="208"/>
      <c r="M17" s="208"/>
      <c r="N17" s="208"/>
      <c r="O17" s="208"/>
      <c r="P17" s="208"/>
      <c r="Q17" s="208"/>
      <c r="R17" s="206"/>
    </row>
    <row r="18" spans="1:18" ht="15" thickBot="1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33"/>
      <c r="P18" s="5"/>
      <c r="Q18" s="5"/>
      <c r="R18" s="6"/>
    </row>
    <row r="19" spans="1:18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</row>
    <row r="20" spans="1:18" ht="15" thickBot="1">
      <c r="A20" s="12" t="s">
        <v>4</v>
      </c>
      <c r="B20" s="34" t="s">
        <v>62</v>
      </c>
      <c r="C20" s="34" t="s">
        <v>61</v>
      </c>
      <c r="D20" s="34" t="s">
        <v>60</v>
      </c>
      <c r="E20" s="11" t="s">
        <v>4</v>
      </c>
      <c r="F20" s="34" t="s">
        <v>59</v>
      </c>
      <c r="G20" s="34" t="s">
        <v>58</v>
      </c>
      <c r="H20" s="35" t="s">
        <v>57</v>
      </c>
      <c r="K20" s="207" t="s">
        <v>409</v>
      </c>
      <c r="L20" s="208"/>
      <c r="M20" s="208"/>
      <c r="N20" s="208"/>
      <c r="O20" s="208"/>
      <c r="P20" s="208"/>
      <c r="Q20" s="208"/>
      <c r="R20" s="206"/>
    </row>
    <row r="21" spans="1:18" ht="15" thickBot="1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</row>
    <row r="22" spans="1:18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</row>
    <row r="23" spans="1:18" ht="15" thickBot="1">
      <c r="A23" s="12" t="s">
        <v>4</v>
      </c>
      <c r="B23" s="34" t="s">
        <v>63</v>
      </c>
      <c r="C23" s="34" t="s">
        <v>64</v>
      </c>
      <c r="D23" s="34" t="s">
        <v>65</v>
      </c>
      <c r="E23" s="11" t="s">
        <v>4</v>
      </c>
      <c r="F23" s="34" t="s">
        <v>66</v>
      </c>
      <c r="G23" s="34" t="s">
        <v>67</v>
      </c>
      <c r="H23" s="35" t="s">
        <v>68</v>
      </c>
      <c r="K23" s="207" t="s">
        <v>410</v>
      </c>
      <c r="L23" s="208"/>
      <c r="M23" s="208"/>
      <c r="N23" s="208"/>
      <c r="O23" s="208"/>
      <c r="P23" s="208"/>
      <c r="Q23" s="208"/>
      <c r="R23" s="206"/>
    </row>
    <row r="24" spans="1:18" ht="15" thickBot="1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</row>
    <row r="25" spans="1:18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</row>
    <row r="26" spans="1:18" ht="15" thickBot="1">
      <c r="A26" s="10" t="s">
        <v>4</v>
      </c>
      <c r="B26" s="11" t="s">
        <v>4</v>
      </c>
      <c r="C26" s="11" t="s">
        <v>4</v>
      </c>
      <c r="D26" s="34" t="s">
        <v>418</v>
      </c>
      <c r="E26" s="13" t="s">
        <v>4</v>
      </c>
      <c r="F26" s="13" t="s">
        <v>4</v>
      </c>
      <c r="G26" s="13" t="s">
        <v>4</v>
      </c>
      <c r="H26" s="35" t="s">
        <v>419</v>
      </c>
      <c r="K26" s="207" t="s">
        <v>411</v>
      </c>
      <c r="L26" s="208"/>
      <c r="M26" s="208"/>
      <c r="N26" s="208"/>
      <c r="O26" s="208"/>
      <c r="P26" s="208"/>
      <c r="Q26" s="208"/>
      <c r="R26" s="206"/>
    </row>
    <row r="28" spans="1:18" ht="15" thickBot="1"/>
    <row r="29" spans="1:18" ht="16.2" thickBot="1">
      <c r="A29" s="199" t="s">
        <v>406</v>
      </c>
      <c r="B29" s="200"/>
      <c r="C29" s="200"/>
      <c r="D29" s="200"/>
      <c r="E29" s="200"/>
      <c r="F29" s="200"/>
      <c r="G29" s="200"/>
      <c r="H29" s="201"/>
      <c r="K29" s="199" t="s">
        <v>412</v>
      </c>
      <c r="L29" s="200"/>
      <c r="M29" s="200"/>
      <c r="N29" s="200"/>
      <c r="O29" s="200"/>
      <c r="P29" s="200"/>
      <c r="Q29" s="200"/>
      <c r="R29" s="201"/>
    </row>
    <row r="30" spans="1:18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</row>
    <row r="31" spans="1:18" ht="15" thickBot="1">
      <c r="A31" s="207" t="s">
        <v>47</v>
      </c>
      <c r="B31" s="208"/>
      <c r="C31" s="208"/>
      <c r="D31" s="208"/>
      <c r="E31" s="208"/>
      <c r="F31" s="208"/>
      <c r="G31" s="208"/>
      <c r="H31" s="206"/>
      <c r="K31" s="207" t="s">
        <v>414</v>
      </c>
      <c r="L31" s="208"/>
      <c r="M31" s="208"/>
      <c r="N31" s="208"/>
      <c r="O31" s="208"/>
      <c r="P31" s="208"/>
      <c r="Q31" s="208"/>
      <c r="R31" s="206"/>
    </row>
    <row r="32" spans="1:18" ht="15" thickBot="1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</row>
    <row r="33" spans="1:18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</row>
    <row r="34" spans="1:18" ht="15" thickBot="1">
      <c r="A34" s="207" t="s">
        <v>46</v>
      </c>
      <c r="B34" s="208"/>
      <c r="C34" s="208"/>
      <c r="D34" s="208"/>
      <c r="E34" s="208"/>
      <c r="F34" s="208"/>
      <c r="G34" s="208"/>
      <c r="H34" s="206"/>
      <c r="K34" s="207" t="s">
        <v>415</v>
      </c>
      <c r="L34" s="208"/>
      <c r="M34" s="208"/>
      <c r="N34" s="208"/>
      <c r="O34" s="208"/>
      <c r="P34" s="208"/>
      <c r="Q34" s="208"/>
      <c r="R34" s="206"/>
    </row>
    <row r="35" spans="1:18" ht="15" thickBot="1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</row>
    <row r="36" spans="1:18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</row>
    <row r="37" spans="1:18" ht="15" thickBot="1">
      <c r="A37" s="207" t="s">
        <v>45</v>
      </c>
      <c r="B37" s="208"/>
      <c r="C37" s="208"/>
      <c r="D37" s="208"/>
      <c r="E37" s="208"/>
      <c r="F37" s="208"/>
      <c r="G37" s="208"/>
      <c r="H37" s="206"/>
      <c r="K37" s="207" t="s">
        <v>416</v>
      </c>
      <c r="L37" s="208"/>
      <c r="M37" s="208"/>
      <c r="N37" s="208"/>
      <c r="O37" s="208"/>
      <c r="P37" s="208"/>
      <c r="Q37" s="208"/>
      <c r="R37" s="206"/>
    </row>
    <row r="38" spans="1:18" ht="15" thickBot="1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</row>
    <row r="39" spans="1:18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</row>
    <row r="40" spans="1:18" ht="15" thickBot="1">
      <c r="A40" s="207" t="s">
        <v>44</v>
      </c>
      <c r="B40" s="208"/>
      <c r="C40" s="208"/>
      <c r="D40" s="208"/>
      <c r="E40" s="208"/>
      <c r="F40" s="208"/>
      <c r="G40" s="208"/>
      <c r="H40" s="206"/>
      <c r="K40" s="37" t="s">
        <v>4</v>
      </c>
      <c r="L40" s="38" t="s">
        <v>4</v>
      </c>
      <c r="M40" s="38" t="s">
        <v>4</v>
      </c>
      <c r="N40" s="38" t="s">
        <v>4</v>
      </c>
      <c r="O40" s="38" t="s">
        <v>4</v>
      </c>
      <c r="P40" s="38" t="s">
        <v>4</v>
      </c>
      <c r="Q40" s="38" t="s">
        <v>4</v>
      </c>
      <c r="R40" s="36" t="s">
        <v>4</v>
      </c>
    </row>
    <row r="42" spans="1:18" ht="15" thickBot="1"/>
    <row r="43" spans="1:18" ht="16.2" thickBot="1">
      <c r="A43" s="199" t="s">
        <v>407</v>
      </c>
      <c r="B43" s="200"/>
      <c r="C43" s="200"/>
      <c r="D43" s="200"/>
      <c r="E43" s="200"/>
      <c r="F43" s="200"/>
      <c r="G43" s="200"/>
      <c r="H43" s="201"/>
    </row>
    <row r="44" spans="1:18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</row>
    <row r="45" spans="1:18" ht="15" thickBot="1">
      <c r="A45" s="207" t="s">
        <v>49</v>
      </c>
      <c r="B45" s="208"/>
      <c r="C45" s="208"/>
      <c r="D45" s="208"/>
      <c r="E45" s="208"/>
      <c r="F45" s="208"/>
      <c r="G45" s="208"/>
      <c r="H45" s="206"/>
    </row>
    <row r="46" spans="1:18" ht="15" thickBot="1">
      <c r="A46" s="4"/>
      <c r="B46" s="5"/>
      <c r="C46" s="5"/>
      <c r="D46" s="5"/>
      <c r="E46" s="5"/>
      <c r="F46" s="5"/>
      <c r="G46" s="5"/>
      <c r="H46" s="6"/>
    </row>
    <row r="47" spans="1:18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</row>
    <row r="48" spans="1:18" ht="15" thickBot="1">
      <c r="A48" s="207" t="s">
        <v>50</v>
      </c>
      <c r="B48" s="208"/>
      <c r="C48" s="208"/>
      <c r="D48" s="208"/>
      <c r="E48" s="208"/>
      <c r="F48" s="208"/>
      <c r="G48" s="208"/>
      <c r="H48" s="206"/>
    </row>
    <row r="49" spans="1:8" ht="15" thickBot="1">
      <c r="A49" s="4"/>
      <c r="B49" s="5"/>
      <c r="C49" s="5"/>
      <c r="D49" s="5"/>
      <c r="E49" s="5"/>
      <c r="F49" s="5"/>
      <c r="G49" s="5"/>
      <c r="H49" s="6"/>
    </row>
    <row r="50" spans="1:8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</row>
    <row r="51" spans="1:8" ht="15" thickBot="1">
      <c r="A51" s="207" t="s">
        <v>51</v>
      </c>
      <c r="B51" s="208"/>
      <c r="C51" s="208"/>
      <c r="D51" s="208"/>
      <c r="E51" s="208"/>
      <c r="F51" s="208"/>
      <c r="G51" s="208"/>
      <c r="H51" s="206"/>
    </row>
    <row r="52" spans="1:8" ht="15" thickBot="1">
      <c r="A52" s="4"/>
      <c r="B52" s="5"/>
      <c r="C52" s="5"/>
      <c r="D52" s="5"/>
      <c r="E52" s="5"/>
      <c r="F52" s="5"/>
      <c r="G52" s="5"/>
      <c r="H52" s="6"/>
    </row>
    <row r="53" spans="1:8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</row>
    <row r="54" spans="1:8" ht="15" thickBot="1">
      <c r="A54" s="207" t="s">
        <v>52</v>
      </c>
      <c r="B54" s="208"/>
      <c r="C54" s="208"/>
      <c r="D54" s="208"/>
      <c r="E54" s="208"/>
      <c r="F54" s="208"/>
      <c r="G54" s="208"/>
      <c r="H54" s="206"/>
    </row>
    <row r="55" spans="1:8">
      <c r="E55" s="32"/>
    </row>
  </sheetData>
  <mergeCells count="28">
    <mergeCell ref="A54:H54"/>
    <mergeCell ref="A45:H45"/>
    <mergeCell ref="A48:H48"/>
    <mergeCell ref="A51:H51"/>
    <mergeCell ref="A37:H37"/>
    <mergeCell ref="K37:R37"/>
    <mergeCell ref="A40:H40"/>
    <mergeCell ref="A43:H43"/>
    <mergeCell ref="K26:R26"/>
    <mergeCell ref="A29:H29"/>
    <mergeCell ref="K29:R29"/>
    <mergeCell ref="A31:H31"/>
    <mergeCell ref="K31:R31"/>
    <mergeCell ref="A34:H34"/>
    <mergeCell ref="K34:R34"/>
    <mergeCell ref="A15:H15"/>
    <mergeCell ref="K15:R15"/>
    <mergeCell ref="K17:R17"/>
    <mergeCell ref="K20:R20"/>
    <mergeCell ref="K23:R23"/>
    <mergeCell ref="A6:H6"/>
    <mergeCell ref="K6:R6"/>
    <mergeCell ref="K9:R9"/>
    <mergeCell ref="K12:R12"/>
    <mergeCell ref="A1:H1"/>
    <mergeCell ref="K1:R1"/>
    <mergeCell ref="A3:H3"/>
    <mergeCell ref="K3:R3"/>
  </mergeCells>
  <pageMargins left="0.7" right="0.7" top="0.75" bottom="0.75" header="0.3" footer="0.3"/>
  <pageSetup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8"/>
  <sheetViews>
    <sheetView workbookViewId="0">
      <selection activeCell="D26" sqref="D26"/>
    </sheetView>
  </sheetViews>
  <sheetFormatPr defaultRowHeight="14.4"/>
  <cols>
    <col min="2" max="2" width="16" customWidth="1"/>
    <col min="3" max="3" width="17.6640625" customWidth="1"/>
    <col min="4" max="4" width="15.33203125" customWidth="1"/>
    <col min="6" max="6" width="18.88671875" customWidth="1"/>
    <col min="7" max="7" width="20.109375" customWidth="1"/>
    <col min="8" max="8" width="15.33203125" customWidth="1"/>
  </cols>
  <sheetData>
    <row r="1" spans="1:18" ht="16.2" thickBot="1">
      <c r="A1" s="199" t="s">
        <v>398</v>
      </c>
      <c r="B1" s="200"/>
      <c r="C1" s="200"/>
      <c r="D1" s="200"/>
      <c r="E1" s="200"/>
      <c r="F1" s="200"/>
      <c r="G1" s="200"/>
      <c r="H1" s="201"/>
      <c r="K1" s="213" t="s">
        <v>420</v>
      </c>
      <c r="L1" s="214"/>
      <c r="M1" s="214"/>
      <c r="N1" s="214"/>
      <c r="O1" s="214"/>
      <c r="P1" s="214"/>
      <c r="Q1" s="214"/>
      <c r="R1" s="215"/>
    </row>
    <row r="2" spans="1:18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ht="15" thickBot="1">
      <c r="A3" s="207" t="s">
        <v>467</v>
      </c>
      <c r="B3" s="208"/>
      <c r="C3" s="208"/>
      <c r="D3" s="208"/>
      <c r="E3" s="208"/>
      <c r="F3" s="208"/>
      <c r="G3" s="208"/>
      <c r="H3" s="206"/>
      <c r="K3" s="207" t="s">
        <v>421</v>
      </c>
      <c r="L3" s="208"/>
      <c r="M3" s="208"/>
      <c r="N3" s="208"/>
      <c r="O3" s="208"/>
      <c r="P3" s="208"/>
      <c r="Q3" s="208"/>
      <c r="R3" s="206"/>
    </row>
    <row r="4" spans="1:18" ht="15" thickBot="1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ht="15" thickBot="1">
      <c r="A6" s="207" t="s">
        <v>467</v>
      </c>
      <c r="B6" s="208"/>
      <c r="C6" s="208"/>
      <c r="D6" s="208"/>
      <c r="E6" s="208"/>
      <c r="F6" s="208"/>
      <c r="G6" s="208"/>
      <c r="H6" s="206"/>
      <c r="K6" s="207" t="s">
        <v>422</v>
      </c>
      <c r="L6" s="208"/>
      <c r="M6" s="208"/>
      <c r="N6" s="208"/>
      <c r="O6" s="208"/>
      <c r="P6" s="208"/>
      <c r="Q6" s="208"/>
      <c r="R6" s="206"/>
    </row>
    <row r="7" spans="1:18" ht="15" thickBot="1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ht="15" thickBot="1">
      <c r="A9" s="12" t="s">
        <v>4</v>
      </c>
      <c r="B9" s="13" t="s">
        <v>4</v>
      </c>
      <c r="C9" s="13" t="s">
        <v>4</v>
      </c>
      <c r="D9" s="34" t="s">
        <v>4</v>
      </c>
      <c r="E9" s="13" t="s">
        <v>4</v>
      </c>
      <c r="F9" s="13" t="s">
        <v>4</v>
      </c>
      <c r="G9" s="13" t="s">
        <v>4</v>
      </c>
      <c r="H9" s="35" t="s">
        <v>400</v>
      </c>
      <c r="K9" s="207" t="s">
        <v>423</v>
      </c>
      <c r="L9" s="208"/>
      <c r="M9" s="208"/>
      <c r="N9" s="208"/>
      <c r="O9" s="208"/>
      <c r="P9" s="208"/>
      <c r="Q9" s="208"/>
      <c r="R9" s="206"/>
    </row>
    <row r="10" spans="1:18" ht="15" thickBot="1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ht="15" thickBot="1">
      <c r="A12" s="12" t="s">
        <v>4</v>
      </c>
      <c r="B12" s="13" t="s">
        <v>4</v>
      </c>
      <c r="C12" s="13" t="s">
        <v>4</v>
      </c>
      <c r="D12" s="34" t="s">
        <v>399</v>
      </c>
      <c r="E12" s="34" t="s">
        <v>4</v>
      </c>
      <c r="F12" s="34" t="s">
        <v>4</v>
      </c>
      <c r="G12" s="34" t="s">
        <v>4</v>
      </c>
      <c r="H12" s="35" t="s">
        <v>19</v>
      </c>
      <c r="K12" s="207" t="s">
        <v>424</v>
      </c>
      <c r="L12" s="208"/>
      <c r="M12" s="208"/>
      <c r="N12" s="208"/>
      <c r="O12" s="208"/>
      <c r="P12" s="208"/>
      <c r="Q12" s="208"/>
      <c r="R12" s="206"/>
    </row>
    <row r="14" spans="1:18" ht="15" thickBot="1"/>
    <row r="15" spans="1:18" ht="16.2" thickBot="1">
      <c r="A15" s="199" t="s">
        <v>405</v>
      </c>
      <c r="B15" s="200"/>
      <c r="C15" s="200"/>
      <c r="D15" s="200"/>
      <c r="E15" s="200"/>
      <c r="F15" s="200"/>
      <c r="G15" s="200"/>
      <c r="H15" s="201"/>
      <c r="K15" s="213" t="s">
        <v>425</v>
      </c>
      <c r="L15" s="214"/>
      <c r="M15" s="214"/>
      <c r="N15" s="214"/>
      <c r="O15" s="214"/>
      <c r="P15" s="214"/>
      <c r="Q15" s="214"/>
      <c r="R15" s="215"/>
    </row>
    <row r="16" spans="1:18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</row>
    <row r="17" spans="1:18" ht="15" thickBot="1">
      <c r="A17" s="37" t="s">
        <v>4</v>
      </c>
      <c r="B17" s="38" t="s">
        <v>4</v>
      </c>
      <c r="C17" s="38" t="s">
        <v>432</v>
      </c>
      <c r="D17" s="38" t="s">
        <v>431</v>
      </c>
      <c r="E17" s="38" t="s">
        <v>4</v>
      </c>
      <c r="F17" s="38" t="s">
        <v>4</v>
      </c>
      <c r="G17" s="38" t="s">
        <v>430</v>
      </c>
      <c r="H17" s="36" t="s">
        <v>429</v>
      </c>
      <c r="K17" s="207" t="s">
        <v>421</v>
      </c>
      <c r="L17" s="208"/>
      <c r="M17" s="208"/>
      <c r="N17" s="208"/>
      <c r="O17" s="208"/>
      <c r="P17" s="208"/>
      <c r="Q17" s="208"/>
      <c r="R17" s="206"/>
    </row>
    <row r="18" spans="1:18" ht="15" thickBot="1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5"/>
      <c r="P18" s="5"/>
      <c r="Q18" s="5"/>
      <c r="R18" s="6"/>
    </row>
    <row r="19" spans="1:18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</row>
    <row r="20" spans="1:18" ht="15" thickBot="1">
      <c r="A20" s="12" t="s">
        <v>4</v>
      </c>
      <c r="B20" s="34" t="s">
        <v>62</v>
      </c>
      <c r="C20" s="34" t="s">
        <v>61</v>
      </c>
      <c r="D20" s="34" t="s">
        <v>60</v>
      </c>
      <c r="E20" s="11" t="s">
        <v>4</v>
      </c>
      <c r="F20" s="34" t="s">
        <v>59</v>
      </c>
      <c r="G20" s="34" t="s">
        <v>58</v>
      </c>
      <c r="H20" s="35" t="s">
        <v>57</v>
      </c>
      <c r="K20" s="207" t="s">
        <v>422</v>
      </c>
      <c r="L20" s="208"/>
      <c r="M20" s="208"/>
      <c r="N20" s="208"/>
      <c r="O20" s="208"/>
      <c r="P20" s="208"/>
      <c r="Q20" s="208"/>
      <c r="R20" s="206"/>
    </row>
    <row r="21" spans="1:18" ht="15" thickBot="1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</row>
    <row r="22" spans="1:18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</row>
    <row r="23" spans="1:18" ht="15" thickBot="1">
      <c r="A23" s="12" t="s">
        <v>4</v>
      </c>
      <c r="B23" s="34" t="s">
        <v>63</v>
      </c>
      <c r="C23" s="34" t="s">
        <v>64</v>
      </c>
      <c r="D23" s="34" t="s">
        <v>65</v>
      </c>
      <c r="E23" s="11" t="s">
        <v>4</v>
      </c>
      <c r="F23" s="34" t="s">
        <v>66</v>
      </c>
      <c r="G23" s="34" t="s">
        <v>67</v>
      </c>
      <c r="H23" s="35" t="s">
        <v>68</v>
      </c>
      <c r="K23" s="207" t="s">
        <v>423</v>
      </c>
      <c r="L23" s="208"/>
      <c r="M23" s="208"/>
      <c r="N23" s="208"/>
      <c r="O23" s="208"/>
      <c r="P23" s="208"/>
      <c r="Q23" s="208"/>
      <c r="R23" s="206"/>
    </row>
    <row r="24" spans="1:18" ht="15" thickBot="1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</row>
    <row r="25" spans="1:18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</row>
    <row r="26" spans="1:18" ht="15" thickBot="1">
      <c r="A26" s="10" t="s">
        <v>4</v>
      </c>
      <c r="B26" s="11" t="s">
        <v>4</v>
      </c>
      <c r="C26" s="11" t="s">
        <v>4</v>
      </c>
      <c r="D26" s="34" t="s">
        <v>418</v>
      </c>
      <c r="E26" s="13" t="s">
        <v>4</v>
      </c>
      <c r="F26" s="13" t="s">
        <v>4</v>
      </c>
      <c r="G26" s="13" t="s">
        <v>4</v>
      </c>
      <c r="H26" s="35" t="s">
        <v>419</v>
      </c>
      <c r="K26" s="207" t="s">
        <v>424</v>
      </c>
      <c r="L26" s="208"/>
      <c r="M26" s="208"/>
      <c r="N26" s="208"/>
      <c r="O26" s="208"/>
      <c r="P26" s="208"/>
      <c r="Q26" s="208"/>
      <c r="R26" s="206"/>
    </row>
    <row r="28" spans="1:18" ht="15" thickBot="1"/>
    <row r="29" spans="1:18" ht="16.2" thickBot="1">
      <c r="A29" s="199" t="s">
        <v>406</v>
      </c>
      <c r="B29" s="200"/>
      <c r="C29" s="200"/>
      <c r="D29" s="200"/>
      <c r="E29" s="200"/>
      <c r="F29" s="200"/>
      <c r="G29" s="200"/>
      <c r="H29" s="201"/>
      <c r="K29" s="213" t="s">
        <v>426</v>
      </c>
      <c r="L29" s="214"/>
      <c r="M29" s="214"/>
      <c r="N29" s="214"/>
      <c r="O29" s="214"/>
      <c r="P29" s="214"/>
      <c r="Q29" s="214"/>
      <c r="R29" s="215"/>
    </row>
    <row r="30" spans="1:18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</row>
    <row r="31" spans="1:18" ht="15" thickBot="1">
      <c r="A31" s="207" t="s">
        <v>47</v>
      </c>
      <c r="B31" s="208"/>
      <c r="C31" s="208"/>
      <c r="D31" s="208"/>
      <c r="E31" s="208"/>
      <c r="F31" s="208"/>
      <c r="G31" s="208"/>
      <c r="H31" s="206"/>
      <c r="K31" s="207" t="s">
        <v>421</v>
      </c>
      <c r="L31" s="208"/>
      <c r="M31" s="208"/>
      <c r="N31" s="208"/>
      <c r="O31" s="208"/>
      <c r="P31" s="208"/>
      <c r="Q31" s="208"/>
      <c r="R31" s="206"/>
    </row>
    <row r="32" spans="1:18" ht="15" thickBot="1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</row>
    <row r="33" spans="1:18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</row>
    <row r="34" spans="1:18" ht="15" thickBot="1">
      <c r="A34" s="207" t="s">
        <v>46</v>
      </c>
      <c r="B34" s="208"/>
      <c r="C34" s="208"/>
      <c r="D34" s="208"/>
      <c r="E34" s="208"/>
      <c r="F34" s="208"/>
      <c r="G34" s="208"/>
      <c r="H34" s="206"/>
      <c r="K34" s="207" t="s">
        <v>422</v>
      </c>
      <c r="L34" s="208"/>
      <c r="M34" s="208"/>
      <c r="N34" s="208"/>
      <c r="O34" s="208"/>
      <c r="P34" s="208"/>
      <c r="Q34" s="208"/>
      <c r="R34" s="206"/>
    </row>
    <row r="35" spans="1:18" ht="15" thickBot="1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</row>
    <row r="36" spans="1:18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</row>
    <row r="37" spans="1:18" ht="15" thickBot="1">
      <c r="A37" s="207" t="s">
        <v>45</v>
      </c>
      <c r="B37" s="208"/>
      <c r="C37" s="208"/>
      <c r="D37" s="208"/>
      <c r="E37" s="208"/>
      <c r="F37" s="208"/>
      <c r="G37" s="208"/>
      <c r="H37" s="206"/>
      <c r="K37" s="207" t="s">
        <v>423</v>
      </c>
      <c r="L37" s="208"/>
      <c r="M37" s="208"/>
      <c r="N37" s="208"/>
      <c r="O37" s="208"/>
      <c r="P37" s="208"/>
      <c r="Q37" s="208"/>
      <c r="R37" s="206"/>
    </row>
    <row r="38" spans="1:18" ht="15" thickBot="1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</row>
    <row r="39" spans="1:18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</row>
    <row r="40" spans="1:18" ht="15" thickBot="1">
      <c r="A40" s="207" t="s">
        <v>44</v>
      </c>
      <c r="B40" s="208"/>
      <c r="C40" s="208"/>
      <c r="D40" s="208"/>
      <c r="E40" s="208"/>
      <c r="F40" s="208"/>
      <c r="G40" s="208"/>
      <c r="H40" s="206"/>
      <c r="K40" s="207" t="s">
        <v>424</v>
      </c>
      <c r="L40" s="208"/>
      <c r="M40" s="208"/>
      <c r="N40" s="208"/>
      <c r="O40" s="208"/>
      <c r="P40" s="208"/>
      <c r="Q40" s="208"/>
      <c r="R40" s="206"/>
    </row>
    <row r="42" spans="1:18" ht="15" thickBot="1"/>
    <row r="43" spans="1:18" ht="16.2" thickBot="1">
      <c r="A43" s="199" t="s">
        <v>407</v>
      </c>
      <c r="B43" s="200"/>
      <c r="C43" s="200"/>
      <c r="D43" s="200"/>
      <c r="E43" s="200"/>
      <c r="F43" s="200"/>
      <c r="G43" s="200"/>
      <c r="H43" s="201"/>
      <c r="K43" s="213" t="s">
        <v>427</v>
      </c>
      <c r="L43" s="214"/>
      <c r="M43" s="214"/>
      <c r="N43" s="214"/>
      <c r="O43" s="214"/>
      <c r="P43" s="214"/>
      <c r="Q43" s="214"/>
      <c r="R43" s="215"/>
    </row>
    <row r="44" spans="1:18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  <c r="K44" s="7">
        <v>31</v>
      </c>
      <c r="L44" s="8">
        <v>30</v>
      </c>
      <c r="M44" s="8">
        <v>29</v>
      </c>
      <c r="N44" s="8">
        <v>28</v>
      </c>
      <c r="O44" s="8">
        <v>27</v>
      </c>
      <c r="P44" s="8">
        <v>26</v>
      </c>
      <c r="Q44" s="8">
        <v>25</v>
      </c>
      <c r="R44" s="9">
        <v>24</v>
      </c>
    </row>
    <row r="45" spans="1:18" ht="15" thickBot="1">
      <c r="A45" s="207" t="s">
        <v>49</v>
      </c>
      <c r="B45" s="208"/>
      <c r="C45" s="208"/>
      <c r="D45" s="208"/>
      <c r="E45" s="208"/>
      <c r="F45" s="208"/>
      <c r="G45" s="208"/>
      <c r="H45" s="206"/>
      <c r="K45" s="207" t="s">
        <v>421</v>
      </c>
      <c r="L45" s="208"/>
      <c r="M45" s="208"/>
      <c r="N45" s="208"/>
      <c r="O45" s="208"/>
      <c r="P45" s="208"/>
      <c r="Q45" s="208"/>
      <c r="R45" s="206"/>
    </row>
    <row r="46" spans="1:18" ht="15" thickBot="1">
      <c r="A46" s="4"/>
      <c r="B46" s="5"/>
      <c r="C46" s="5"/>
      <c r="D46" s="5"/>
      <c r="E46" s="5"/>
      <c r="F46" s="5"/>
      <c r="G46" s="5"/>
      <c r="H46" s="6"/>
      <c r="K46" s="4"/>
      <c r="L46" s="5"/>
      <c r="M46" s="5"/>
      <c r="N46" s="5"/>
      <c r="O46" s="5"/>
      <c r="P46" s="5"/>
      <c r="Q46" s="5"/>
      <c r="R46" s="6"/>
    </row>
    <row r="47" spans="1:18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  <c r="K47" s="7">
        <v>23</v>
      </c>
      <c r="L47" s="8">
        <v>22</v>
      </c>
      <c r="M47" s="8">
        <v>21</v>
      </c>
      <c r="N47" s="8">
        <v>20</v>
      </c>
      <c r="O47" s="8">
        <v>19</v>
      </c>
      <c r="P47" s="8">
        <v>18</v>
      </c>
      <c r="Q47" s="8">
        <v>17</v>
      </c>
      <c r="R47" s="9">
        <v>16</v>
      </c>
    </row>
    <row r="48" spans="1:18" ht="15" thickBot="1">
      <c r="A48" s="207" t="s">
        <v>50</v>
      </c>
      <c r="B48" s="208"/>
      <c r="C48" s="208"/>
      <c r="D48" s="208"/>
      <c r="E48" s="208"/>
      <c r="F48" s="208"/>
      <c r="G48" s="208"/>
      <c r="H48" s="206"/>
      <c r="K48" s="207" t="s">
        <v>422</v>
      </c>
      <c r="L48" s="208"/>
      <c r="M48" s="208"/>
      <c r="N48" s="208"/>
      <c r="O48" s="208"/>
      <c r="P48" s="208"/>
      <c r="Q48" s="208"/>
      <c r="R48" s="206"/>
    </row>
    <row r="49" spans="1:18" ht="15" thickBot="1">
      <c r="A49" s="4"/>
      <c r="B49" s="5"/>
      <c r="C49" s="5"/>
      <c r="D49" s="5"/>
      <c r="E49" s="5"/>
      <c r="F49" s="5"/>
      <c r="G49" s="5"/>
      <c r="H49" s="6"/>
      <c r="K49" s="4"/>
      <c r="L49" s="5"/>
      <c r="M49" s="5"/>
      <c r="N49" s="5"/>
      <c r="O49" s="5"/>
      <c r="P49" s="5"/>
      <c r="Q49" s="5"/>
      <c r="R49" s="6"/>
    </row>
    <row r="50" spans="1:18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  <c r="K50" s="7">
        <v>15</v>
      </c>
      <c r="L50" s="8">
        <v>14</v>
      </c>
      <c r="M50" s="8">
        <v>13</v>
      </c>
      <c r="N50" s="8">
        <v>12</v>
      </c>
      <c r="O50" s="8">
        <v>11</v>
      </c>
      <c r="P50" s="8">
        <v>10</v>
      </c>
      <c r="Q50" s="8">
        <v>9</v>
      </c>
      <c r="R50" s="9">
        <v>8</v>
      </c>
    </row>
    <row r="51" spans="1:18" ht="15" thickBot="1">
      <c r="A51" s="207" t="s">
        <v>51</v>
      </c>
      <c r="B51" s="208"/>
      <c r="C51" s="208"/>
      <c r="D51" s="208"/>
      <c r="E51" s="208"/>
      <c r="F51" s="208"/>
      <c r="G51" s="208"/>
      <c r="H51" s="206"/>
      <c r="K51" s="207" t="s">
        <v>423</v>
      </c>
      <c r="L51" s="208"/>
      <c r="M51" s="208"/>
      <c r="N51" s="208"/>
      <c r="O51" s="208"/>
      <c r="P51" s="208"/>
      <c r="Q51" s="208"/>
      <c r="R51" s="206"/>
    </row>
    <row r="52" spans="1:18" ht="15" thickBot="1">
      <c r="A52" s="4"/>
      <c r="B52" s="5"/>
      <c r="C52" s="5"/>
      <c r="D52" s="5"/>
      <c r="E52" s="5"/>
      <c r="F52" s="5"/>
      <c r="G52" s="5"/>
      <c r="H52" s="6"/>
      <c r="K52" s="4"/>
      <c r="L52" s="5"/>
      <c r="M52" s="5"/>
      <c r="N52" s="5"/>
      <c r="O52" s="5"/>
      <c r="P52" s="5"/>
      <c r="Q52" s="5"/>
      <c r="R52" s="6"/>
    </row>
    <row r="53" spans="1:18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  <c r="K53" s="7">
        <v>7</v>
      </c>
      <c r="L53" s="8">
        <v>6</v>
      </c>
      <c r="M53" s="8">
        <v>5</v>
      </c>
      <c r="N53" s="8">
        <v>4</v>
      </c>
      <c r="O53" s="8">
        <v>3</v>
      </c>
      <c r="P53" s="8">
        <v>2</v>
      </c>
      <c r="Q53" s="8">
        <v>1</v>
      </c>
      <c r="R53" s="9">
        <v>0</v>
      </c>
    </row>
    <row r="54" spans="1:18" ht="15" thickBot="1">
      <c r="A54" s="207" t="s">
        <v>52</v>
      </c>
      <c r="B54" s="208"/>
      <c r="C54" s="208"/>
      <c r="D54" s="208"/>
      <c r="E54" s="208"/>
      <c r="F54" s="208"/>
      <c r="G54" s="208"/>
      <c r="H54" s="206"/>
      <c r="K54" s="207" t="s">
        <v>424</v>
      </c>
      <c r="L54" s="208"/>
      <c r="M54" s="208"/>
      <c r="N54" s="208"/>
      <c r="O54" s="208"/>
      <c r="P54" s="208"/>
      <c r="Q54" s="208"/>
      <c r="R54" s="206"/>
    </row>
    <row r="55" spans="1:18">
      <c r="E55" s="32"/>
    </row>
    <row r="56" spans="1:18" ht="15" thickBot="1"/>
    <row r="57" spans="1:18" ht="16.2" thickBot="1">
      <c r="K57" s="213" t="s">
        <v>428</v>
      </c>
      <c r="L57" s="214"/>
      <c r="M57" s="214"/>
      <c r="N57" s="214"/>
      <c r="O57" s="214"/>
      <c r="P57" s="214"/>
      <c r="Q57" s="214"/>
      <c r="R57" s="215"/>
    </row>
    <row r="58" spans="1:18">
      <c r="K58" s="7">
        <v>31</v>
      </c>
      <c r="L58" s="8">
        <v>30</v>
      </c>
      <c r="M58" s="8">
        <v>29</v>
      </c>
      <c r="N58" s="8">
        <v>28</v>
      </c>
      <c r="O58" s="8">
        <v>27</v>
      </c>
      <c r="P58" s="8">
        <v>26</v>
      </c>
      <c r="Q58" s="8">
        <v>25</v>
      </c>
      <c r="R58" s="9">
        <v>24</v>
      </c>
    </row>
    <row r="59" spans="1:18" ht="15" thickBot="1">
      <c r="K59" s="207" t="s">
        <v>421</v>
      </c>
      <c r="L59" s="208"/>
      <c r="M59" s="208"/>
      <c r="N59" s="208"/>
      <c r="O59" s="208"/>
      <c r="P59" s="208"/>
      <c r="Q59" s="208"/>
      <c r="R59" s="206"/>
    </row>
    <row r="60" spans="1:18" ht="15" thickBot="1">
      <c r="K60" s="4"/>
      <c r="L60" s="5"/>
      <c r="M60" s="5"/>
      <c r="N60" s="5"/>
      <c r="O60" s="5"/>
      <c r="P60" s="5"/>
      <c r="Q60" s="5"/>
      <c r="R60" s="6"/>
    </row>
    <row r="61" spans="1:18">
      <c r="K61" s="7">
        <v>23</v>
      </c>
      <c r="L61" s="8">
        <v>22</v>
      </c>
      <c r="M61" s="8">
        <v>21</v>
      </c>
      <c r="N61" s="8">
        <v>20</v>
      </c>
      <c r="O61" s="8">
        <v>19</v>
      </c>
      <c r="P61" s="8">
        <v>18</v>
      </c>
      <c r="Q61" s="8">
        <v>17</v>
      </c>
      <c r="R61" s="9">
        <v>16</v>
      </c>
    </row>
    <row r="62" spans="1:18" ht="15" thickBot="1">
      <c r="K62" s="207" t="s">
        <v>422</v>
      </c>
      <c r="L62" s="208"/>
      <c r="M62" s="208"/>
      <c r="N62" s="208"/>
      <c r="O62" s="208"/>
      <c r="P62" s="208"/>
      <c r="Q62" s="208"/>
      <c r="R62" s="206"/>
    </row>
    <row r="63" spans="1:18" ht="15" thickBot="1">
      <c r="K63" s="4"/>
      <c r="L63" s="5"/>
      <c r="M63" s="5"/>
      <c r="N63" s="5"/>
      <c r="O63" s="5"/>
      <c r="P63" s="5"/>
      <c r="Q63" s="5"/>
      <c r="R63" s="6"/>
    </row>
    <row r="64" spans="1:18">
      <c r="K64" s="7">
        <v>15</v>
      </c>
      <c r="L64" s="8">
        <v>14</v>
      </c>
      <c r="M64" s="8">
        <v>13</v>
      </c>
      <c r="N64" s="8">
        <v>12</v>
      </c>
      <c r="O64" s="8">
        <v>11</v>
      </c>
      <c r="P64" s="8">
        <v>10</v>
      </c>
      <c r="Q64" s="8">
        <v>9</v>
      </c>
      <c r="R64" s="9">
        <v>8</v>
      </c>
    </row>
    <row r="65" spans="11:18" ht="15" thickBot="1">
      <c r="K65" s="207" t="s">
        <v>423</v>
      </c>
      <c r="L65" s="208"/>
      <c r="M65" s="208"/>
      <c r="N65" s="208"/>
      <c r="O65" s="208"/>
      <c r="P65" s="208"/>
      <c r="Q65" s="208"/>
      <c r="R65" s="206"/>
    </row>
    <row r="66" spans="11:18" ht="15" thickBot="1">
      <c r="K66" s="4"/>
      <c r="L66" s="5"/>
      <c r="M66" s="5"/>
      <c r="N66" s="5"/>
      <c r="O66" s="5"/>
      <c r="P66" s="5"/>
      <c r="Q66" s="5"/>
      <c r="R66" s="6"/>
    </row>
    <row r="67" spans="11:18">
      <c r="K67" s="7">
        <v>7</v>
      </c>
      <c r="L67" s="8">
        <v>6</v>
      </c>
      <c r="M67" s="8">
        <v>5</v>
      </c>
      <c r="N67" s="8">
        <v>4</v>
      </c>
      <c r="O67" s="8">
        <v>3</v>
      </c>
      <c r="P67" s="8">
        <v>2</v>
      </c>
      <c r="Q67" s="8">
        <v>1</v>
      </c>
      <c r="R67" s="9">
        <v>0</v>
      </c>
    </row>
    <row r="68" spans="11:18" ht="15" thickBot="1">
      <c r="K68" s="207" t="s">
        <v>424</v>
      </c>
      <c r="L68" s="208"/>
      <c r="M68" s="208"/>
      <c r="N68" s="208"/>
      <c r="O68" s="208"/>
      <c r="P68" s="208"/>
      <c r="Q68" s="208"/>
      <c r="R68" s="206"/>
    </row>
  </sheetData>
  <mergeCells count="39">
    <mergeCell ref="K57:R57"/>
    <mergeCell ref="K59:R59"/>
    <mergeCell ref="K62:R62"/>
    <mergeCell ref="K65:R65"/>
    <mergeCell ref="K68:R68"/>
    <mergeCell ref="K45:R45"/>
    <mergeCell ref="A45:H45"/>
    <mergeCell ref="A48:H48"/>
    <mergeCell ref="A51:H51"/>
    <mergeCell ref="A54:H54"/>
    <mergeCell ref="K48:R48"/>
    <mergeCell ref="K51:R51"/>
    <mergeCell ref="K54:R54"/>
    <mergeCell ref="A34:H34"/>
    <mergeCell ref="A37:H37"/>
    <mergeCell ref="A40:H40"/>
    <mergeCell ref="A43:H43"/>
    <mergeCell ref="K23:R23"/>
    <mergeCell ref="K26:R26"/>
    <mergeCell ref="A29:H29"/>
    <mergeCell ref="K29:R29"/>
    <mergeCell ref="A31:H31"/>
    <mergeCell ref="K31:R31"/>
    <mergeCell ref="K34:R34"/>
    <mergeCell ref="K37:R37"/>
    <mergeCell ref="K40:R40"/>
    <mergeCell ref="K43:R43"/>
    <mergeCell ref="A15:H15"/>
    <mergeCell ref="K15:R15"/>
    <mergeCell ref="K17:R17"/>
    <mergeCell ref="K20:R20"/>
    <mergeCell ref="A1:H1"/>
    <mergeCell ref="A3:H3"/>
    <mergeCell ref="A6:H6"/>
    <mergeCell ref="K1:R1"/>
    <mergeCell ref="K6:R6"/>
    <mergeCell ref="K3:R3"/>
    <mergeCell ref="K9:R9"/>
    <mergeCell ref="K12:R12"/>
  </mergeCells>
  <pageMargins left="0.7" right="0.7" top="0.75" bottom="0.75" header="0.3" footer="0.3"/>
  <pageSetup orientation="portrait" horizontalDpi="4294967293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3"/>
  <sheetViews>
    <sheetView workbookViewId="0">
      <selection activeCell="I38" sqref="I38"/>
    </sheetView>
  </sheetViews>
  <sheetFormatPr defaultRowHeight="14.4"/>
  <cols>
    <col min="1" max="1" width="9.6640625" customWidth="1"/>
    <col min="6" max="6" width="10" bestFit="1" customWidth="1"/>
    <col min="7" max="7" width="10" customWidth="1"/>
  </cols>
  <sheetData>
    <row r="1" spans="1:16">
      <c r="A1" t="s">
        <v>81</v>
      </c>
      <c r="C1">
        <v>8192</v>
      </c>
    </row>
    <row r="2" spans="1:16">
      <c r="A2" t="s">
        <v>80</v>
      </c>
      <c r="C2">
        <v>1024</v>
      </c>
    </row>
    <row r="3" spans="1:16">
      <c r="C3" s="32">
        <f>C1*C2</f>
        <v>8388608</v>
      </c>
      <c r="D3" s="32" t="s">
        <v>87</v>
      </c>
    </row>
    <row r="4" spans="1:16">
      <c r="A4" t="s">
        <v>79</v>
      </c>
      <c r="C4">
        <v>8</v>
      </c>
    </row>
    <row r="5" spans="1:16">
      <c r="A5" s="32" t="s">
        <v>88</v>
      </c>
      <c r="C5" s="32">
        <f>C3*C4</f>
        <v>67108864</v>
      </c>
      <c r="D5" s="32" t="s">
        <v>87</v>
      </c>
    </row>
    <row r="7" spans="1:16" ht="15" thickBot="1"/>
    <row r="8" spans="1:16">
      <c r="A8" s="58" t="s">
        <v>106</v>
      </c>
      <c r="B8" s="59" t="s">
        <v>75</v>
      </c>
      <c r="C8" s="58" t="s">
        <v>106</v>
      </c>
      <c r="D8" s="60" t="s">
        <v>76</v>
      </c>
      <c r="E8" s="59" t="s">
        <v>106</v>
      </c>
      <c r="F8" s="60" t="s">
        <v>77</v>
      </c>
      <c r="G8" s="58" t="s">
        <v>106</v>
      </c>
      <c r="H8" s="60" t="s">
        <v>78</v>
      </c>
      <c r="I8" s="58" t="s">
        <v>106</v>
      </c>
      <c r="J8" s="60" t="s">
        <v>85</v>
      </c>
      <c r="K8" s="58" t="s">
        <v>106</v>
      </c>
      <c r="L8" s="60" t="s">
        <v>82</v>
      </c>
      <c r="M8" s="58" t="s">
        <v>106</v>
      </c>
      <c r="N8" s="60" t="s">
        <v>83</v>
      </c>
      <c r="O8" s="58" t="s">
        <v>106</v>
      </c>
      <c r="P8" s="60" t="s">
        <v>84</v>
      </c>
    </row>
    <row r="9" spans="1:16">
      <c r="A9" s="44" t="s">
        <v>89</v>
      </c>
      <c r="B9" s="2"/>
      <c r="C9" s="1" t="s">
        <v>99</v>
      </c>
      <c r="D9" s="3"/>
      <c r="E9" s="2" t="s">
        <v>100</v>
      </c>
      <c r="F9" s="3"/>
      <c r="G9" s="1" t="s">
        <v>101</v>
      </c>
      <c r="H9" s="3"/>
      <c r="I9" s="1" t="s">
        <v>102</v>
      </c>
      <c r="J9" s="3"/>
      <c r="K9" s="1" t="s">
        <v>103</v>
      </c>
      <c r="L9" s="3"/>
      <c r="M9" s="1" t="s">
        <v>104</v>
      </c>
      <c r="N9" s="3"/>
      <c r="O9" s="1" t="s">
        <v>105</v>
      </c>
      <c r="P9" s="3"/>
    </row>
    <row r="10" spans="1:16">
      <c r="A10" s="1"/>
      <c r="B10" s="2"/>
      <c r="C10" s="1"/>
      <c r="D10" s="3"/>
      <c r="E10" s="2"/>
      <c r="F10" s="3"/>
      <c r="G10" s="1"/>
      <c r="H10" s="3"/>
      <c r="I10" s="1"/>
      <c r="J10" s="3"/>
      <c r="K10" s="1"/>
      <c r="L10" s="3"/>
      <c r="M10" s="1"/>
      <c r="N10" s="3"/>
      <c r="O10" s="1"/>
      <c r="P10" s="3"/>
    </row>
    <row r="11" spans="1:16">
      <c r="A11" s="1"/>
      <c r="B11" s="2"/>
      <c r="C11" s="1"/>
      <c r="D11" s="3"/>
      <c r="E11" s="2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</row>
    <row r="12" spans="1:16">
      <c r="A12" s="1"/>
      <c r="B12" s="2"/>
      <c r="C12" s="1"/>
      <c r="D12" s="3"/>
      <c r="E12" s="2"/>
      <c r="F12" s="3"/>
      <c r="G12" s="1"/>
      <c r="H12" s="3"/>
      <c r="I12" s="1"/>
      <c r="J12" s="3"/>
      <c r="K12" s="1"/>
      <c r="L12" s="3"/>
      <c r="M12" s="1"/>
      <c r="N12" s="3"/>
      <c r="O12" s="1"/>
      <c r="P12" s="3"/>
    </row>
    <row r="13" spans="1:16">
      <c r="A13" s="1"/>
      <c r="B13" s="2"/>
      <c r="C13" s="1"/>
      <c r="D13" s="3"/>
      <c r="E13" s="2"/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</row>
    <row r="14" spans="1:16">
      <c r="A14" s="1"/>
      <c r="B14" s="2"/>
      <c r="C14" s="1"/>
      <c r="D14" s="3"/>
      <c r="E14" s="2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</row>
    <row r="15" spans="1:16">
      <c r="A15" s="1"/>
      <c r="B15" s="2"/>
      <c r="C15" s="1"/>
      <c r="D15" s="3"/>
      <c r="E15" s="2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</row>
    <row r="16" spans="1:16">
      <c r="A16" s="1"/>
      <c r="B16" s="2"/>
      <c r="C16" s="1"/>
      <c r="D16" s="3"/>
      <c r="E16" s="2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</row>
    <row r="17" spans="1:16">
      <c r="A17" s="1"/>
      <c r="B17" s="56" t="s">
        <v>92</v>
      </c>
      <c r="C17" s="1"/>
      <c r="D17" s="3"/>
      <c r="E17" s="2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</row>
    <row r="18" spans="1:16">
      <c r="A18" s="1"/>
      <c r="B18" s="56"/>
      <c r="C18" s="52" t="s">
        <v>122</v>
      </c>
      <c r="D18" s="53" t="s">
        <v>123</v>
      </c>
      <c r="E18" s="2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</row>
    <row r="19" spans="1:16">
      <c r="A19" s="1"/>
      <c r="B19" s="56"/>
      <c r="C19" s="52" t="s">
        <v>125</v>
      </c>
      <c r="D19" s="53" t="s">
        <v>125</v>
      </c>
      <c r="E19" s="2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</row>
    <row r="20" spans="1:16">
      <c r="A20" s="1"/>
      <c r="B20" s="56"/>
      <c r="C20" s="52" t="s">
        <v>125</v>
      </c>
      <c r="D20" s="53" t="s">
        <v>125</v>
      </c>
      <c r="E20" s="2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</row>
    <row r="21" spans="1:16">
      <c r="A21" s="1"/>
      <c r="B21" s="56" t="s">
        <v>127</v>
      </c>
      <c r="C21" s="52" t="s">
        <v>125</v>
      </c>
      <c r="D21" s="53" t="s">
        <v>125</v>
      </c>
      <c r="E21" s="2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</row>
    <row r="22" spans="1:16">
      <c r="A22" s="1"/>
      <c r="B22" s="56" t="s">
        <v>126</v>
      </c>
      <c r="C22" s="52" t="s">
        <v>118</v>
      </c>
      <c r="D22" s="53" t="s">
        <v>121</v>
      </c>
      <c r="E22" s="2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</row>
    <row r="23" spans="1:16">
      <c r="A23" s="1"/>
      <c r="B23" s="56"/>
      <c r="C23" s="52" t="s">
        <v>117</v>
      </c>
      <c r="D23" s="53" t="s">
        <v>120</v>
      </c>
      <c r="E23" s="2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</row>
    <row r="24" spans="1:16">
      <c r="A24" s="1"/>
      <c r="B24" s="56"/>
      <c r="C24" s="52" t="s">
        <v>116</v>
      </c>
      <c r="D24" s="53" t="s">
        <v>119</v>
      </c>
      <c r="E24" s="2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</row>
    <row r="25" spans="1:16" ht="15" thickBot="1">
      <c r="A25" s="45" t="s">
        <v>86</v>
      </c>
      <c r="B25" s="57" t="s">
        <v>91</v>
      </c>
      <c r="C25" s="54" t="s">
        <v>90</v>
      </c>
      <c r="D25" s="55" t="s">
        <v>124</v>
      </c>
      <c r="E25" s="47" t="s">
        <v>93</v>
      </c>
      <c r="F25" s="43"/>
      <c r="G25" s="42" t="s">
        <v>94</v>
      </c>
      <c r="H25" s="43"/>
      <c r="I25" s="42" t="s">
        <v>95</v>
      </c>
      <c r="J25" s="43"/>
      <c r="K25" s="42" t="s">
        <v>96</v>
      </c>
      <c r="L25" s="43"/>
      <c r="M25" s="42" t="s">
        <v>97</v>
      </c>
      <c r="N25" s="43"/>
      <c r="O25" s="42" t="s">
        <v>98</v>
      </c>
      <c r="P25" s="43"/>
    </row>
    <row r="29" spans="1:16" ht="57.6">
      <c r="A29" t="s">
        <v>107</v>
      </c>
      <c r="F29" s="61" t="s">
        <v>132</v>
      </c>
      <c r="G29" s="61" t="s">
        <v>129</v>
      </c>
      <c r="H29" s="32"/>
      <c r="I29" s="61" t="s">
        <v>130</v>
      </c>
      <c r="K29" s="61" t="s">
        <v>133</v>
      </c>
    </row>
    <row r="30" spans="1:16">
      <c r="A30" t="s">
        <v>108</v>
      </c>
      <c r="B30">
        <v>11</v>
      </c>
      <c r="C30">
        <v>11</v>
      </c>
      <c r="D30">
        <v>3</v>
      </c>
      <c r="F30">
        <v>200</v>
      </c>
      <c r="G30">
        <f>C3/1024</f>
        <v>8192</v>
      </c>
      <c r="I30">
        <v>256</v>
      </c>
      <c r="K30" t="s">
        <v>108</v>
      </c>
      <c r="L30" t="s">
        <v>134</v>
      </c>
      <c r="M30" t="s">
        <v>135</v>
      </c>
      <c r="N30" t="s">
        <v>136</v>
      </c>
    </row>
    <row r="31" spans="1:16">
      <c r="A31" t="s">
        <v>109</v>
      </c>
      <c r="B31">
        <f>B30*C30*D30*2</f>
        <v>726</v>
      </c>
      <c r="G31" s="32" t="s">
        <v>131</v>
      </c>
      <c r="K31">
        <v>7</v>
      </c>
      <c r="L31">
        <v>64</v>
      </c>
      <c r="M31">
        <v>1</v>
      </c>
      <c r="N31">
        <f>K31*K31*3*64*2</f>
        <v>18816</v>
      </c>
    </row>
    <row r="32" spans="1:16">
      <c r="A32" s="32" t="s">
        <v>128</v>
      </c>
      <c r="C32" t="s">
        <v>114</v>
      </c>
      <c r="D32" s="32" t="s">
        <v>115</v>
      </c>
      <c r="G32">
        <f>G30/F30</f>
        <v>40.96</v>
      </c>
      <c r="K32" s="32" t="s">
        <v>137</v>
      </c>
    </row>
    <row r="33" spans="1:14">
      <c r="K33" t="s">
        <v>108</v>
      </c>
      <c r="L33" t="s">
        <v>134</v>
      </c>
      <c r="M33" t="s">
        <v>135</v>
      </c>
      <c r="N33" t="s">
        <v>136</v>
      </c>
    </row>
    <row r="34" spans="1:14">
      <c r="A34" t="s">
        <v>110</v>
      </c>
      <c r="K34">
        <v>1</v>
      </c>
      <c r="L34">
        <v>64</v>
      </c>
      <c r="M34">
        <v>3</v>
      </c>
      <c r="N34">
        <f>K34*K34*L31*L34*M34</f>
        <v>12288</v>
      </c>
    </row>
    <row r="35" spans="1:14">
      <c r="A35" t="s">
        <v>111</v>
      </c>
      <c r="B35">
        <v>480</v>
      </c>
      <c r="K35">
        <v>3</v>
      </c>
      <c r="L35">
        <v>64</v>
      </c>
      <c r="M35">
        <v>3</v>
      </c>
      <c r="N35">
        <f>K35*K35*L34*L35*M35</f>
        <v>110592</v>
      </c>
    </row>
    <row r="36" spans="1:14">
      <c r="A36" t="s">
        <v>112</v>
      </c>
      <c r="B36">
        <v>640</v>
      </c>
      <c r="K36">
        <v>1</v>
      </c>
      <c r="L36">
        <v>256</v>
      </c>
      <c r="M36">
        <v>3</v>
      </c>
      <c r="N36">
        <f>K36*K36*L35*L36*M36</f>
        <v>49152</v>
      </c>
    </row>
    <row r="37" spans="1:14">
      <c r="K37" s="32" t="s">
        <v>138</v>
      </c>
    </row>
    <row r="38" spans="1:14">
      <c r="A38" t="s">
        <v>113</v>
      </c>
      <c r="B38">
        <v>2</v>
      </c>
      <c r="K38" t="s">
        <v>108</v>
      </c>
      <c r="L38" t="s">
        <v>134</v>
      </c>
      <c r="M38" t="s">
        <v>135</v>
      </c>
      <c r="N38" t="s">
        <v>136</v>
      </c>
    </row>
    <row r="39" spans="1:14">
      <c r="B39">
        <f>B35*B36*B38</f>
        <v>614400</v>
      </c>
      <c r="C39" t="s">
        <v>114</v>
      </c>
      <c r="D39" s="32" t="s">
        <v>92</v>
      </c>
      <c r="K39">
        <v>1</v>
      </c>
      <c r="L39">
        <v>128</v>
      </c>
      <c r="M39">
        <v>8</v>
      </c>
      <c r="N39">
        <f>K39*K39*3*L39*M39</f>
        <v>3072</v>
      </c>
    </row>
    <row r="40" spans="1:14">
      <c r="K40">
        <v>3</v>
      </c>
      <c r="L40">
        <v>128</v>
      </c>
      <c r="M40">
        <v>8</v>
      </c>
      <c r="N40">
        <f>K40*K40*3*L40*M40</f>
        <v>27648</v>
      </c>
    </row>
    <row r="41" spans="1:14">
      <c r="K41">
        <v>1</v>
      </c>
      <c r="L41">
        <v>512</v>
      </c>
      <c r="M41">
        <v>8</v>
      </c>
      <c r="N41">
        <f>K41*K41*3*L41*M41</f>
        <v>12288</v>
      </c>
    </row>
    <row r="42" spans="1:14">
      <c r="K42" s="32" t="s">
        <v>139</v>
      </c>
    </row>
    <row r="43" spans="1:14">
      <c r="K43" t="s">
        <v>108</v>
      </c>
      <c r="L43" t="s">
        <v>134</v>
      </c>
      <c r="M43" t="s">
        <v>135</v>
      </c>
      <c r="N43" t="s">
        <v>136</v>
      </c>
    </row>
    <row r="44" spans="1:14">
      <c r="K44">
        <v>1</v>
      </c>
      <c r="L44">
        <v>256</v>
      </c>
      <c r="M44">
        <v>36</v>
      </c>
      <c r="N44">
        <f>K44*K44*3*L44*M44</f>
        <v>27648</v>
      </c>
    </row>
    <row r="45" spans="1:14">
      <c r="K45">
        <v>3</v>
      </c>
      <c r="L45">
        <v>256</v>
      </c>
      <c r="M45">
        <v>36</v>
      </c>
      <c r="N45">
        <f>K45*K45*3*L45*M45</f>
        <v>248832</v>
      </c>
    </row>
    <row r="46" spans="1:14">
      <c r="K46">
        <v>1</v>
      </c>
      <c r="L46">
        <v>1024</v>
      </c>
      <c r="M46">
        <v>36</v>
      </c>
      <c r="N46">
        <f>K46*K46*3*L46*M46</f>
        <v>110592</v>
      </c>
    </row>
    <row r="47" spans="1:14">
      <c r="K47" s="32" t="s">
        <v>140</v>
      </c>
    </row>
    <row r="48" spans="1:14">
      <c r="K48" t="s">
        <v>108</v>
      </c>
      <c r="L48" t="s">
        <v>134</v>
      </c>
      <c r="M48" t="s">
        <v>135</v>
      </c>
      <c r="N48" t="s">
        <v>136</v>
      </c>
    </row>
    <row r="49" spans="11:14">
      <c r="K49">
        <v>1</v>
      </c>
      <c r="L49">
        <v>512</v>
      </c>
      <c r="M49">
        <v>3</v>
      </c>
      <c r="N49">
        <f>K49*K49*3*L49*M49</f>
        <v>4608</v>
      </c>
    </row>
    <row r="50" spans="11:14">
      <c r="K50">
        <v>3</v>
      </c>
      <c r="L50">
        <v>512</v>
      </c>
      <c r="M50">
        <v>3</v>
      </c>
      <c r="N50">
        <f>K50*K50*3*L50*M50</f>
        <v>41472</v>
      </c>
    </row>
    <row r="51" spans="11:14">
      <c r="K51">
        <v>1</v>
      </c>
      <c r="L51">
        <v>2048</v>
      </c>
      <c r="M51">
        <v>3</v>
      </c>
      <c r="N51">
        <f>K51*K51*3*L51*M51</f>
        <v>18432</v>
      </c>
    </row>
    <row r="53" spans="11:14">
      <c r="N53">
        <f>N51+N50+N49+N46+N45+N44+N41+N40+N39+N36+N35+N34+N31</f>
        <v>685440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9"/>
  <sheetViews>
    <sheetView topLeftCell="A16" zoomScaleNormal="100" workbookViewId="0">
      <selection activeCell="A36" sqref="A36"/>
    </sheetView>
  </sheetViews>
  <sheetFormatPr defaultRowHeight="14.4"/>
  <cols>
    <col min="1" max="1" width="11.5546875" customWidth="1"/>
    <col min="2" max="2" width="16.33203125" customWidth="1"/>
    <col min="3" max="3" width="14" customWidth="1"/>
    <col min="4" max="4" width="11.88671875" customWidth="1"/>
    <col min="5" max="5" width="12.5546875" customWidth="1"/>
    <col min="6" max="6" width="16.5546875" customWidth="1"/>
    <col min="7" max="7" width="11.6640625" customWidth="1"/>
    <col min="8" max="8" width="12.33203125" customWidth="1"/>
    <col min="9" max="9" width="11.6640625" customWidth="1"/>
    <col min="10" max="10" width="11.44140625" customWidth="1"/>
    <col min="11" max="11" width="12.44140625" customWidth="1"/>
    <col min="12" max="12" width="10.44140625" customWidth="1"/>
    <col min="13" max="13" width="11.5546875" customWidth="1"/>
    <col min="15" max="15" width="13.88671875" customWidth="1"/>
  </cols>
  <sheetData>
    <row r="1" spans="1:16">
      <c r="A1" t="s">
        <v>81</v>
      </c>
      <c r="C1">
        <f>2^15</f>
        <v>32768</v>
      </c>
    </row>
    <row r="2" spans="1:16">
      <c r="A2" t="s">
        <v>80</v>
      </c>
      <c r="C2">
        <v>1024</v>
      </c>
    </row>
    <row r="3" spans="1:16">
      <c r="C3" s="32">
        <f>C1*C2</f>
        <v>33554432</v>
      </c>
      <c r="D3" s="32" t="s">
        <v>472</v>
      </c>
    </row>
    <row r="4" spans="1:16">
      <c r="A4" t="s">
        <v>79</v>
      </c>
      <c r="C4">
        <v>8</v>
      </c>
    </row>
    <row r="5" spans="1:16">
      <c r="A5" s="32" t="s">
        <v>473</v>
      </c>
      <c r="C5" s="32">
        <f>C3*C4</f>
        <v>268435456</v>
      </c>
      <c r="D5" s="32" t="s">
        <v>472</v>
      </c>
    </row>
    <row r="6" spans="1:16">
      <c r="A6" s="32" t="s">
        <v>88</v>
      </c>
      <c r="C6" s="32">
        <f>C3*C4*2</f>
        <v>536870912</v>
      </c>
      <c r="D6" s="32" t="s">
        <v>87</v>
      </c>
    </row>
    <row r="7" spans="1:16" ht="15" thickBot="1"/>
    <row r="8" spans="1:16">
      <c r="A8" s="58" t="s">
        <v>106</v>
      </c>
      <c r="B8" s="60" t="s">
        <v>75</v>
      </c>
      <c r="C8" s="58" t="s">
        <v>106</v>
      </c>
      <c r="D8" s="60" t="s">
        <v>76</v>
      </c>
      <c r="E8" s="59" t="s">
        <v>106</v>
      </c>
      <c r="F8" s="60" t="s">
        <v>77</v>
      </c>
      <c r="G8" s="58" t="s">
        <v>106</v>
      </c>
      <c r="H8" s="60" t="s">
        <v>78</v>
      </c>
      <c r="I8" s="58" t="s">
        <v>106</v>
      </c>
      <c r="J8" s="60" t="s">
        <v>85</v>
      </c>
      <c r="K8" s="58" t="s">
        <v>106</v>
      </c>
      <c r="L8" s="60" t="s">
        <v>82</v>
      </c>
      <c r="M8" s="58" t="s">
        <v>106</v>
      </c>
      <c r="N8" s="60" t="s">
        <v>83</v>
      </c>
      <c r="O8" s="58" t="s">
        <v>106</v>
      </c>
      <c r="P8" s="60" t="s">
        <v>84</v>
      </c>
    </row>
    <row r="9" spans="1:16">
      <c r="A9" s="44" t="s">
        <v>485</v>
      </c>
      <c r="B9" s="3"/>
      <c r="C9" s="171" t="s">
        <v>487</v>
      </c>
      <c r="D9" s="217" t="s">
        <v>559</v>
      </c>
      <c r="E9" s="175" t="s">
        <v>490</v>
      </c>
      <c r="F9" s="217" t="s">
        <v>559</v>
      </c>
      <c r="G9" s="1" t="s">
        <v>492</v>
      </c>
      <c r="H9" s="3"/>
      <c r="I9" s="171" t="s">
        <v>493</v>
      </c>
      <c r="J9" s="217" t="s">
        <v>564</v>
      </c>
      <c r="K9" s="1" t="s">
        <v>497</v>
      </c>
      <c r="L9" s="3"/>
      <c r="M9" s="1" t="s">
        <v>498</v>
      </c>
      <c r="N9" s="3"/>
      <c r="O9" s="1" t="s">
        <v>499</v>
      </c>
      <c r="P9" s="3"/>
    </row>
    <row r="10" spans="1:16">
      <c r="A10" s="169" t="s">
        <v>558</v>
      </c>
      <c r="B10" s="216" t="s">
        <v>530</v>
      </c>
      <c r="C10" s="177" t="s">
        <v>560</v>
      </c>
      <c r="D10" s="217"/>
      <c r="E10" s="177" t="s">
        <v>560</v>
      </c>
      <c r="F10" s="217"/>
      <c r="G10" s="1"/>
      <c r="H10" s="3"/>
      <c r="I10" s="177" t="s">
        <v>560</v>
      </c>
      <c r="J10" s="217"/>
      <c r="K10" s="1"/>
      <c r="L10" s="3"/>
      <c r="M10" s="1"/>
      <c r="N10" s="3"/>
      <c r="O10" s="1"/>
      <c r="P10" s="3"/>
    </row>
    <row r="11" spans="1:16">
      <c r="A11" s="169" t="s">
        <v>557</v>
      </c>
      <c r="B11" s="216"/>
      <c r="C11" s="177" t="s">
        <v>560</v>
      </c>
      <c r="D11" s="217"/>
      <c r="E11" s="177" t="s">
        <v>560</v>
      </c>
      <c r="F11" s="217"/>
      <c r="G11" s="1"/>
      <c r="H11" s="3"/>
      <c r="I11" s="177" t="s">
        <v>560</v>
      </c>
      <c r="J11" s="217"/>
      <c r="K11" s="1"/>
      <c r="L11" s="3"/>
      <c r="M11" s="1"/>
      <c r="N11" s="3"/>
      <c r="O11" s="1"/>
      <c r="P11" s="3"/>
    </row>
    <row r="12" spans="1:16">
      <c r="A12" s="168" t="s">
        <v>556</v>
      </c>
      <c r="B12" s="219" t="s">
        <v>527</v>
      </c>
      <c r="C12" s="177" t="s">
        <v>560</v>
      </c>
      <c r="D12" s="217"/>
      <c r="E12" s="177" t="s">
        <v>560</v>
      </c>
      <c r="F12" s="217"/>
      <c r="G12" s="1"/>
      <c r="H12" s="3"/>
      <c r="I12" s="177" t="s">
        <v>560</v>
      </c>
      <c r="J12" s="217"/>
      <c r="K12" s="1"/>
      <c r="L12" s="3"/>
      <c r="M12" s="1"/>
      <c r="N12" s="3"/>
      <c r="O12" s="1"/>
      <c r="P12" s="3"/>
    </row>
    <row r="13" spans="1:16">
      <c r="A13" s="168" t="s">
        <v>532</v>
      </c>
      <c r="B13" s="219"/>
      <c r="C13" s="177" t="s">
        <v>560</v>
      </c>
      <c r="D13" s="217"/>
      <c r="E13" s="177" t="s">
        <v>560</v>
      </c>
      <c r="F13" s="217"/>
      <c r="G13" s="1"/>
      <c r="H13" s="3"/>
      <c r="I13" s="177" t="s">
        <v>560</v>
      </c>
      <c r="J13" s="217"/>
      <c r="K13" s="1"/>
      <c r="L13" s="3"/>
      <c r="M13" s="1"/>
      <c r="N13" s="3"/>
      <c r="O13" s="1"/>
      <c r="P13" s="3"/>
    </row>
    <row r="14" spans="1:16">
      <c r="A14" s="173" t="s">
        <v>531</v>
      </c>
      <c r="B14" s="217" t="s">
        <v>526</v>
      </c>
      <c r="C14" s="177" t="s">
        <v>560</v>
      </c>
      <c r="D14" s="217"/>
      <c r="E14" s="177" t="s">
        <v>560</v>
      </c>
      <c r="F14" s="217"/>
      <c r="G14" s="1"/>
      <c r="H14" s="3"/>
      <c r="I14" s="177" t="s">
        <v>560</v>
      </c>
      <c r="J14" s="217"/>
      <c r="K14" s="1"/>
      <c r="L14" s="3"/>
      <c r="M14" s="1"/>
      <c r="N14" s="3"/>
      <c r="O14" s="1"/>
      <c r="P14" s="3"/>
    </row>
    <row r="15" spans="1:16">
      <c r="A15" s="173" t="s">
        <v>533</v>
      </c>
      <c r="B15" s="217"/>
      <c r="C15" s="177" t="s">
        <v>560</v>
      </c>
      <c r="D15" s="217"/>
      <c r="E15" s="177" t="s">
        <v>560</v>
      </c>
      <c r="F15" s="217"/>
      <c r="G15" s="1"/>
      <c r="H15" s="3"/>
      <c r="I15" s="177" t="s">
        <v>560</v>
      </c>
      <c r="J15" s="217"/>
      <c r="K15" s="1"/>
      <c r="L15" s="3"/>
      <c r="M15" s="1"/>
      <c r="N15" s="3"/>
      <c r="O15" s="1"/>
      <c r="P15" s="3"/>
    </row>
    <row r="16" spans="1:16">
      <c r="A16" s="168" t="s">
        <v>534</v>
      </c>
      <c r="B16" s="219" t="s">
        <v>525</v>
      </c>
      <c r="C16" s="177" t="s">
        <v>560</v>
      </c>
      <c r="D16" s="217"/>
      <c r="E16" s="177" t="s">
        <v>560</v>
      </c>
      <c r="F16" s="217"/>
      <c r="G16" s="1"/>
      <c r="H16" s="3"/>
      <c r="I16" s="177" t="s">
        <v>560</v>
      </c>
      <c r="J16" s="217"/>
      <c r="K16" s="1"/>
      <c r="L16" s="3"/>
      <c r="M16" s="1"/>
      <c r="N16" s="3"/>
      <c r="O16" s="1"/>
      <c r="P16" s="3"/>
    </row>
    <row r="17" spans="1:20">
      <c r="A17" s="166" t="s">
        <v>535</v>
      </c>
      <c r="B17" s="219"/>
      <c r="C17" s="177" t="s">
        <v>560</v>
      </c>
      <c r="D17" s="217"/>
      <c r="E17" s="177" t="s">
        <v>560</v>
      </c>
      <c r="F17" s="217"/>
      <c r="G17" s="1"/>
      <c r="H17" s="3"/>
      <c r="I17" s="177" t="s">
        <v>560</v>
      </c>
      <c r="J17" s="217"/>
      <c r="K17" s="1"/>
      <c r="L17" s="3"/>
      <c r="M17" s="1"/>
      <c r="N17" s="3"/>
      <c r="O17" s="1"/>
      <c r="P17" s="3"/>
    </row>
    <row r="18" spans="1:20">
      <c r="A18" s="171" t="s">
        <v>536</v>
      </c>
      <c r="B18" s="217" t="s">
        <v>524</v>
      </c>
      <c r="C18" s="177" t="s">
        <v>560</v>
      </c>
      <c r="D18" s="217"/>
      <c r="E18" s="177" t="s">
        <v>560</v>
      </c>
      <c r="F18" s="217"/>
      <c r="G18" s="1"/>
      <c r="H18" s="3"/>
      <c r="I18" s="177" t="s">
        <v>560</v>
      </c>
      <c r="J18" s="217"/>
      <c r="K18" s="1"/>
      <c r="L18" s="3"/>
      <c r="M18" s="1"/>
      <c r="N18" s="3"/>
      <c r="O18" s="1"/>
      <c r="P18" s="3"/>
    </row>
    <row r="19" spans="1:20">
      <c r="A19" s="171" t="s">
        <v>537</v>
      </c>
      <c r="B19" s="217"/>
      <c r="C19" s="177" t="s">
        <v>560</v>
      </c>
      <c r="D19" s="217"/>
      <c r="E19" s="177" t="s">
        <v>560</v>
      </c>
      <c r="F19" s="217"/>
      <c r="G19" s="1"/>
      <c r="H19" s="3"/>
      <c r="I19" s="177" t="s">
        <v>560</v>
      </c>
      <c r="J19" s="217"/>
      <c r="K19" s="1"/>
      <c r="L19" s="3"/>
      <c r="M19" s="1"/>
      <c r="N19" s="3"/>
      <c r="O19" s="1"/>
      <c r="P19" s="3"/>
    </row>
    <row r="20" spans="1:20">
      <c r="A20" s="166" t="s">
        <v>538</v>
      </c>
      <c r="B20" s="219" t="s">
        <v>523</v>
      </c>
      <c r="C20" s="177" t="s">
        <v>560</v>
      </c>
      <c r="D20" s="217"/>
      <c r="E20" s="177" t="s">
        <v>560</v>
      </c>
      <c r="F20" s="217"/>
      <c r="G20" s="1"/>
      <c r="H20" s="3"/>
      <c r="I20" s="177" t="s">
        <v>560</v>
      </c>
      <c r="J20" s="217"/>
      <c r="K20" s="1"/>
      <c r="L20" s="3"/>
      <c r="M20" s="1"/>
      <c r="N20" s="3"/>
      <c r="O20" s="1"/>
      <c r="P20" s="3"/>
      <c r="S20">
        <f>234</f>
        <v>234</v>
      </c>
      <c r="T20" t="str">
        <f>DEC2HEX(S20)</f>
        <v>EA</v>
      </c>
    </row>
    <row r="21" spans="1:20">
      <c r="A21" s="166" t="s">
        <v>539</v>
      </c>
      <c r="B21" s="219"/>
      <c r="C21" s="177" t="s">
        <v>560</v>
      </c>
      <c r="D21" s="217"/>
      <c r="E21" s="177" t="s">
        <v>560</v>
      </c>
      <c r="F21" s="217"/>
      <c r="G21" s="1"/>
      <c r="H21" s="3"/>
      <c r="I21" s="177" t="s">
        <v>560</v>
      </c>
      <c r="J21" s="217"/>
      <c r="K21" s="1"/>
      <c r="L21" s="3"/>
      <c r="M21" s="1"/>
      <c r="N21" s="3"/>
      <c r="O21" s="1"/>
      <c r="P21" s="3"/>
    </row>
    <row r="22" spans="1:20">
      <c r="A22" s="171" t="s">
        <v>540</v>
      </c>
      <c r="B22" s="217" t="s">
        <v>522</v>
      </c>
      <c r="C22" s="177" t="s">
        <v>560</v>
      </c>
      <c r="D22" s="217"/>
      <c r="E22" s="177" t="s">
        <v>560</v>
      </c>
      <c r="F22" s="217"/>
      <c r="G22" s="1"/>
      <c r="H22" s="3"/>
      <c r="I22" s="177" t="s">
        <v>560</v>
      </c>
      <c r="J22" s="217"/>
      <c r="K22" s="1"/>
      <c r="L22" s="3"/>
      <c r="M22" s="1"/>
      <c r="N22" s="3"/>
      <c r="O22" s="167" t="s">
        <v>591</v>
      </c>
      <c r="P22" s="223" t="s">
        <v>577</v>
      </c>
    </row>
    <row r="23" spans="1:20">
      <c r="A23" s="171" t="s">
        <v>541</v>
      </c>
      <c r="B23" s="217"/>
      <c r="C23" s="177" t="s">
        <v>560</v>
      </c>
      <c r="D23" s="217"/>
      <c r="E23" s="177" t="s">
        <v>560</v>
      </c>
      <c r="F23" s="217"/>
      <c r="G23" s="1"/>
      <c r="H23" s="3"/>
      <c r="I23" s="177" t="s">
        <v>560</v>
      </c>
      <c r="J23" s="217"/>
      <c r="K23" s="1"/>
      <c r="L23" s="3"/>
      <c r="M23" s="1"/>
      <c r="N23" s="3"/>
      <c r="O23" s="167" t="s">
        <v>590</v>
      </c>
      <c r="P23" s="223"/>
    </row>
    <row r="24" spans="1:20">
      <c r="A24" s="165" t="s">
        <v>542</v>
      </c>
      <c r="B24" s="216" t="s">
        <v>529</v>
      </c>
      <c r="C24" s="177" t="s">
        <v>560</v>
      </c>
      <c r="D24" s="217"/>
      <c r="E24" s="177" t="s">
        <v>560</v>
      </c>
      <c r="F24" s="217"/>
      <c r="G24" s="1"/>
      <c r="H24" s="3"/>
      <c r="I24" s="177" t="s">
        <v>560</v>
      </c>
      <c r="J24" s="217"/>
      <c r="K24" s="1"/>
      <c r="L24" s="3"/>
      <c r="M24" s="1"/>
      <c r="N24" s="3"/>
      <c r="O24" s="167" t="s">
        <v>589</v>
      </c>
      <c r="P24" s="223" t="s">
        <v>576</v>
      </c>
    </row>
    <row r="25" spans="1:20">
      <c r="A25" s="165" t="s">
        <v>543</v>
      </c>
      <c r="B25" s="216"/>
      <c r="C25" s="177" t="s">
        <v>560</v>
      </c>
      <c r="D25" s="217"/>
      <c r="E25" s="177" t="s">
        <v>560</v>
      </c>
      <c r="F25" s="217"/>
      <c r="G25" s="81" t="s">
        <v>563</v>
      </c>
      <c r="H25" s="220" t="s">
        <v>482</v>
      </c>
      <c r="I25" s="177" t="s">
        <v>560</v>
      </c>
      <c r="J25" s="217"/>
      <c r="K25" s="1"/>
      <c r="L25" s="3"/>
      <c r="M25" s="81" t="s">
        <v>594</v>
      </c>
      <c r="N25" s="220" t="s">
        <v>484</v>
      </c>
      <c r="O25" s="167" t="s">
        <v>588</v>
      </c>
      <c r="P25" s="223"/>
    </row>
    <row r="26" spans="1:20">
      <c r="A26" s="166" t="s">
        <v>544</v>
      </c>
      <c r="B26" s="219" t="s">
        <v>521</v>
      </c>
      <c r="C26" s="177" t="s">
        <v>560</v>
      </c>
      <c r="D26" s="217"/>
      <c r="E26" s="177" t="s">
        <v>560</v>
      </c>
      <c r="F26" s="217"/>
      <c r="G26" s="178" t="s">
        <v>560</v>
      </c>
      <c r="H26" s="220"/>
      <c r="I26" s="177" t="s">
        <v>560</v>
      </c>
      <c r="J26" s="217"/>
      <c r="K26" s="1"/>
      <c r="L26" s="3"/>
      <c r="M26" s="81"/>
      <c r="N26" s="220"/>
      <c r="O26" s="167" t="s">
        <v>587</v>
      </c>
      <c r="P26" s="223" t="s">
        <v>575</v>
      </c>
    </row>
    <row r="27" spans="1:20">
      <c r="A27" s="166" t="s">
        <v>545</v>
      </c>
      <c r="B27" s="219"/>
      <c r="C27" s="177" t="s">
        <v>560</v>
      </c>
      <c r="D27" s="217"/>
      <c r="E27" s="177" t="s">
        <v>560</v>
      </c>
      <c r="F27" s="217"/>
      <c r="G27" s="178" t="s">
        <v>560</v>
      </c>
      <c r="H27" s="220"/>
      <c r="I27" s="177" t="s">
        <v>560</v>
      </c>
      <c r="J27" s="217"/>
      <c r="K27" s="1"/>
      <c r="L27" s="3"/>
      <c r="M27" s="81"/>
      <c r="N27" s="220"/>
      <c r="O27" s="167" t="s">
        <v>586</v>
      </c>
      <c r="P27" s="223"/>
    </row>
    <row r="28" spans="1:20">
      <c r="A28" s="171" t="s">
        <v>546</v>
      </c>
      <c r="B28" s="217" t="s">
        <v>520</v>
      </c>
      <c r="C28" s="177" t="s">
        <v>560</v>
      </c>
      <c r="D28" s="217"/>
      <c r="E28" s="177" t="s">
        <v>560</v>
      </c>
      <c r="F28" s="217"/>
      <c r="G28" s="81" t="s">
        <v>562</v>
      </c>
      <c r="H28" s="220"/>
      <c r="I28" s="177" t="s">
        <v>560</v>
      </c>
      <c r="J28" s="217"/>
      <c r="K28" s="1"/>
      <c r="L28" s="3"/>
      <c r="M28" s="81" t="s">
        <v>593</v>
      </c>
      <c r="N28" s="220"/>
      <c r="O28" s="167" t="s">
        <v>585</v>
      </c>
      <c r="P28" s="223" t="s">
        <v>574</v>
      </c>
    </row>
    <row r="29" spans="1:20">
      <c r="A29" s="172" t="s">
        <v>547</v>
      </c>
      <c r="B29" s="217"/>
      <c r="C29" s="177" t="s">
        <v>560</v>
      </c>
      <c r="D29" s="217"/>
      <c r="E29" s="177" t="s">
        <v>560</v>
      </c>
      <c r="F29" s="217"/>
      <c r="G29" s="171" t="s">
        <v>561</v>
      </c>
      <c r="H29" s="217" t="s">
        <v>559</v>
      </c>
      <c r="I29" s="177" t="s">
        <v>560</v>
      </c>
      <c r="J29" s="217"/>
      <c r="K29" s="1"/>
      <c r="L29" s="3"/>
      <c r="M29" s="171" t="s">
        <v>592</v>
      </c>
      <c r="N29" s="217" t="s">
        <v>568</v>
      </c>
      <c r="O29" s="167" t="s">
        <v>584</v>
      </c>
      <c r="P29" s="223"/>
    </row>
    <row r="30" spans="1:20">
      <c r="A30" s="165" t="s">
        <v>548</v>
      </c>
      <c r="B30" s="216" t="s">
        <v>528</v>
      </c>
      <c r="C30" s="177" t="s">
        <v>560</v>
      </c>
      <c r="D30" s="217"/>
      <c r="E30" s="177" t="s">
        <v>560</v>
      </c>
      <c r="F30" s="217"/>
      <c r="G30" s="177" t="s">
        <v>560</v>
      </c>
      <c r="H30" s="217"/>
      <c r="I30" s="177" t="s">
        <v>560</v>
      </c>
      <c r="J30" s="217"/>
      <c r="K30" s="1"/>
      <c r="L30" s="3"/>
      <c r="M30" s="177" t="s">
        <v>560</v>
      </c>
      <c r="N30" s="217"/>
      <c r="O30" s="167" t="s">
        <v>583</v>
      </c>
      <c r="P30" s="223" t="s">
        <v>573</v>
      </c>
    </row>
    <row r="31" spans="1:20">
      <c r="A31" s="165" t="s">
        <v>549</v>
      </c>
      <c r="B31" s="216"/>
      <c r="C31" s="177" t="s">
        <v>560</v>
      </c>
      <c r="D31" s="217"/>
      <c r="E31" s="177" t="s">
        <v>560</v>
      </c>
      <c r="F31" s="217"/>
      <c r="G31" s="177" t="s">
        <v>560</v>
      </c>
      <c r="H31" s="217"/>
      <c r="I31" s="177" t="s">
        <v>560</v>
      </c>
      <c r="J31" s="217"/>
      <c r="K31" s="1"/>
      <c r="L31" s="3"/>
      <c r="M31" s="177" t="s">
        <v>560</v>
      </c>
      <c r="N31" s="217"/>
      <c r="O31" s="167" t="s">
        <v>582</v>
      </c>
      <c r="P31" s="223"/>
    </row>
    <row r="32" spans="1:20">
      <c r="A32" s="166" t="s">
        <v>550</v>
      </c>
      <c r="B32" s="219" t="s">
        <v>518</v>
      </c>
      <c r="C32" s="177" t="s">
        <v>560</v>
      </c>
      <c r="D32" s="217"/>
      <c r="E32" s="177" t="s">
        <v>560</v>
      </c>
      <c r="F32" s="217"/>
      <c r="G32" s="177" t="s">
        <v>560</v>
      </c>
      <c r="H32" s="217"/>
      <c r="I32" s="177" t="s">
        <v>560</v>
      </c>
      <c r="J32" s="217"/>
      <c r="K32" s="81" t="s">
        <v>567</v>
      </c>
      <c r="L32" s="220" t="s">
        <v>483</v>
      </c>
      <c r="M32" s="177" t="s">
        <v>560</v>
      </c>
      <c r="N32" s="217"/>
      <c r="O32" s="167" t="s">
        <v>581</v>
      </c>
      <c r="P32" s="223" t="s">
        <v>572</v>
      </c>
    </row>
    <row r="33" spans="1:16">
      <c r="A33" s="166" t="s">
        <v>551</v>
      </c>
      <c r="B33" s="219"/>
      <c r="C33" s="177" t="s">
        <v>560</v>
      </c>
      <c r="D33" s="217"/>
      <c r="E33" s="177" t="s">
        <v>560</v>
      </c>
      <c r="F33" s="217"/>
      <c r="G33" s="177" t="s">
        <v>560</v>
      </c>
      <c r="H33" s="217"/>
      <c r="I33" s="177" t="s">
        <v>560</v>
      </c>
      <c r="J33" s="217"/>
      <c r="K33" s="178" t="s">
        <v>560</v>
      </c>
      <c r="L33" s="220"/>
      <c r="M33" s="177" t="s">
        <v>560</v>
      </c>
      <c r="N33" s="217"/>
      <c r="O33" s="167" t="s">
        <v>580</v>
      </c>
      <c r="P33" s="223"/>
    </row>
    <row r="34" spans="1:16">
      <c r="A34" s="171" t="s">
        <v>552</v>
      </c>
      <c r="B34" s="217" t="s">
        <v>519</v>
      </c>
      <c r="C34" s="177" t="s">
        <v>560</v>
      </c>
      <c r="D34" s="217"/>
      <c r="E34" s="177" t="s">
        <v>560</v>
      </c>
      <c r="F34" s="217"/>
      <c r="G34" s="177" t="s">
        <v>560</v>
      </c>
      <c r="H34" s="217"/>
      <c r="I34" s="177" t="s">
        <v>560</v>
      </c>
      <c r="J34" s="217"/>
      <c r="K34" s="178" t="s">
        <v>560</v>
      </c>
      <c r="L34" s="220"/>
      <c r="M34" s="177" t="s">
        <v>560</v>
      </c>
      <c r="N34" s="217"/>
      <c r="O34" s="167" t="s">
        <v>579</v>
      </c>
      <c r="P34" s="223" t="s">
        <v>571</v>
      </c>
    </row>
    <row r="35" spans="1:16">
      <c r="A35" s="171" t="s">
        <v>553</v>
      </c>
      <c r="B35" s="217"/>
      <c r="C35" s="177" t="s">
        <v>560</v>
      </c>
      <c r="D35" s="217"/>
      <c r="E35" s="177" t="s">
        <v>560</v>
      </c>
      <c r="F35" s="217"/>
      <c r="G35" s="177" t="s">
        <v>560</v>
      </c>
      <c r="H35" s="217"/>
      <c r="I35" s="177" t="s">
        <v>560</v>
      </c>
      <c r="J35" s="217"/>
      <c r="K35" s="81" t="s">
        <v>566</v>
      </c>
      <c r="L35" s="220"/>
      <c r="M35" s="177" t="s">
        <v>560</v>
      </c>
      <c r="N35" s="217"/>
      <c r="O35" s="167" t="s">
        <v>578</v>
      </c>
      <c r="P35" s="223"/>
    </row>
    <row r="36" spans="1:16">
      <c r="A36" s="48" t="s">
        <v>554</v>
      </c>
      <c r="B36" s="221" t="s">
        <v>517</v>
      </c>
      <c r="C36" s="177" t="s">
        <v>560</v>
      </c>
      <c r="D36" s="217"/>
      <c r="E36" s="177" t="s">
        <v>560</v>
      </c>
      <c r="F36" s="217"/>
      <c r="G36" s="177" t="s">
        <v>560</v>
      </c>
      <c r="H36" s="217"/>
      <c r="I36" s="177" t="s">
        <v>560</v>
      </c>
      <c r="J36" s="217"/>
      <c r="K36" s="171" t="s">
        <v>565</v>
      </c>
      <c r="L36" s="217" t="s">
        <v>564</v>
      </c>
      <c r="M36" s="177" t="s">
        <v>560</v>
      </c>
      <c r="N36" s="217"/>
      <c r="O36" s="167" t="s">
        <v>569</v>
      </c>
      <c r="P36" s="223" t="s">
        <v>570</v>
      </c>
    </row>
    <row r="37" spans="1:16" ht="15" thickBot="1">
      <c r="A37" s="164" t="s">
        <v>555</v>
      </c>
      <c r="B37" s="222"/>
      <c r="C37" s="174" t="s">
        <v>486</v>
      </c>
      <c r="D37" s="218"/>
      <c r="E37" s="176" t="s">
        <v>488</v>
      </c>
      <c r="F37" s="218"/>
      <c r="G37" s="174" t="s">
        <v>489</v>
      </c>
      <c r="H37" s="218"/>
      <c r="I37" s="174" t="s">
        <v>491</v>
      </c>
      <c r="J37" s="218"/>
      <c r="K37" s="174" t="s">
        <v>494</v>
      </c>
      <c r="L37" s="218"/>
      <c r="M37" s="174" t="s">
        <v>495</v>
      </c>
      <c r="N37" s="218"/>
      <c r="O37" s="170" t="s">
        <v>496</v>
      </c>
      <c r="P37" s="224"/>
    </row>
    <row r="41" spans="1:16">
      <c r="B41" t="s">
        <v>501</v>
      </c>
      <c r="C41">
        <f>C3*2</f>
        <v>67108864</v>
      </c>
      <c r="F41" s="61"/>
      <c r="G41" s="61"/>
      <c r="H41" s="32"/>
      <c r="I41" s="61"/>
      <c r="K41" s="61"/>
    </row>
    <row r="42" spans="1:16">
      <c r="C42" t="s">
        <v>502</v>
      </c>
      <c r="D42" t="s">
        <v>503</v>
      </c>
      <c r="E42" t="s">
        <v>516</v>
      </c>
      <c r="F42" t="s">
        <v>504</v>
      </c>
      <c r="G42" t="s">
        <v>505</v>
      </c>
    </row>
    <row r="43" spans="1:16">
      <c r="B43" t="s">
        <v>75</v>
      </c>
      <c r="C43">
        <f>SUM('AlexNet Memory Usage'!G20:G28)</f>
        <v>3399350</v>
      </c>
      <c r="D43" s="163">
        <f>SUM('AlexNet Memory Usage'!L21:L28)</f>
        <v>14983296</v>
      </c>
      <c r="F43">
        <f>D43+C43+E43</f>
        <v>18382646</v>
      </c>
      <c r="G43">
        <f>(F43/$C$41)*100</f>
        <v>27.392277121543884</v>
      </c>
      <c r="H43" s="163" t="s">
        <v>510</v>
      </c>
    </row>
    <row r="44" spans="1:16">
      <c r="A44" s="32"/>
      <c r="B44" t="s">
        <v>506</v>
      </c>
      <c r="C44">
        <f>'AlexNet Memory Usage'!G29</f>
        <v>16384</v>
      </c>
      <c r="D44" s="163">
        <f>'AlexNet Memory Usage'!L29</f>
        <v>150994944</v>
      </c>
      <c r="F44">
        <f t="shared" ref="F44:F47" si="0">D44+C44+E44</f>
        <v>151011328</v>
      </c>
      <c r="G44">
        <f>(F44/($C$41*3))*100</f>
        <v>75.008138020833343</v>
      </c>
      <c r="H44" t="s">
        <v>511</v>
      </c>
      <c r="K44" s="32"/>
    </row>
    <row r="45" spans="1:16">
      <c r="B45" t="s">
        <v>508</v>
      </c>
      <c r="C45">
        <f>'AlexNet Memory Usage'!G30</f>
        <v>16384</v>
      </c>
      <c r="D45" s="163">
        <f>'AlexNet Memory Usage'!L30</f>
        <v>67108864</v>
      </c>
      <c r="F45">
        <f t="shared" si="0"/>
        <v>67125248</v>
      </c>
      <c r="G45">
        <f>(F45/($C$41*2))*100</f>
        <v>50.01220703125</v>
      </c>
      <c r="H45" t="s">
        <v>512</v>
      </c>
    </row>
    <row r="46" spans="1:16">
      <c r="B46" t="s">
        <v>507</v>
      </c>
      <c r="C46">
        <f>'AlexNet Memory Usage'!G31</f>
        <v>4000</v>
      </c>
      <c r="D46" s="163">
        <f>'AlexNet Memory Usage'!L31</f>
        <v>16384000</v>
      </c>
      <c r="F46">
        <f t="shared" si="0"/>
        <v>16388000</v>
      </c>
      <c r="G46">
        <f>(F46/$C$41)*100</f>
        <v>24.420022964477539</v>
      </c>
      <c r="H46" t="s">
        <v>513</v>
      </c>
    </row>
    <row r="47" spans="1:16">
      <c r="B47" t="s">
        <v>509</v>
      </c>
      <c r="D47" s="163"/>
      <c r="E47">
        <f>'AlexNet Memory Usage'!P33</f>
        <v>42272</v>
      </c>
      <c r="F47">
        <f t="shared" si="0"/>
        <v>42272</v>
      </c>
      <c r="G47">
        <f>(F47/$C$41)*100</f>
        <v>6.2990188598632813E-2</v>
      </c>
      <c r="H47" t="s">
        <v>513</v>
      </c>
    </row>
    <row r="48" spans="1:16">
      <c r="D48" s="163"/>
    </row>
    <row r="49" spans="4:11">
      <c r="K49" s="32"/>
    </row>
    <row r="51" spans="4:11">
      <c r="D51" s="32"/>
    </row>
    <row r="54" spans="4:11">
      <c r="K54" s="32"/>
    </row>
    <row r="59" spans="4:11">
      <c r="K59" s="32"/>
    </row>
  </sheetData>
  <mergeCells count="31">
    <mergeCell ref="P24:P25"/>
    <mergeCell ref="P26:P27"/>
    <mergeCell ref="P28:P29"/>
    <mergeCell ref="J9:J37"/>
    <mergeCell ref="L36:L37"/>
    <mergeCell ref="L32:L35"/>
    <mergeCell ref="N29:N37"/>
    <mergeCell ref="N25:N28"/>
    <mergeCell ref="P36:P37"/>
    <mergeCell ref="P34:P35"/>
    <mergeCell ref="P32:P33"/>
    <mergeCell ref="P30:P31"/>
    <mergeCell ref="P22:P23"/>
    <mergeCell ref="H29:H37"/>
    <mergeCell ref="H25:H28"/>
    <mergeCell ref="B20:B21"/>
    <mergeCell ref="B18:B19"/>
    <mergeCell ref="B16:B17"/>
    <mergeCell ref="B30:B31"/>
    <mergeCell ref="B24:B25"/>
    <mergeCell ref="B36:B37"/>
    <mergeCell ref="B34:B35"/>
    <mergeCell ref="B32:B33"/>
    <mergeCell ref="B28:B29"/>
    <mergeCell ref="B26:B27"/>
    <mergeCell ref="B22:B23"/>
    <mergeCell ref="B10:B11"/>
    <mergeCell ref="D9:D37"/>
    <mergeCell ref="F9:F37"/>
    <mergeCell ref="B14:B15"/>
    <mergeCell ref="B12:B13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topLeftCell="A10" zoomScaleNormal="100" workbookViewId="0">
      <selection activeCell="A18" sqref="A18"/>
    </sheetView>
  </sheetViews>
  <sheetFormatPr defaultRowHeight="14.4"/>
  <cols>
    <col min="1" max="1" width="11.5546875" customWidth="1"/>
    <col min="2" max="2" width="16.33203125" customWidth="1"/>
    <col min="3" max="3" width="14" customWidth="1"/>
    <col min="4" max="4" width="11.88671875" customWidth="1"/>
    <col min="5" max="5" width="12.5546875" customWidth="1"/>
    <col min="6" max="6" width="16.5546875" customWidth="1"/>
    <col min="7" max="7" width="11.6640625" customWidth="1"/>
    <col min="8" max="8" width="12.33203125" customWidth="1"/>
    <col min="9" max="9" width="11.6640625" customWidth="1"/>
    <col min="10" max="10" width="11.44140625" customWidth="1"/>
    <col min="11" max="11" width="12.44140625" customWidth="1"/>
    <col min="12" max="12" width="10.44140625" customWidth="1"/>
    <col min="13" max="13" width="11.5546875" customWidth="1"/>
    <col min="15" max="15" width="13.88671875" customWidth="1"/>
  </cols>
  <sheetData>
    <row r="1" spans="1:16">
      <c r="A1" t="s">
        <v>81</v>
      </c>
      <c r="C1">
        <f>2^15</f>
        <v>32768</v>
      </c>
    </row>
    <row r="2" spans="1:16">
      <c r="A2" t="s">
        <v>80</v>
      </c>
      <c r="C2">
        <v>1024</v>
      </c>
    </row>
    <row r="3" spans="1:16">
      <c r="C3" s="32">
        <f>C1*C2</f>
        <v>33554432</v>
      </c>
      <c r="D3" s="32" t="s">
        <v>472</v>
      </c>
    </row>
    <row r="4" spans="1:16">
      <c r="A4" t="s">
        <v>79</v>
      </c>
      <c r="C4">
        <v>8</v>
      </c>
    </row>
    <row r="5" spans="1:16">
      <c r="A5" s="32" t="s">
        <v>473</v>
      </c>
      <c r="C5" s="32">
        <f>C3*C4</f>
        <v>268435456</v>
      </c>
      <c r="D5" s="32" t="s">
        <v>472</v>
      </c>
    </row>
    <row r="6" spans="1:16">
      <c r="A6" s="32" t="s">
        <v>88</v>
      </c>
      <c r="C6" s="32">
        <f>C3*C4*2</f>
        <v>536870912</v>
      </c>
      <c r="D6" s="32" t="s">
        <v>87</v>
      </c>
    </row>
    <row r="7" spans="1:16" ht="15" thickBot="1"/>
    <row r="8" spans="1:16">
      <c r="A8" s="58" t="s">
        <v>106</v>
      </c>
      <c r="B8" s="60" t="s">
        <v>75</v>
      </c>
      <c r="C8" s="58" t="s">
        <v>106</v>
      </c>
      <c r="D8" s="60" t="s">
        <v>76</v>
      </c>
      <c r="E8" s="59" t="s">
        <v>106</v>
      </c>
      <c r="F8" s="60" t="s">
        <v>77</v>
      </c>
      <c r="G8" s="58" t="s">
        <v>106</v>
      </c>
      <c r="H8" s="60" t="s">
        <v>78</v>
      </c>
      <c r="I8" s="58" t="s">
        <v>106</v>
      </c>
      <c r="J8" s="60" t="s">
        <v>85</v>
      </c>
      <c r="K8" s="58" t="s">
        <v>106</v>
      </c>
      <c r="L8" s="60" t="s">
        <v>82</v>
      </c>
      <c r="M8" s="58" t="s">
        <v>106</v>
      </c>
      <c r="N8" s="60" t="s">
        <v>83</v>
      </c>
      <c r="O8" s="58" t="s">
        <v>106</v>
      </c>
      <c r="P8" s="60" t="s">
        <v>84</v>
      </c>
    </row>
    <row r="9" spans="1:16">
      <c r="A9" s="44" t="s">
        <v>485</v>
      </c>
      <c r="B9" s="3"/>
      <c r="C9" s="171" t="s">
        <v>487</v>
      </c>
      <c r="D9" s="217" t="s">
        <v>559</v>
      </c>
      <c r="E9" s="175" t="s">
        <v>490</v>
      </c>
      <c r="F9" s="217" t="s">
        <v>559</v>
      </c>
      <c r="G9" s="1" t="s">
        <v>492</v>
      </c>
      <c r="H9" s="3"/>
      <c r="I9" s="171" t="s">
        <v>493</v>
      </c>
      <c r="J9" s="217" t="s">
        <v>564</v>
      </c>
      <c r="K9" s="1" t="s">
        <v>497</v>
      </c>
      <c r="L9" s="3"/>
      <c r="M9" s="1" t="s">
        <v>498</v>
      </c>
      <c r="N9" s="3"/>
      <c r="O9" s="1" t="s">
        <v>499</v>
      </c>
      <c r="P9" s="3"/>
    </row>
    <row r="10" spans="1:16">
      <c r="A10" s="169" t="s">
        <v>558</v>
      </c>
      <c r="B10" s="216" t="s">
        <v>530</v>
      </c>
      <c r="C10" s="177" t="s">
        <v>560</v>
      </c>
      <c r="D10" s="217"/>
      <c r="E10" s="177" t="s">
        <v>560</v>
      </c>
      <c r="F10" s="217"/>
      <c r="G10" s="1"/>
      <c r="H10" s="3"/>
      <c r="I10" s="177" t="s">
        <v>560</v>
      </c>
      <c r="J10" s="217"/>
      <c r="K10" s="1"/>
      <c r="L10" s="3"/>
      <c r="M10" s="1"/>
      <c r="N10" s="3"/>
      <c r="O10" s="1"/>
      <c r="P10" s="3"/>
    </row>
    <row r="11" spans="1:16">
      <c r="A11" s="169" t="s">
        <v>557</v>
      </c>
      <c r="B11" s="216"/>
      <c r="C11" s="177" t="s">
        <v>560</v>
      </c>
      <c r="D11" s="217"/>
      <c r="E11" s="177" t="s">
        <v>560</v>
      </c>
      <c r="F11" s="217"/>
      <c r="G11" s="1"/>
      <c r="H11" s="3"/>
      <c r="I11" s="177" t="s">
        <v>560</v>
      </c>
      <c r="J11" s="217"/>
      <c r="K11" s="1"/>
      <c r="L11" s="3"/>
      <c r="M11" s="1"/>
      <c r="N11" s="3"/>
      <c r="O11" s="1"/>
      <c r="P11" s="3"/>
    </row>
    <row r="12" spans="1:16">
      <c r="A12" s="168" t="s">
        <v>556</v>
      </c>
      <c r="B12" s="219" t="s">
        <v>527</v>
      </c>
      <c r="C12" s="177" t="s">
        <v>560</v>
      </c>
      <c r="D12" s="217"/>
      <c r="E12" s="177" t="s">
        <v>560</v>
      </c>
      <c r="F12" s="217"/>
      <c r="G12" s="1"/>
      <c r="H12" s="3"/>
      <c r="I12" s="177" t="s">
        <v>560</v>
      </c>
      <c r="J12" s="217"/>
      <c r="K12" s="1"/>
      <c r="L12" s="3"/>
      <c r="M12" s="1"/>
      <c r="N12" s="3"/>
      <c r="O12" s="1"/>
      <c r="P12" s="3"/>
    </row>
    <row r="13" spans="1:16">
      <c r="A13" s="168" t="s">
        <v>532</v>
      </c>
      <c r="B13" s="219"/>
      <c r="C13" s="177" t="s">
        <v>560</v>
      </c>
      <c r="D13" s="217"/>
      <c r="E13" s="177" t="s">
        <v>560</v>
      </c>
      <c r="F13" s="217"/>
      <c r="G13" s="1"/>
      <c r="H13" s="3"/>
      <c r="I13" s="177" t="s">
        <v>560</v>
      </c>
      <c r="J13" s="217"/>
      <c r="K13" s="1"/>
      <c r="L13" s="3"/>
      <c r="M13" s="1"/>
      <c r="N13" s="3"/>
      <c r="O13" s="1"/>
      <c r="P13" s="3"/>
    </row>
    <row r="14" spans="1:16">
      <c r="A14" s="173" t="s">
        <v>531</v>
      </c>
      <c r="B14" s="217" t="s">
        <v>526</v>
      </c>
      <c r="C14" s="177" t="s">
        <v>560</v>
      </c>
      <c r="D14" s="217"/>
      <c r="E14" s="177" t="s">
        <v>560</v>
      </c>
      <c r="F14" s="217"/>
      <c r="G14" s="1"/>
      <c r="H14" s="3"/>
      <c r="I14" s="177" t="s">
        <v>560</v>
      </c>
      <c r="J14" s="217"/>
      <c r="K14" s="1"/>
      <c r="L14" s="3"/>
      <c r="M14" s="1"/>
      <c r="N14" s="3"/>
      <c r="O14" s="1"/>
      <c r="P14" s="3"/>
    </row>
    <row r="15" spans="1:16">
      <c r="A15" s="173" t="s">
        <v>533</v>
      </c>
      <c r="B15" s="217"/>
      <c r="C15" s="177" t="s">
        <v>560</v>
      </c>
      <c r="D15" s="217"/>
      <c r="E15" s="177" t="s">
        <v>560</v>
      </c>
      <c r="F15" s="217"/>
      <c r="G15" s="1"/>
      <c r="H15" s="3"/>
      <c r="I15" s="177" t="s">
        <v>560</v>
      </c>
      <c r="J15" s="217"/>
      <c r="K15" s="1"/>
      <c r="L15" s="3"/>
      <c r="M15" s="1"/>
      <c r="N15" s="3"/>
      <c r="O15" s="1"/>
      <c r="P15" s="3"/>
    </row>
    <row r="16" spans="1:16">
      <c r="A16" s="168" t="s">
        <v>534</v>
      </c>
      <c r="B16" s="219" t="s">
        <v>525</v>
      </c>
      <c r="C16" s="177" t="s">
        <v>560</v>
      </c>
      <c r="D16" s="217"/>
      <c r="E16" s="177" t="s">
        <v>560</v>
      </c>
      <c r="F16" s="217"/>
      <c r="G16" s="1"/>
      <c r="H16" s="3"/>
      <c r="I16" s="177" t="s">
        <v>560</v>
      </c>
      <c r="J16" s="217"/>
      <c r="K16" s="1"/>
      <c r="L16" s="3"/>
      <c r="M16" s="1"/>
      <c r="N16" s="3"/>
      <c r="O16" s="1"/>
      <c r="P16" s="3"/>
    </row>
    <row r="17" spans="1:20">
      <c r="A17" s="166" t="s">
        <v>535</v>
      </c>
      <c r="B17" s="219"/>
      <c r="C17" s="177" t="s">
        <v>560</v>
      </c>
      <c r="D17" s="217"/>
      <c r="E17" s="177" t="s">
        <v>560</v>
      </c>
      <c r="F17" s="217"/>
      <c r="G17" s="1"/>
      <c r="H17" s="3"/>
      <c r="I17" s="177" t="s">
        <v>560</v>
      </c>
      <c r="J17" s="217"/>
      <c r="K17" s="1"/>
      <c r="L17" s="3"/>
      <c r="M17" s="1"/>
      <c r="N17" s="3"/>
      <c r="O17" s="1"/>
      <c r="P17" s="3"/>
    </row>
    <row r="18" spans="1:20">
      <c r="A18" s="171" t="s">
        <v>536</v>
      </c>
      <c r="B18" s="217" t="s">
        <v>524</v>
      </c>
      <c r="C18" s="177" t="s">
        <v>560</v>
      </c>
      <c r="D18" s="217"/>
      <c r="E18" s="177" t="s">
        <v>560</v>
      </c>
      <c r="F18" s="217"/>
      <c r="G18" s="1"/>
      <c r="H18" s="3"/>
      <c r="I18" s="177" t="s">
        <v>560</v>
      </c>
      <c r="J18" s="217"/>
      <c r="K18" s="1"/>
      <c r="L18" s="3"/>
      <c r="M18" s="1"/>
      <c r="N18" s="3"/>
      <c r="O18" s="1"/>
      <c r="P18" s="3"/>
    </row>
    <row r="19" spans="1:20">
      <c r="A19" s="171" t="s">
        <v>537</v>
      </c>
      <c r="B19" s="217"/>
      <c r="C19" s="177" t="s">
        <v>560</v>
      </c>
      <c r="D19" s="217"/>
      <c r="E19" s="177" t="s">
        <v>560</v>
      </c>
      <c r="F19" s="217"/>
      <c r="G19" s="1"/>
      <c r="H19" s="3"/>
      <c r="I19" s="177" t="s">
        <v>560</v>
      </c>
      <c r="J19" s="217"/>
      <c r="K19" s="1"/>
      <c r="L19" s="3"/>
      <c r="M19" s="1"/>
      <c r="N19" s="3"/>
      <c r="O19" s="1"/>
      <c r="P19" s="3"/>
    </row>
    <row r="20" spans="1:20">
      <c r="A20" s="166" t="s">
        <v>538</v>
      </c>
      <c r="B20" s="219" t="s">
        <v>523</v>
      </c>
      <c r="C20" s="177" t="s">
        <v>560</v>
      </c>
      <c r="D20" s="217"/>
      <c r="E20" s="177" t="s">
        <v>560</v>
      </c>
      <c r="F20" s="217"/>
      <c r="G20" s="1"/>
      <c r="H20" s="3"/>
      <c r="I20" s="177" t="s">
        <v>560</v>
      </c>
      <c r="J20" s="217"/>
      <c r="K20" s="1"/>
      <c r="L20" s="3"/>
      <c r="M20" s="1"/>
      <c r="N20" s="3"/>
      <c r="O20" s="1" t="s">
        <v>597</v>
      </c>
      <c r="P20" s="3"/>
      <c r="S20">
        <f>234</f>
        <v>234</v>
      </c>
      <c r="T20" t="str">
        <f>DEC2HEX(S20)</f>
        <v>EA</v>
      </c>
    </row>
    <row r="21" spans="1:20">
      <c r="A21" s="166" t="s">
        <v>539</v>
      </c>
      <c r="B21" s="219"/>
      <c r="C21" s="177" t="s">
        <v>560</v>
      </c>
      <c r="D21" s="217"/>
      <c r="E21" s="177" t="s">
        <v>560</v>
      </c>
      <c r="F21" s="217"/>
      <c r="G21" s="1"/>
      <c r="H21" s="3"/>
      <c r="I21" s="177" t="s">
        <v>560</v>
      </c>
      <c r="J21" s="217"/>
      <c r="K21" s="1"/>
      <c r="L21" s="3"/>
      <c r="M21" s="1"/>
      <c r="N21" s="3"/>
      <c r="O21" s="1" t="s">
        <v>595</v>
      </c>
      <c r="P21" s="3" t="s">
        <v>596</v>
      </c>
    </row>
    <row r="22" spans="1:20">
      <c r="A22" s="171" t="s">
        <v>540</v>
      </c>
      <c r="B22" s="217" t="s">
        <v>522</v>
      </c>
      <c r="C22" s="177" t="s">
        <v>560</v>
      </c>
      <c r="D22" s="217"/>
      <c r="E22" s="177" t="s">
        <v>560</v>
      </c>
      <c r="F22" s="217"/>
      <c r="G22" s="1"/>
      <c r="H22" s="3"/>
      <c r="I22" s="177" t="s">
        <v>560</v>
      </c>
      <c r="J22" s="217"/>
      <c r="K22" s="1"/>
      <c r="L22" s="3"/>
      <c r="M22" s="1"/>
      <c r="N22" s="3"/>
      <c r="O22" s="167" t="s">
        <v>591</v>
      </c>
      <c r="P22" s="223" t="s">
        <v>577</v>
      </c>
    </row>
    <row r="23" spans="1:20">
      <c r="A23" s="171" t="s">
        <v>541</v>
      </c>
      <c r="B23" s="217"/>
      <c r="C23" s="177" t="s">
        <v>560</v>
      </c>
      <c r="D23" s="217"/>
      <c r="E23" s="177" t="s">
        <v>560</v>
      </c>
      <c r="F23" s="217"/>
      <c r="G23" s="1"/>
      <c r="H23" s="3"/>
      <c r="I23" s="177" t="s">
        <v>560</v>
      </c>
      <c r="J23" s="217"/>
      <c r="K23" s="1"/>
      <c r="L23" s="3"/>
      <c r="M23" s="1"/>
      <c r="N23" s="3"/>
      <c r="O23" s="167" t="s">
        <v>590</v>
      </c>
      <c r="P23" s="223"/>
    </row>
    <row r="24" spans="1:20">
      <c r="A24" s="165" t="s">
        <v>542</v>
      </c>
      <c r="B24" s="216" t="s">
        <v>529</v>
      </c>
      <c r="C24" s="177" t="s">
        <v>560</v>
      </c>
      <c r="D24" s="217"/>
      <c r="E24" s="177" t="s">
        <v>560</v>
      </c>
      <c r="F24" s="217"/>
      <c r="G24" s="1"/>
      <c r="H24" s="3"/>
      <c r="I24" s="177" t="s">
        <v>560</v>
      </c>
      <c r="J24" s="217"/>
      <c r="K24" s="1"/>
      <c r="L24" s="3"/>
      <c r="M24" s="1"/>
      <c r="N24" s="3"/>
      <c r="O24" s="167" t="s">
        <v>589</v>
      </c>
      <c r="P24" s="223" t="s">
        <v>576</v>
      </c>
    </row>
    <row r="25" spans="1:20">
      <c r="A25" s="165" t="s">
        <v>543</v>
      </c>
      <c r="B25" s="216"/>
      <c r="C25" s="177" t="s">
        <v>560</v>
      </c>
      <c r="D25" s="217"/>
      <c r="E25" s="177" t="s">
        <v>560</v>
      </c>
      <c r="F25" s="217"/>
      <c r="G25" s="81" t="s">
        <v>563</v>
      </c>
      <c r="H25" s="220" t="s">
        <v>482</v>
      </c>
      <c r="I25" s="177" t="s">
        <v>560</v>
      </c>
      <c r="J25" s="217"/>
      <c r="K25" s="1"/>
      <c r="L25" s="3"/>
      <c r="M25" s="81" t="s">
        <v>594</v>
      </c>
      <c r="N25" s="220" t="s">
        <v>484</v>
      </c>
      <c r="O25" s="167" t="s">
        <v>588</v>
      </c>
      <c r="P25" s="223"/>
    </row>
    <row r="26" spans="1:20">
      <c r="A26" s="166" t="s">
        <v>544</v>
      </c>
      <c r="B26" s="219" t="s">
        <v>521</v>
      </c>
      <c r="C26" s="177" t="s">
        <v>560</v>
      </c>
      <c r="D26" s="217"/>
      <c r="E26" s="177" t="s">
        <v>560</v>
      </c>
      <c r="F26" s="217"/>
      <c r="G26" s="178" t="s">
        <v>560</v>
      </c>
      <c r="H26" s="220"/>
      <c r="I26" s="177" t="s">
        <v>560</v>
      </c>
      <c r="J26" s="217"/>
      <c r="K26" s="1"/>
      <c r="L26" s="3"/>
      <c r="M26" s="81"/>
      <c r="N26" s="220"/>
      <c r="O26" s="167" t="s">
        <v>587</v>
      </c>
      <c r="P26" s="223" t="s">
        <v>575</v>
      </c>
    </row>
    <row r="27" spans="1:20">
      <c r="A27" s="166" t="s">
        <v>545</v>
      </c>
      <c r="B27" s="219"/>
      <c r="C27" s="177" t="s">
        <v>560</v>
      </c>
      <c r="D27" s="217"/>
      <c r="E27" s="177" t="s">
        <v>560</v>
      </c>
      <c r="F27" s="217"/>
      <c r="G27" s="178" t="s">
        <v>560</v>
      </c>
      <c r="H27" s="220"/>
      <c r="I27" s="177" t="s">
        <v>560</v>
      </c>
      <c r="J27" s="217"/>
      <c r="K27" s="1"/>
      <c r="L27" s="3"/>
      <c r="M27" s="81"/>
      <c r="N27" s="220"/>
      <c r="O27" s="167" t="s">
        <v>586</v>
      </c>
      <c r="P27" s="223"/>
    </row>
    <row r="28" spans="1:20">
      <c r="A28" s="171" t="s">
        <v>546</v>
      </c>
      <c r="B28" s="217" t="s">
        <v>520</v>
      </c>
      <c r="C28" s="177" t="s">
        <v>560</v>
      </c>
      <c r="D28" s="217"/>
      <c r="E28" s="177" t="s">
        <v>560</v>
      </c>
      <c r="F28" s="217"/>
      <c r="G28" s="81" t="s">
        <v>562</v>
      </c>
      <c r="H28" s="220"/>
      <c r="I28" s="177" t="s">
        <v>560</v>
      </c>
      <c r="J28" s="217"/>
      <c r="K28" s="1"/>
      <c r="L28" s="3"/>
      <c r="M28" s="81" t="s">
        <v>593</v>
      </c>
      <c r="N28" s="220"/>
      <c r="O28" s="167" t="s">
        <v>585</v>
      </c>
      <c r="P28" s="223" t="s">
        <v>574</v>
      </c>
    </row>
    <row r="29" spans="1:20">
      <c r="A29" s="172" t="s">
        <v>547</v>
      </c>
      <c r="B29" s="217"/>
      <c r="C29" s="177" t="s">
        <v>560</v>
      </c>
      <c r="D29" s="217"/>
      <c r="E29" s="177" t="s">
        <v>560</v>
      </c>
      <c r="F29" s="217"/>
      <c r="G29" s="171" t="s">
        <v>561</v>
      </c>
      <c r="H29" s="217" t="s">
        <v>559</v>
      </c>
      <c r="I29" s="177" t="s">
        <v>560</v>
      </c>
      <c r="J29" s="217"/>
      <c r="K29" s="1"/>
      <c r="L29" s="3"/>
      <c r="M29" s="171" t="s">
        <v>592</v>
      </c>
      <c r="N29" s="217" t="s">
        <v>568</v>
      </c>
      <c r="O29" s="167" t="s">
        <v>584</v>
      </c>
      <c r="P29" s="223"/>
    </row>
    <row r="30" spans="1:20">
      <c r="A30" s="165" t="s">
        <v>548</v>
      </c>
      <c r="B30" s="216" t="s">
        <v>528</v>
      </c>
      <c r="C30" s="177" t="s">
        <v>560</v>
      </c>
      <c r="D30" s="217"/>
      <c r="E30" s="177" t="s">
        <v>560</v>
      </c>
      <c r="F30" s="217"/>
      <c r="G30" s="177" t="s">
        <v>560</v>
      </c>
      <c r="H30" s="217"/>
      <c r="I30" s="177" t="s">
        <v>560</v>
      </c>
      <c r="J30" s="217"/>
      <c r="K30" s="1"/>
      <c r="L30" s="3"/>
      <c r="M30" s="177" t="s">
        <v>560</v>
      </c>
      <c r="N30" s="217"/>
      <c r="O30" s="167" t="s">
        <v>583</v>
      </c>
      <c r="P30" s="223" t="s">
        <v>573</v>
      </c>
    </row>
    <row r="31" spans="1:20">
      <c r="A31" s="165" t="s">
        <v>549</v>
      </c>
      <c r="B31" s="216"/>
      <c r="C31" s="177" t="s">
        <v>560</v>
      </c>
      <c r="D31" s="217"/>
      <c r="E31" s="177" t="s">
        <v>560</v>
      </c>
      <c r="F31" s="217"/>
      <c r="G31" s="177" t="s">
        <v>560</v>
      </c>
      <c r="H31" s="217"/>
      <c r="I31" s="177" t="s">
        <v>560</v>
      </c>
      <c r="J31" s="217"/>
      <c r="K31" s="1"/>
      <c r="L31" s="3"/>
      <c r="M31" s="177" t="s">
        <v>560</v>
      </c>
      <c r="N31" s="217"/>
      <c r="O31" s="167" t="s">
        <v>582</v>
      </c>
      <c r="P31" s="223"/>
    </row>
    <row r="32" spans="1:20">
      <c r="A32" s="166" t="s">
        <v>550</v>
      </c>
      <c r="B32" s="219" t="s">
        <v>518</v>
      </c>
      <c r="C32" s="177" t="s">
        <v>560</v>
      </c>
      <c r="D32" s="217"/>
      <c r="E32" s="177" t="s">
        <v>560</v>
      </c>
      <c r="F32" s="217"/>
      <c r="G32" s="177" t="s">
        <v>560</v>
      </c>
      <c r="H32" s="217"/>
      <c r="I32" s="177" t="s">
        <v>560</v>
      </c>
      <c r="J32" s="217"/>
      <c r="K32" s="81" t="s">
        <v>567</v>
      </c>
      <c r="L32" s="220" t="s">
        <v>483</v>
      </c>
      <c r="M32" s="177" t="s">
        <v>560</v>
      </c>
      <c r="N32" s="217"/>
      <c r="O32" s="167" t="s">
        <v>581</v>
      </c>
      <c r="P32" s="223" t="s">
        <v>572</v>
      </c>
    </row>
    <row r="33" spans="1:16">
      <c r="A33" s="166" t="str">
        <f>DEC2HEX(HEX2DEC(A34)+1)</f>
        <v>6D900</v>
      </c>
      <c r="B33" s="219"/>
      <c r="C33" s="177" t="s">
        <v>560</v>
      </c>
      <c r="D33" s="217"/>
      <c r="E33" s="177" t="s">
        <v>560</v>
      </c>
      <c r="F33" s="217"/>
      <c r="G33" s="177" t="s">
        <v>560</v>
      </c>
      <c r="H33" s="217"/>
      <c r="I33" s="177" t="s">
        <v>560</v>
      </c>
      <c r="J33" s="217"/>
      <c r="K33" s="178" t="s">
        <v>560</v>
      </c>
      <c r="L33" s="220"/>
      <c r="M33" s="177" t="s">
        <v>560</v>
      </c>
      <c r="N33" s="217"/>
      <c r="O33" s="167" t="s">
        <v>580</v>
      </c>
      <c r="P33" s="223"/>
    </row>
    <row r="34" spans="1:16">
      <c r="A34" s="171" t="str">
        <f>DEC2HEX(HEX2DEC(A35)+'AlexNet Memory Usage'!L21+256-MOD('AlexNet Memory Usage'!L21,256)-1)</f>
        <v>6D8FF</v>
      </c>
      <c r="B34" s="217" t="s">
        <v>519</v>
      </c>
      <c r="C34" s="177" t="s">
        <v>560</v>
      </c>
      <c r="D34" s="217"/>
      <c r="E34" s="177" t="s">
        <v>560</v>
      </c>
      <c r="F34" s="217"/>
      <c r="G34" s="177" t="s">
        <v>560</v>
      </c>
      <c r="H34" s="217"/>
      <c r="I34" s="177" t="s">
        <v>560</v>
      </c>
      <c r="J34" s="217"/>
      <c r="K34" s="178" t="s">
        <v>560</v>
      </c>
      <c r="L34" s="220"/>
      <c r="M34" s="177" t="s">
        <v>560</v>
      </c>
      <c r="N34" s="217"/>
      <c r="O34" s="167" t="s">
        <v>579</v>
      </c>
      <c r="P34" s="223" t="s">
        <v>571</v>
      </c>
    </row>
    <row r="35" spans="1:16">
      <c r="A35" s="171" t="str">
        <f>DEC2HEX(HEX2DEC(A36)+1)</f>
        <v>4B800</v>
      </c>
      <c r="B35" s="217"/>
      <c r="C35" s="177" t="s">
        <v>560</v>
      </c>
      <c r="D35" s="217"/>
      <c r="E35" s="177" t="s">
        <v>560</v>
      </c>
      <c r="F35" s="217"/>
      <c r="G35" s="177" t="s">
        <v>560</v>
      </c>
      <c r="H35" s="217"/>
      <c r="I35" s="177" t="s">
        <v>560</v>
      </c>
      <c r="J35" s="217"/>
      <c r="K35" s="81" t="s">
        <v>566</v>
      </c>
      <c r="L35" s="220"/>
      <c r="M35" s="177" t="s">
        <v>560</v>
      </c>
      <c r="N35" s="217"/>
      <c r="O35" s="167" t="s">
        <v>578</v>
      </c>
      <c r="P35" s="223"/>
    </row>
    <row r="36" spans="1:16">
      <c r="A36" s="48" t="str">
        <f>DEC2HEX('AlexNet Memory Usage'!G20+256-MOD('AlexNet Memory Usage'!G20,256)-1)</f>
        <v>4B7FF</v>
      </c>
      <c r="B36" s="221" t="s">
        <v>517</v>
      </c>
      <c r="C36" s="177" t="s">
        <v>560</v>
      </c>
      <c r="D36" s="217"/>
      <c r="E36" s="177" t="s">
        <v>560</v>
      </c>
      <c r="F36" s="217"/>
      <c r="G36" s="177" t="s">
        <v>560</v>
      </c>
      <c r="H36" s="217"/>
      <c r="I36" s="177" t="s">
        <v>560</v>
      </c>
      <c r="J36" s="217"/>
      <c r="K36" s="171" t="s">
        <v>565</v>
      </c>
      <c r="L36" s="217" t="s">
        <v>564</v>
      </c>
      <c r="M36" s="177" t="s">
        <v>560</v>
      </c>
      <c r="N36" s="217"/>
      <c r="O36" s="167" t="s">
        <v>569</v>
      </c>
      <c r="P36" s="223" t="s">
        <v>570</v>
      </c>
    </row>
    <row r="37" spans="1:16" ht="15" thickBot="1">
      <c r="A37" s="164" t="s">
        <v>555</v>
      </c>
      <c r="B37" s="222"/>
      <c r="C37" s="174" t="s">
        <v>486</v>
      </c>
      <c r="D37" s="218"/>
      <c r="E37" s="176" t="s">
        <v>488</v>
      </c>
      <c r="F37" s="218"/>
      <c r="G37" s="174" t="s">
        <v>489</v>
      </c>
      <c r="H37" s="218"/>
      <c r="I37" s="174" t="s">
        <v>491</v>
      </c>
      <c r="J37" s="218"/>
      <c r="K37" s="174" t="s">
        <v>494</v>
      </c>
      <c r="L37" s="218"/>
      <c r="M37" s="174" t="s">
        <v>495</v>
      </c>
      <c r="N37" s="218"/>
      <c r="O37" s="170" t="s">
        <v>496</v>
      </c>
      <c r="P37" s="224"/>
    </row>
    <row r="41" spans="1:16">
      <c r="B41" t="s">
        <v>501</v>
      </c>
      <c r="C41">
        <f>C3*2</f>
        <v>67108864</v>
      </c>
      <c r="F41" s="61"/>
      <c r="G41" s="61"/>
      <c r="H41" s="32"/>
      <c r="I41" s="61"/>
      <c r="K41" s="61"/>
    </row>
    <row r="42" spans="1:16">
      <c r="C42" t="s">
        <v>502</v>
      </c>
      <c r="D42" t="s">
        <v>503</v>
      </c>
      <c r="E42" t="s">
        <v>516</v>
      </c>
      <c r="F42" t="s">
        <v>504</v>
      </c>
      <c r="G42" t="s">
        <v>505</v>
      </c>
      <c r="J42">
        <v>485</v>
      </c>
      <c r="K42">
        <f>MOD(J42,256)</f>
        <v>229</v>
      </c>
      <c r="L42">
        <f>256-K42</f>
        <v>27</v>
      </c>
      <c r="M42">
        <f>J42+L42</f>
        <v>512</v>
      </c>
      <c r="N42" t="str">
        <f>DEC2HEX(M42)</f>
        <v>200</v>
      </c>
    </row>
    <row r="43" spans="1:16">
      <c r="B43" t="s">
        <v>75</v>
      </c>
      <c r="C43">
        <f>SUM('AlexNet Memory Usage'!G20:G28)</f>
        <v>3399350</v>
      </c>
      <c r="D43" s="163">
        <f>SUM('AlexNet Memory Usage'!L21:L28)</f>
        <v>14983296</v>
      </c>
      <c r="F43">
        <f>D43+C43+E43</f>
        <v>18382646</v>
      </c>
      <c r="G43">
        <f>(F43/$C$41)*100</f>
        <v>27.392277121543884</v>
      </c>
      <c r="H43" s="163" t="s">
        <v>510</v>
      </c>
      <c r="J43">
        <v>968742</v>
      </c>
      <c r="K43">
        <f>MOD(J43,256)</f>
        <v>38</v>
      </c>
      <c r="L43">
        <f>256-K43</f>
        <v>218</v>
      </c>
      <c r="M43">
        <f>J43+L43</f>
        <v>968960</v>
      </c>
      <c r="N43" t="str">
        <f>DEC2HEX(M43)</f>
        <v>EC900</v>
      </c>
    </row>
    <row r="44" spans="1:16">
      <c r="A44" s="32"/>
      <c r="B44" t="s">
        <v>506</v>
      </c>
      <c r="C44">
        <f>'AlexNet Memory Usage'!G29</f>
        <v>16384</v>
      </c>
      <c r="D44" s="163">
        <f>'AlexNet Memory Usage'!L29</f>
        <v>150994944</v>
      </c>
      <c r="F44">
        <f t="shared" ref="F44:F47" si="0">D44+C44+E44</f>
        <v>151011328</v>
      </c>
      <c r="G44">
        <f>(F44/($C$41*3))*100</f>
        <v>75.008138020833343</v>
      </c>
      <c r="H44" t="s">
        <v>511</v>
      </c>
      <c r="J44">
        <v>968700</v>
      </c>
      <c r="K44">
        <f>MOD(J44,256)</f>
        <v>252</v>
      </c>
      <c r="L44">
        <f>256-K44</f>
        <v>4</v>
      </c>
      <c r="M44">
        <f>J44+L44</f>
        <v>968704</v>
      </c>
      <c r="N44" t="str">
        <f>DEC2HEX(M44)</f>
        <v>EC800</v>
      </c>
    </row>
    <row r="45" spans="1:16">
      <c r="B45" t="s">
        <v>508</v>
      </c>
      <c r="C45">
        <f>'AlexNet Memory Usage'!G30</f>
        <v>16384</v>
      </c>
      <c r="D45" s="163">
        <f>'AlexNet Memory Usage'!L30</f>
        <v>67108864</v>
      </c>
      <c r="F45">
        <f t="shared" si="0"/>
        <v>67125248</v>
      </c>
      <c r="G45">
        <f>(F45/($C$41*2))*100</f>
        <v>50.01220703125</v>
      </c>
      <c r="H45" t="s">
        <v>512</v>
      </c>
    </row>
    <row r="46" spans="1:16">
      <c r="B46" t="s">
        <v>507</v>
      </c>
      <c r="C46">
        <f>'AlexNet Memory Usage'!G31</f>
        <v>4000</v>
      </c>
      <c r="D46" s="163">
        <f>'AlexNet Memory Usage'!L31</f>
        <v>16384000</v>
      </c>
      <c r="F46">
        <f t="shared" si="0"/>
        <v>16388000</v>
      </c>
      <c r="G46">
        <f>(F46/$C$41)*100</f>
        <v>24.420022964477539</v>
      </c>
      <c r="H46" t="s">
        <v>513</v>
      </c>
    </row>
    <row r="47" spans="1:16">
      <c r="B47" t="s">
        <v>509</v>
      </c>
      <c r="D47" s="163"/>
      <c r="E47">
        <f>'AlexNet Memory Usage'!P33</f>
        <v>42272</v>
      </c>
      <c r="F47">
        <f t="shared" si="0"/>
        <v>42272</v>
      </c>
      <c r="G47">
        <f>(F47/$C$41)*100</f>
        <v>6.2990188598632813E-2</v>
      </c>
      <c r="H47" t="s">
        <v>513</v>
      </c>
    </row>
    <row r="48" spans="1:16">
      <c r="D48" s="163"/>
    </row>
    <row r="49" spans="4:11">
      <c r="K49" s="32"/>
    </row>
    <row r="51" spans="4:11">
      <c r="D51" s="32"/>
    </row>
    <row r="54" spans="4:11">
      <c r="K54" s="32"/>
    </row>
    <row r="59" spans="4:11">
      <c r="K59" s="32"/>
    </row>
  </sheetData>
  <mergeCells count="31">
    <mergeCell ref="B16:B17"/>
    <mergeCell ref="B18:B19"/>
    <mergeCell ref="B20:B21"/>
    <mergeCell ref="B22:B23"/>
    <mergeCell ref="P22:P23"/>
    <mergeCell ref="B24:B25"/>
    <mergeCell ref="P24:P25"/>
    <mergeCell ref="H25:H28"/>
    <mergeCell ref="N25:N28"/>
    <mergeCell ref="B26:B27"/>
    <mergeCell ref="P26:P27"/>
    <mergeCell ref="B28:B29"/>
    <mergeCell ref="P28:P29"/>
    <mergeCell ref="H29:H37"/>
    <mergeCell ref="D9:D37"/>
    <mergeCell ref="F9:F37"/>
    <mergeCell ref="J9:J37"/>
    <mergeCell ref="B10:B11"/>
    <mergeCell ref="B12:B13"/>
    <mergeCell ref="B14:B15"/>
    <mergeCell ref="P36:P37"/>
    <mergeCell ref="N29:N37"/>
    <mergeCell ref="B30:B31"/>
    <mergeCell ref="P30:P31"/>
    <mergeCell ref="B32:B33"/>
    <mergeCell ref="L32:L35"/>
    <mergeCell ref="P32:P33"/>
    <mergeCell ref="B34:B35"/>
    <mergeCell ref="P34:P35"/>
    <mergeCell ref="B36:B37"/>
    <mergeCell ref="L36:L37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2"/>
  <sheetViews>
    <sheetView zoomScale="175" zoomScaleNormal="175" workbookViewId="0">
      <selection activeCell="D2" sqref="D2"/>
    </sheetView>
  </sheetViews>
  <sheetFormatPr defaultRowHeight="14.4"/>
  <sheetData>
    <row r="1" spans="1:6">
      <c r="A1">
        <f>FLOOR($F$1/A2,1)</f>
        <v>3</v>
      </c>
      <c r="B1">
        <f>FLOOR($F$1/B2,1)</f>
        <v>4</v>
      </c>
      <c r="C1">
        <f>FLOOR($F$1/C2,1)</f>
        <v>6</v>
      </c>
      <c r="D1">
        <f>FLOOR($F$1/D2,1)</f>
        <v>11</v>
      </c>
      <c r="F1">
        <v>33</v>
      </c>
    </row>
    <row r="2" spans="1:6" ht="15" thickBot="1">
      <c r="A2">
        <v>11</v>
      </c>
      <c r="B2">
        <v>7</v>
      </c>
      <c r="C2">
        <v>5</v>
      </c>
      <c r="D2">
        <v>3</v>
      </c>
      <c r="F2" t="s">
        <v>397</v>
      </c>
    </row>
    <row r="3" spans="1:6">
      <c r="A3" s="127">
        <v>110100</v>
      </c>
      <c r="B3" s="156">
        <v>7010</v>
      </c>
      <c r="C3" s="161">
        <v>5010</v>
      </c>
      <c r="D3" s="158">
        <v>3010</v>
      </c>
      <c r="F3" s="126" t="s">
        <v>177</v>
      </c>
    </row>
    <row r="4" spans="1:6">
      <c r="A4" s="128">
        <f>A3+1</f>
        <v>110101</v>
      </c>
      <c r="B4" s="157">
        <f>B3+1</f>
        <v>7011</v>
      </c>
      <c r="C4" s="155">
        <f>C3+1</f>
        <v>5011</v>
      </c>
      <c r="D4" s="159">
        <f>D3+1</f>
        <v>3011</v>
      </c>
      <c r="F4" s="126" t="s">
        <v>178</v>
      </c>
    </row>
    <row r="5" spans="1:6" ht="15" thickBot="1">
      <c r="A5" s="128">
        <f t="shared" ref="A5:C17" si="0">A4+1</f>
        <v>110102</v>
      </c>
      <c r="B5" s="157">
        <f>B4+1</f>
        <v>7012</v>
      </c>
      <c r="C5" s="155">
        <f t="shared" ref="C5:C7" si="1">C4+1</f>
        <v>5012</v>
      </c>
      <c r="D5" s="160">
        <f>D4+1</f>
        <v>3012</v>
      </c>
      <c r="F5" s="126" t="s">
        <v>179</v>
      </c>
    </row>
    <row r="6" spans="1:6">
      <c r="A6" s="128">
        <f t="shared" si="0"/>
        <v>110103</v>
      </c>
      <c r="B6" s="157">
        <f>B5+1</f>
        <v>7013</v>
      </c>
      <c r="C6" s="155">
        <f t="shared" si="1"/>
        <v>5013</v>
      </c>
      <c r="D6" s="158">
        <f>D3+10</f>
        <v>3020</v>
      </c>
      <c r="F6" s="126" t="s">
        <v>180</v>
      </c>
    </row>
    <row r="7" spans="1:6" ht="15" thickBot="1">
      <c r="A7" s="128">
        <f t="shared" si="0"/>
        <v>110104</v>
      </c>
      <c r="B7" s="157">
        <f>B6+1</f>
        <v>7014</v>
      </c>
      <c r="C7" s="162">
        <f t="shared" si="1"/>
        <v>5014</v>
      </c>
      <c r="D7" s="159">
        <f>D6+1</f>
        <v>3021</v>
      </c>
      <c r="F7" s="126" t="s">
        <v>181</v>
      </c>
    </row>
    <row r="8" spans="1:6" ht="15" thickBot="1">
      <c r="A8" s="128">
        <f t="shared" si="0"/>
        <v>110105</v>
      </c>
      <c r="B8" s="157">
        <f>B7+1</f>
        <v>7015</v>
      </c>
      <c r="C8" s="161">
        <f>C3+10</f>
        <v>5020</v>
      </c>
      <c r="D8" s="160">
        <f>D7+1</f>
        <v>3022</v>
      </c>
      <c r="F8" s="126" t="s">
        <v>182</v>
      </c>
    </row>
    <row r="9" spans="1:6" ht="15" thickBot="1">
      <c r="A9" s="128">
        <f t="shared" si="0"/>
        <v>110106</v>
      </c>
      <c r="B9" s="141">
        <f>B8+1</f>
        <v>7016</v>
      </c>
      <c r="C9" s="155">
        <f>C8+1</f>
        <v>5021</v>
      </c>
      <c r="D9" s="158">
        <f>D6+10</f>
        <v>3030</v>
      </c>
      <c r="F9" s="126" t="s">
        <v>183</v>
      </c>
    </row>
    <row r="10" spans="1:6">
      <c r="A10" s="128">
        <f t="shared" si="0"/>
        <v>110107</v>
      </c>
      <c r="B10" s="156">
        <f>B3+10</f>
        <v>7020</v>
      </c>
      <c r="C10" s="155">
        <f t="shared" ref="C10:C12" si="2">C9+1</f>
        <v>5022</v>
      </c>
      <c r="D10" s="159">
        <f>D9+1</f>
        <v>3031</v>
      </c>
      <c r="F10" s="126" t="s">
        <v>184</v>
      </c>
    </row>
    <row r="11" spans="1:6" ht="15" thickBot="1">
      <c r="A11" s="128">
        <f t="shared" si="0"/>
        <v>110108</v>
      </c>
      <c r="B11" s="157">
        <f>B10+1</f>
        <v>7021</v>
      </c>
      <c r="C11" s="155">
        <f t="shared" si="2"/>
        <v>5023</v>
      </c>
      <c r="D11" s="160">
        <f>D10+1</f>
        <v>3032</v>
      </c>
      <c r="F11" s="126" t="s">
        <v>185</v>
      </c>
    </row>
    <row r="12" spans="1:6" ht="15" thickBot="1">
      <c r="A12" s="128">
        <f t="shared" si="0"/>
        <v>110109</v>
      </c>
      <c r="B12" s="157">
        <f t="shared" si="0"/>
        <v>7022</v>
      </c>
      <c r="C12" s="162">
        <f t="shared" si="2"/>
        <v>5024</v>
      </c>
      <c r="D12" s="158">
        <f>D9+10</f>
        <v>3040</v>
      </c>
      <c r="F12" s="126" t="s">
        <v>186</v>
      </c>
    </row>
    <row r="13" spans="1:6" ht="15" thickBot="1">
      <c r="A13" s="129">
        <f t="shared" si="0"/>
        <v>110110</v>
      </c>
      <c r="B13" s="157">
        <f t="shared" si="0"/>
        <v>7023</v>
      </c>
      <c r="C13" s="161">
        <f>C8+10</f>
        <v>5030</v>
      </c>
      <c r="D13" s="159">
        <f>D12+1</f>
        <v>3041</v>
      </c>
      <c r="F13" s="126" t="s">
        <v>187</v>
      </c>
    </row>
    <row r="14" spans="1:6" ht="15" thickBot="1">
      <c r="A14" s="127">
        <f t="shared" ref="A14:A77" si="3">A3+100</f>
        <v>110200</v>
      </c>
      <c r="B14" s="157">
        <f t="shared" si="0"/>
        <v>7024</v>
      </c>
      <c r="C14" s="155">
        <f>C13+1</f>
        <v>5031</v>
      </c>
      <c r="D14" s="160">
        <f>D13+1</f>
        <v>3042</v>
      </c>
      <c r="F14" s="126" t="s">
        <v>188</v>
      </c>
    </row>
    <row r="15" spans="1:6">
      <c r="A15" s="128">
        <f t="shared" si="3"/>
        <v>110201</v>
      </c>
      <c r="B15" s="157">
        <f t="shared" si="0"/>
        <v>7025</v>
      </c>
      <c r="C15" s="155">
        <f t="shared" si="0"/>
        <v>5032</v>
      </c>
      <c r="D15" s="158">
        <f>D12+10</f>
        <v>3050</v>
      </c>
      <c r="F15" s="126" t="s">
        <v>189</v>
      </c>
    </row>
    <row r="16" spans="1:6" ht="15" thickBot="1">
      <c r="A16" s="128">
        <f t="shared" si="3"/>
        <v>110202</v>
      </c>
      <c r="B16" s="141">
        <f t="shared" si="0"/>
        <v>7026</v>
      </c>
      <c r="C16" s="155">
        <f t="shared" si="0"/>
        <v>5033</v>
      </c>
      <c r="D16" s="159">
        <f>D15+1</f>
        <v>3051</v>
      </c>
      <c r="F16" s="126" t="s">
        <v>190</v>
      </c>
    </row>
    <row r="17" spans="1:6" ht="15" thickBot="1">
      <c r="A17" s="128">
        <f t="shared" si="3"/>
        <v>110203</v>
      </c>
      <c r="B17" s="156">
        <f>B10+10</f>
        <v>7030</v>
      </c>
      <c r="C17" s="162">
        <f t="shared" si="0"/>
        <v>5034</v>
      </c>
      <c r="D17" s="160">
        <f>D16+1</f>
        <v>3052</v>
      </c>
      <c r="F17" s="126" t="s">
        <v>191</v>
      </c>
    </row>
    <row r="18" spans="1:6">
      <c r="A18" s="128">
        <f t="shared" si="3"/>
        <v>110204</v>
      </c>
      <c r="B18" s="131">
        <f t="shared" ref="B18:C23" si="4">B17+1</f>
        <v>7031</v>
      </c>
      <c r="C18" s="161">
        <f>C13+10</f>
        <v>5040</v>
      </c>
      <c r="D18" s="138">
        <f>D15+10</f>
        <v>3060</v>
      </c>
      <c r="F18" s="126" t="s">
        <v>192</v>
      </c>
    </row>
    <row r="19" spans="1:6">
      <c r="A19" s="128">
        <f t="shared" si="3"/>
        <v>110205</v>
      </c>
      <c r="B19" s="131">
        <f t="shared" si="4"/>
        <v>7032</v>
      </c>
      <c r="C19" s="155">
        <f>C18+1</f>
        <v>5041</v>
      </c>
      <c r="D19" s="139">
        <f>D18+1</f>
        <v>3061</v>
      </c>
      <c r="F19" s="126" t="s">
        <v>193</v>
      </c>
    </row>
    <row r="20" spans="1:6" ht="15" thickBot="1">
      <c r="A20" s="128">
        <f t="shared" si="3"/>
        <v>110206</v>
      </c>
      <c r="B20" s="131">
        <f t="shared" si="4"/>
        <v>7033</v>
      </c>
      <c r="C20" s="155">
        <f t="shared" si="4"/>
        <v>5042</v>
      </c>
      <c r="D20" s="140">
        <f>D19+1</f>
        <v>3062</v>
      </c>
      <c r="F20" s="126" t="s">
        <v>194</v>
      </c>
    </row>
    <row r="21" spans="1:6">
      <c r="A21" s="128">
        <f t="shared" si="3"/>
        <v>110207</v>
      </c>
      <c r="B21" s="131">
        <f t="shared" si="4"/>
        <v>7034</v>
      </c>
      <c r="C21" s="155">
        <f t="shared" si="4"/>
        <v>5043</v>
      </c>
      <c r="D21" s="138">
        <f>D18+10</f>
        <v>3070</v>
      </c>
      <c r="F21" s="126" t="s">
        <v>195</v>
      </c>
    </row>
    <row r="22" spans="1:6" ht="15" thickBot="1">
      <c r="A22" s="128">
        <f t="shared" si="3"/>
        <v>110208</v>
      </c>
      <c r="B22" s="131">
        <f t="shared" si="4"/>
        <v>7035</v>
      </c>
      <c r="C22" s="162">
        <f t="shared" si="4"/>
        <v>5044</v>
      </c>
      <c r="D22" s="139">
        <f>D21+1</f>
        <v>3071</v>
      </c>
      <c r="F22" s="126" t="s">
        <v>196</v>
      </c>
    </row>
    <row r="23" spans="1:6" ht="15" thickBot="1">
      <c r="A23" s="128">
        <f t="shared" si="3"/>
        <v>110209</v>
      </c>
      <c r="B23" s="132">
        <f t="shared" si="4"/>
        <v>7036</v>
      </c>
      <c r="C23" s="161">
        <f>C18+10</f>
        <v>5050</v>
      </c>
      <c r="D23" s="140">
        <f>D22+1</f>
        <v>3072</v>
      </c>
      <c r="F23" s="126" t="s">
        <v>197</v>
      </c>
    </row>
    <row r="24" spans="1:6" ht="15" thickBot="1">
      <c r="A24" s="129">
        <f t="shared" si="3"/>
        <v>110210</v>
      </c>
      <c r="B24" s="130">
        <f>B17+10</f>
        <v>7040</v>
      </c>
      <c r="C24" s="155">
        <f>C23+1</f>
        <v>5051</v>
      </c>
      <c r="D24" s="138">
        <f>D21+10</f>
        <v>3080</v>
      </c>
      <c r="F24" s="126" t="s">
        <v>198</v>
      </c>
    </row>
    <row r="25" spans="1:6">
      <c r="A25" s="127">
        <f t="shared" si="3"/>
        <v>110300</v>
      </c>
      <c r="B25" s="131">
        <f t="shared" ref="B25:C32" si="5">B24+1</f>
        <v>7041</v>
      </c>
      <c r="C25" s="155">
        <f t="shared" si="5"/>
        <v>5052</v>
      </c>
      <c r="D25" s="139">
        <f>D24+1</f>
        <v>3081</v>
      </c>
      <c r="F25" s="126" t="s">
        <v>199</v>
      </c>
    </row>
    <row r="26" spans="1:6" ht="15" thickBot="1">
      <c r="A26" s="128">
        <f t="shared" si="3"/>
        <v>110301</v>
      </c>
      <c r="B26" s="131">
        <f t="shared" si="5"/>
        <v>7042</v>
      </c>
      <c r="C26" s="155">
        <f t="shared" si="5"/>
        <v>5053</v>
      </c>
      <c r="D26" s="140">
        <f>D25+1</f>
        <v>3082</v>
      </c>
      <c r="F26" s="126" t="s">
        <v>200</v>
      </c>
    </row>
    <row r="27" spans="1:6" ht="15" thickBot="1">
      <c r="A27" s="128">
        <f t="shared" si="3"/>
        <v>110302</v>
      </c>
      <c r="B27" s="131">
        <f t="shared" si="5"/>
        <v>7043</v>
      </c>
      <c r="C27" s="162">
        <f t="shared" si="5"/>
        <v>5054</v>
      </c>
      <c r="D27" s="138">
        <f>D24+10</f>
        <v>3090</v>
      </c>
      <c r="F27" s="126" t="s">
        <v>201</v>
      </c>
    </row>
    <row r="28" spans="1:6">
      <c r="A28" s="128">
        <f t="shared" si="3"/>
        <v>110303</v>
      </c>
      <c r="B28" s="131">
        <f t="shared" si="5"/>
        <v>7044</v>
      </c>
      <c r="C28" s="161">
        <f>C23+10</f>
        <v>5060</v>
      </c>
      <c r="D28" s="139">
        <f>D27+1</f>
        <v>3091</v>
      </c>
      <c r="F28" s="126" t="s">
        <v>202</v>
      </c>
    </row>
    <row r="29" spans="1:6" ht="15" thickBot="1">
      <c r="A29" s="128">
        <f t="shared" si="3"/>
        <v>110304</v>
      </c>
      <c r="B29" s="131">
        <f t="shared" si="5"/>
        <v>7045</v>
      </c>
      <c r="C29" s="155">
        <f>C28+1</f>
        <v>5061</v>
      </c>
      <c r="D29" s="140">
        <f>D28+1</f>
        <v>3092</v>
      </c>
      <c r="F29" s="126" t="s">
        <v>203</v>
      </c>
    </row>
    <row r="30" spans="1:6" ht="15" thickBot="1">
      <c r="A30" s="128">
        <f t="shared" si="3"/>
        <v>110305</v>
      </c>
      <c r="B30" s="132">
        <f t="shared" si="5"/>
        <v>7046</v>
      </c>
      <c r="C30" s="155">
        <f t="shared" si="5"/>
        <v>5062</v>
      </c>
      <c r="D30" s="138">
        <f>D27+10</f>
        <v>3100</v>
      </c>
      <c r="F30" s="126" t="s">
        <v>204</v>
      </c>
    </row>
    <row r="31" spans="1:6">
      <c r="A31" s="128">
        <f t="shared" si="3"/>
        <v>110306</v>
      </c>
      <c r="B31" s="130">
        <f>B24+10</f>
        <v>7050</v>
      </c>
      <c r="C31" s="155">
        <f t="shared" si="5"/>
        <v>5063</v>
      </c>
      <c r="D31" s="139">
        <f>D30+1</f>
        <v>3101</v>
      </c>
      <c r="F31" s="126" t="s">
        <v>205</v>
      </c>
    </row>
    <row r="32" spans="1:6" ht="15" thickBot="1">
      <c r="A32" s="128">
        <f t="shared" si="3"/>
        <v>110307</v>
      </c>
      <c r="B32" s="131">
        <f t="shared" ref="B32:C37" si="6">B31+1</f>
        <v>7051</v>
      </c>
      <c r="C32" s="162">
        <f t="shared" si="5"/>
        <v>5064</v>
      </c>
      <c r="D32" s="140">
        <f>D31+1</f>
        <v>3102</v>
      </c>
      <c r="F32" s="126" t="s">
        <v>206</v>
      </c>
    </row>
    <row r="33" spans="1:6">
      <c r="A33" s="128">
        <f t="shared" si="3"/>
        <v>110308</v>
      </c>
      <c r="B33" s="131">
        <f t="shared" si="6"/>
        <v>7052</v>
      </c>
      <c r="C33" s="161">
        <f>C28+10</f>
        <v>5070</v>
      </c>
      <c r="D33" s="138">
        <f>D30+10</f>
        <v>3110</v>
      </c>
      <c r="F33" s="126" t="s">
        <v>207</v>
      </c>
    </row>
    <row r="34" spans="1:6">
      <c r="A34" s="128">
        <f t="shared" si="3"/>
        <v>110309</v>
      </c>
      <c r="B34" s="131">
        <f t="shared" si="6"/>
        <v>7053</v>
      </c>
      <c r="C34" s="155">
        <f>C33+1</f>
        <v>5071</v>
      </c>
      <c r="D34" s="139">
        <f>D33+1</f>
        <v>3111</v>
      </c>
      <c r="F34" s="126" t="s">
        <v>208</v>
      </c>
    </row>
    <row r="35" spans="1:6" ht="15" thickBot="1">
      <c r="A35" s="129">
        <f t="shared" si="3"/>
        <v>110310</v>
      </c>
      <c r="B35" s="131">
        <f t="shared" si="6"/>
        <v>7054</v>
      </c>
      <c r="C35" s="155">
        <f t="shared" si="6"/>
        <v>5072</v>
      </c>
      <c r="D35" s="140">
        <f>D34+1</f>
        <v>3112</v>
      </c>
      <c r="F35" s="126" t="s">
        <v>209</v>
      </c>
    </row>
    <row r="36" spans="1:6">
      <c r="A36" s="127">
        <f t="shared" si="3"/>
        <v>110400</v>
      </c>
      <c r="B36" s="131">
        <f t="shared" si="6"/>
        <v>7055</v>
      </c>
      <c r="C36" s="155">
        <f t="shared" si="6"/>
        <v>5073</v>
      </c>
      <c r="D36" s="138">
        <f>D33+10</f>
        <v>3120</v>
      </c>
      <c r="F36" s="126" t="s">
        <v>210</v>
      </c>
    </row>
    <row r="37" spans="1:6" ht="15" thickBot="1">
      <c r="A37" s="128">
        <f t="shared" si="3"/>
        <v>110401</v>
      </c>
      <c r="B37" s="132">
        <f t="shared" si="6"/>
        <v>7056</v>
      </c>
      <c r="C37" s="162">
        <f t="shared" si="6"/>
        <v>5074</v>
      </c>
      <c r="D37" s="139">
        <f>D36+1</f>
        <v>3121</v>
      </c>
      <c r="F37" s="126" t="s">
        <v>211</v>
      </c>
    </row>
    <row r="38" spans="1:6" ht="15" thickBot="1">
      <c r="A38" s="128">
        <f t="shared" si="3"/>
        <v>110402</v>
      </c>
      <c r="B38" s="130">
        <f>B31+10</f>
        <v>7060</v>
      </c>
      <c r="C38" s="161">
        <f>C33+10</f>
        <v>5080</v>
      </c>
      <c r="D38" s="140">
        <f>D37+1</f>
        <v>3122</v>
      </c>
      <c r="F38" s="126" t="s">
        <v>212</v>
      </c>
    </row>
    <row r="39" spans="1:6">
      <c r="A39" s="128">
        <f t="shared" si="3"/>
        <v>110403</v>
      </c>
      <c r="B39" s="131">
        <f t="shared" ref="B39:C44" si="7">B38+1</f>
        <v>7061</v>
      </c>
      <c r="C39" s="155">
        <f>C38+1</f>
        <v>5081</v>
      </c>
      <c r="D39" s="138">
        <f>D36+10</f>
        <v>3130</v>
      </c>
      <c r="F39" s="126" t="s">
        <v>213</v>
      </c>
    </row>
    <row r="40" spans="1:6">
      <c r="A40" s="128">
        <f t="shared" si="3"/>
        <v>110404</v>
      </c>
      <c r="B40" s="131">
        <f t="shared" si="7"/>
        <v>7062</v>
      </c>
      <c r="C40" s="155">
        <f t="shared" si="7"/>
        <v>5082</v>
      </c>
      <c r="D40" s="139">
        <f>D39+1</f>
        <v>3131</v>
      </c>
      <c r="F40" s="126" t="s">
        <v>214</v>
      </c>
    </row>
    <row r="41" spans="1:6" ht="15" thickBot="1">
      <c r="A41" s="128">
        <f t="shared" si="3"/>
        <v>110405</v>
      </c>
      <c r="B41" s="131">
        <f t="shared" si="7"/>
        <v>7063</v>
      </c>
      <c r="C41" s="155">
        <f t="shared" si="7"/>
        <v>5083</v>
      </c>
      <c r="D41" s="140">
        <f>D40+1</f>
        <v>3132</v>
      </c>
      <c r="F41" s="126" t="s">
        <v>215</v>
      </c>
    </row>
    <row r="42" spans="1:6" ht="15" thickBot="1">
      <c r="A42" s="128">
        <f t="shared" si="3"/>
        <v>110406</v>
      </c>
      <c r="B42" s="131">
        <f t="shared" si="7"/>
        <v>7064</v>
      </c>
      <c r="C42" s="162">
        <f t="shared" si="7"/>
        <v>5084</v>
      </c>
      <c r="D42" s="138">
        <f>D39+10</f>
        <v>3140</v>
      </c>
      <c r="F42" s="126" t="s">
        <v>216</v>
      </c>
    </row>
    <row r="43" spans="1:6">
      <c r="A43" s="128">
        <f t="shared" si="3"/>
        <v>110407</v>
      </c>
      <c r="B43" s="131">
        <f t="shared" si="7"/>
        <v>7065</v>
      </c>
      <c r="C43" s="161">
        <f>C38+10</f>
        <v>5090</v>
      </c>
      <c r="D43" s="139">
        <f>D42+1</f>
        <v>3141</v>
      </c>
      <c r="F43" s="126" t="s">
        <v>217</v>
      </c>
    </row>
    <row r="44" spans="1:6" ht="15" thickBot="1">
      <c r="A44" s="128">
        <f t="shared" si="3"/>
        <v>110408</v>
      </c>
      <c r="B44" s="132">
        <f t="shared" si="7"/>
        <v>7066</v>
      </c>
      <c r="C44" s="155">
        <f>C43+1</f>
        <v>5091</v>
      </c>
      <c r="D44" s="140">
        <f>D43+1</f>
        <v>3142</v>
      </c>
      <c r="F44" s="126" t="s">
        <v>218</v>
      </c>
    </row>
    <row r="45" spans="1:6">
      <c r="A45" s="128">
        <f t="shared" si="3"/>
        <v>110409</v>
      </c>
      <c r="B45" s="130">
        <f>B38+10</f>
        <v>7070</v>
      </c>
      <c r="C45" s="155">
        <f t="shared" ref="C45:C47" si="8">C44+1</f>
        <v>5092</v>
      </c>
      <c r="D45" s="138">
        <f>D42+10</f>
        <v>3150</v>
      </c>
      <c r="F45" s="126" t="s">
        <v>219</v>
      </c>
    </row>
    <row r="46" spans="1:6" ht="15" thickBot="1">
      <c r="A46" s="129">
        <f t="shared" si="3"/>
        <v>110410</v>
      </c>
      <c r="B46" s="131">
        <f t="shared" ref="B46:C52" si="9">B45+1</f>
        <v>7071</v>
      </c>
      <c r="C46" s="155">
        <f t="shared" si="8"/>
        <v>5093</v>
      </c>
      <c r="D46" s="139">
        <f>D45+1</f>
        <v>3151</v>
      </c>
      <c r="F46" s="126" t="s">
        <v>220</v>
      </c>
    </row>
    <row r="47" spans="1:6" ht="15" thickBot="1">
      <c r="A47" s="127">
        <f t="shared" si="3"/>
        <v>110500</v>
      </c>
      <c r="B47" s="131">
        <f t="shared" si="9"/>
        <v>7072</v>
      </c>
      <c r="C47" s="162">
        <f t="shared" si="8"/>
        <v>5094</v>
      </c>
      <c r="D47" s="140">
        <f>D46+1</f>
        <v>3152</v>
      </c>
      <c r="F47" s="126" t="s">
        <v>221</v>
      </c>
    </row>
    <row r="48" spans="1:6">
      <c r="A48" s="128">
        <f t="shared" si="3"/>
        <v>110501</v>
      </c>
      <c r="B48" s="131">
        <f t="shared" si="9"/>
        <v>7073</v>
      </c>
      <c r="C48" s="161">
        <f>C43+10</f>
        <v>5100</v>
      </c>
      <c r="D48" s="138">
        <f>D45+10</f>
        <v>3160</v>
      </c>
      <c r="F48" s="126" t="s">
        <v>222</v>
      </c>
    </row>
    <row r="49" spans="1:6">
      <c r="A49" s="128">
        <f t="shared" si="3"/>
        <v>110502</v>
      </c>
      <c r="B49" s="131">
        <f t="shared" si="9"/>
        <v>7074</v>
      </c>
      <c r="C49" s="155">
        <f>C48+1</f>
        <v>5101</v>
      </c>
      <c r="D49" s="139">
        <f>D48+1</f>
        <v>3161</v>
      </c>
      <c r="F49" s="126" t="s">
        <v>223</v>
      </c>
    </row>
    <row r="50" spans="1:6" ht="15" thickBot="1">
      <c r="A50" s="128">
        <f t="shared" si="3"/>
        <v>110503</v>
      </c>
      <c r="B50" s="131">
        <f t="shared" si="9"/>
        <v>7075</v>
      </c>
      <c r="C50" s="155">
        <f t="shared" si="9"/>
        <v>5102</v>
      </c>
      <c r="D50" s="140">
        <f>D49+1</f>
        <v>3162</v>
      </c>
      <c r="F50" s="126" t="s">
        <v>224</v>
      </c>
    </row>
    <row r="51" spans="1:6" ht="15" thickBot="1">
      <c r="A51" s="128">
        <f t="shared" si="3"/>
        <v>110504</v>
      </c>
      <c r="B51" s="132">
        <f t="shared" si="9"/>
        <v>7076</v>
      </c>
      <c r="C51" s="155">
        <f t="shared" si="9"/>
        <v>5103</v>
      </c>
      <c r="D51" s="138">
        <f>D48+10</f>
        <v>3170</v>
      </c>
      <c r="F51" s="126" t="s">
        <v>225</v>
      </c>
    </row>
    <row r="52" spans="1:6" ht="15" thickBot="1">
      <c r="A52" s="128">
        <f t="shared" si="3"/>
        <v>110505</v>
      </c>
      <c r="B52" s="130">
        <f>B45+10</f>
        <v>7080</v>
      </c>
      <c r="C52" s="162">
        <f t="shared" si="9"/>
        <v>5104</v>
      </c>
      <c r="D52" s="139">
        <f>D51+1</f>
        <v>3171</v>
      </c>
      <c r="F52" s="126" t="s">
        <v>226</v>
      </c>
    </row>
    <row r="53" spans="1:6" ht="15" thickBot="1">
      <c r="A53" s="128">
        <f t="shared" si="3"/>
        <v>110506</v>
      </c>
      <c r="B53" s="131">
        <f t="shared" ref="B53:C58" si="10">B52+1</f>
        <v>7081</v>
      </c>
      <c r="C53" s="161">
        <f>C48+10</f>
        <v>5110</v>
      </c>
      <c r="D53" s="140">
        <f>D52+1</f>
        <v>3172</v>
      </c>
      <c r="F53" s="126" t="s">
        <v>227</v>
      </c>
    </row>
    <row r="54" spans="1:6">
      <c r="A54" s="128">
        <f t="shared" si="3"/>
        <v>110507</v>
      </c>
      <c r="B54" s="131">
        <f t="shared" si="10"/>
        <v>7082</v>
      </c>
      <c r="C54" s="155">
        <f>C53+1</f>
        <v>5111</v>
      </c>
      <c r="D54" s="138">
        <f>D51+10</f>
        <v>3180</v>
      </c>
      <c r="F54" s="126" t="s">
        <v>228</v>
      </c>
    </row>
    <row r="55" spans="1:6">
      <c r="A55" s="128">
        <f t="shared" si="3"/>
        <v>110508</v>
      </c>
      <c r="B55" s="131">
        <f t="shared" si="10"/>
        <v>7083</v>
      </c>
      <c r="C55" s="155">
        <f t="shared" si="10"/>
        <v>5112</v>
      </c>
      <c r="D55" s="139">
        <f>D54+1</f>
        <v>3181</v>
      </c>
      <c r="F55" s="126" t="s">
        <v>229</v>
      </c>
    </row>
    <row r="56" spans="1:6" ht="15" thickBot="1">
      <c r="A56" s="128">
        <f t="shared" si="3"/>
        <v>110509</v>
      </c>
      <c r="B56" s="131">
        <f t="shared" si="10"/>
        <v>7084</v>
      </c>
      <c r="C56" s="155">
        <f t="shared" si="10"/>
        <v>5113</v>
      </c>
      <c r="D56" s="140">
        <f>D55+1</f>
        <v>3182</v>
      </c>
      <c r="F56" s="126" t="s">
        <v>230</v>
      </c>
    </row>
    <row r="57" spans="1:6" ht="15" thickBot="1">
      <c r="A57" s="129">
        <f t="shared" si="3"/>
        <v>110510</v>
      </c>
      <c r="B57" s="131">
        <f t="shared" si="10"/>
        <v>7085</v>
      </c>
      <c r="C57" s="162">
        <f t="shared" si="10"/>
        <v>5114</v>
      </c>
      <c r="D57" s="138">
        <f>D54+10</f>
        <v>3190</v>
      </c>
      <c r="F57" s="126" t="s">
        <v>231</v>
      </c>
    </row>
    <row r="58" spans="1:6" ht="15" thickBot="1">
      <c r="A58" s="127">
        <f t="shared" si="3"/>
        <v>110600</v>
      </c>
      <c r="B58" s="132">
        <f t="shared" si="10"/>
        <v>7086</v>
      </c>
      <c r="C58" s="161">
        <f>C53+10</f>
        <v>5120</v>
      </c>
      <c r="D58" s="139">
        <f>D57+1</f>
        <v>3191</v>
      </c>
      <c r="F58" s="126" t="s">
        <v>232</v>
      </c>
    </row>
    <row r="59" spans="1:6" ht="15" thickBot="1">
      <c r="A59" s="128">
        <f t="shared" si="3"/>
        <v>110601</v>
      </c>
      <c r="B59" s="130">
        <f>B52+10</f>
        <v>7090</v>
      </c>
      <c r="C59" s="155">
        <f>C58+1</f>
        <v>5121</v>
      </c>
      <c r="D59" s="140">
        <f>D58+1</f>
        <v>3192</v>
      </c>
      <c r="F59" s="126" t="s">
        <v>233</v>
      </c>
    </row>
    <row r="60" spans="1:6">
      <c r="A60" s="128">
        <f t="shared" si="3"/>
        <v>110602</v>
      </c>
      <c r="B60" s="131">
        <f t="shared" ref="B60:C67" si="11">B59+1</f>
        <v>7091</v>
      </c>
      <c r="C60" s="155">
        <f t="shared" si="11"/>
        <v>5122</v>
      </c>
      <c r="D60" s="138">
        <f>D57+10</f>
        <v>3200</v>
      </c>
      <c r="F60" s="126" t="s">
        <v>234</v>
      </c>
    </row>
    <row r="61" spans="1:6">
      <c r="A61" s="128">
        <f t="shared" si="3"/>
        <v>110603</v>
      </c>
      <c r="B61" s="131">
        <f t="shared" si="11"/>
        <v>7092</v>
      </c>
      <c r="C61" s="155">
        <f t="shared" si="11"/>
        <v>5123</v>
      </c>
      <c r="D61" s="139">
        <f>D60+1</f>
        <v>3201</v>
      </c>
      <c r="F61" s="126" t="s">
        <v>235</v>
      </c>
    </row>
    <row r="62" spans="1:6" ht="15" thickBot="1">
      <c r="A62" s="128">
        <f t="shared" si="3"/>
        <v>110604</v>
      </c>
      <c r="B62" s="131">
        <f t="shared" si="11"/>
        <v>7093</v>
      </c>
      <c r="C62" s="162">
        <f t="shared" si="11"/>
        <v>5124</v>
      </c>
      <c r="D62" s="140">
        <f>D61+1</f>
        <v>3202</v>
      </c>
      <c r="F62" s="126" t="s">
        <v>236</v>
      </c>
    </row>
    <row r="63" spans="1:6">
      <c r="A63" s="128">
        <f t="shared" si="3"/>
        <v>110605</v>
      </c>
      <c r="B63" s="131">
        <f t="shared" si="11"/>
        <v>7094</v>
      </c>
      <c r="C63" s="161">
        <f>C58+10</f>
        <v>5130</v>
      </c>
      <c r="D63" s="138">
        <f>D60+10</f>
        <v>3210</v>
      </c>
      <c r="F63" s="126" t="s">
        <v>237</v>
      </c>
    </row>
    <row r="64" spans="1:6">
      <c r="A64" s="128">
        <f t="shared" si="3"/>
        <v>110606</v>
      </c>
      <c r="B64" s="131">
        <f t="shared" si="11"/>
        <v>7095</v>
      </c>
      <c r="C64" s="155">
        <f>C63+1</f>
        <v>5131</v>
      </c>
      <c r="D64" s="139">
        <f>D63+1</f>
        <v>3211</v>
      </c>
      <c r="F64" s="126" t="s">
        <v>238</v>
      </c>
    </row>
    <row r="65" spans="1:6" ht="15" thickBot="1">
      <c r="A65" s="128">
        <f t="shared" si="3"/>
        <v>110607</v>
      </c>
      <c r="B65" s="132">
        <f t="shared" si="11"/>
        <v>7096</v>
      </c>
      <c r="C65" s="155">
        <f t="shared" si="11"/>
        <v>5132</v>
      </c>
      <c r="D65" s="140">
        <f>D64+1</f>
        <v>3212</v>
      </c>
      <c r="F65" s="126" t="s">
        <v>239</v>
      </c>
    </row>
    <row r="66" spans="1:6">
      <c r="A66" s="128">
        <f t="shared" si="3"/>
        <v>110608</v>
      </c>
      <c r="B66" s="130">
        <f>B59+10</f>
        <v>7100</v>
      </c>
      <c r="C66" s="155">
        <f t="shared" si="11"/>
        <v>5133</v>
      </c>
      <c r="D66" s="138">
        <f>D63+10</f>
        <v>3220</v>
      </c>
      <c r="F66" s="126" t="s">
        <v>240</v>
      </c>
    </row>
    <row r="67" spans="1:6" ht="15" thickBot="1">
      <c r="A67" s="128">
        <f t="shared" si="3"/>
        <v>110609</v>
      </c>
      <c r="B67" s="131">
        <f t="shared" ref="B67:C72" si="12">B66+1</f>
        <v>7101</v>
      </c>
      <c r="C67" s="162">
        <f t="shared" si="11"/>
        <v>5134</v>
      </c>
      <c r="D67" s="139">
        <f>D66+1</f>
        <v>3221</v>
      </c>
      <c r="F67" s="126" t="s">
        <v>241</v>
      </c>
    </row>
    <row r="68" spans="1:6" ht="15" thickBot="1">
      <c r="A68" s="129">
        <f t="shared" si="3"/>
        <v>110610</v>
      </c>
      <c r="B68" s="131">
        <f t="shared" si="12"/>
        <v>7102</v>
      </c>
      <c r="C68" s="161">
        <f>C63+10</f>
        <v>5140</v>
      </c>
      <c r="D68" s="140">
        <f>D67+1</f>
        <v>3222</v>
      </c>
      <c r="F68" s="126" t="s">
        <v>242</v>
      </c>
    </row>
    <row r="69" spans="1:6">
      <c r="A69" s="127">
        <f t="shared" si="3"/>
        <v>110700</v>
      </c>
      <c r="B69" s="131">
        <f t="shared" si="12"/>
        <v>7103</v>
      </c>
      <c r="C69" s="155">
        <f>C68+1</f>
        <v>5141</v>
      </c>
      <c r="D69" s="138">
        <f>D66+10</f>
        <v>3230</v>
      </c>
      <c r="F69" s="126" t="s">
        <v>243</v>
      </c>
    </row>
    <row r="70" spans="1:6">
      <c r="A70" s="128">
        <f t="shared" si="3"/>
        <v>110701</v>
      </c>
      <c r="B70" s="131">
        <f t="shared" si="12"/>
        <v>7104</v>
      </c>
      <c r="C70" s="155">
        <f t="shared" si="12"/>
        <v>5142</v>
      </c>
      <c r="D70" s="139">
        <f>D69+1</f>
        <v>3231</v>
      </c>
      <c r="F70" s="126" t="s">
        <v>244</v>
      </c>
    </row>
    <row r="71" spans="1:6" ht="15" thickBot="1">
      <c r="A71" s="128">
        <f t="shared" si="3"/>
        <v>110702</v>
      </c>
      <c r="B71" s="131">
        <f t="shared" si="12"/>
        <v>7105</v>
      </c>
      <c r="C71" s="155">
        <f t="shared" si="12"/>
        <v>5143</v>
      </c>
      <c r="D71" s="140">
        <f>D70+1</f>
        <v>3232</v>
      </c>
      <c r="F71" s="126" t="s">
        <v>245</v>
      </c>
    </row>
    <row r="72" spans="1:6" ht="15" thickBot="1">
      <c r="A72" s="128">
        <f t="shared" si="3"/>
        <v>110703</v>
      </c>
      <c r="B72" s="132">
        <f t="shared" si="12"/>
        <v>7106</v>
      </c>
      <c r="C72" s="162">
        <f t="shared" si="12"/>
        <v>5144</v>
      </c>
      <c r="D72" s="138">
        <f>D69+10</f>
        <v>3240</v>
      </c>
      <c r="F72" s="126" t="s">
        <v>246</v>
      </c>
    </row>
    <row r="73" spans="1:6">
      <c r="A73" s="128">
        <f t="shared" si="3"/>
        <v>110704</v>
      </c>
      <c r="B73" s="130">
        <f>B66+10</f>
        <v>7110</v>
      </c>
      <c r="C73" s="161">
        <f>C68+10</f>
        <v>5150</v>
      </c>
      <c r="D73" s="139">
        <f>D72+1</f>
        <v>3241</v>
      </c>
      <c r="F73" s="126" t="s">
        <v>247</v>
      </c>
    </row>
    <row r="74" spans="1:6" ht="15" thickBot="1">
      <c r="A74" s="128">
        <f t="shared" si="3"/>
        <v>110705</v>
      </c>
      <c r="B74" s="131">
        <f t="shared" ref="B74:C79" si="13">B73+1</f>
        <v>7111</v>
      </c>
      <c r="C74" s="155">
        <f>C73+1</f>
        <v>5151</v>
      </c>
      <c r="D74" s="140">
        <f>D73+1</f>
        <v>3242</v>
      </c>
      <c r="F74" s="126" t="s">
        <v>248</v>
      </c>
    </row>
    <row r="75" spans="1:6">
      <c r="A75" s="128">
        <f t="shared" si="3"/>
        <v>110706</v>
      </c>
      <c r="B75" s="131">
        <f t="shared" si="13"/>
        <v>7112</v>
      </c>
      <c r="C75" s="155">
        <f t="shared" si="13"/>
        <v>5152</v>
      </c>
      <c r="D75" s="138">
        <f>D72+10</f>
        <v>3250</v>
      </c>
      <c r="F75" s="126" t="s">
        <v>249</v>
      </c>
    </row>
    <row r="76" spans="1:6">
      <c r="A76" s="128">
        <f t="shared" si="3"/>
        <v>110707</v>
      </c>
      <c r="B76" s="131">
        <f t="shared" si="13"/>
        <v>7113</v>
      </c>
      <c r="C76" s="155">
        <f t="shared" si="13"/>
        <v>5153</v>
      </c>
      <c r="D76" s="139">
        <f>D75+1</f>
        <v>3251</v>
      </c>
      <c r="F76" s="126" t="s">
        <v>250</v>
      </c>
    </row>
    <row r="77" spans="1:6" ht="15" thickBot="1">
      <c r="A77" s="128">
        <f t="shared" si="3"/>
        <v>110708</v>
      </c>
      <c r="B77" s="131">
        <f t="shared" si="13"/>
        <v>7114</v>
      </c>
      <c r="C77" s="162">
        <f t="shared" si="13"/>
        <v>5154</v>
      </c>
      <c r="D77" s="140">
        <f>D76+1</f>
        <v>3252</v>
      </c>
      <c r="F77" s="126" t="s">
        <v>251</v>
      </c>
    </row>
    <row r="78" spans="1:6">
      <c r="A78" s="128">
        <f t="shared" ref="A78:A141" si="14">A67+100</f>
        <v>110709</v>
      </c>
      <c r="B78" s="131">
        <f t="shared" si="13"/>
        <v>7115</v>
      </c>
      <c r="C78" s="161">
        <f>C73+10</f>
        <v>5160</v>
      </c>
      <c r="D78" s="138">
        <f>D75+10</f>
        <v>3260</v>
      </c>
      <c r="F78" s="126" t="s">
        <v>252</v>
      </c>
    </row>
    <row r="79" spans="1:6" ht="15" thickBot="1">
      <c r="A79" s="129">
        <f t="shared" si="14"/>
        <v>110710</v>
      </c>
      <c r="B79" s="132">
        <f t="shared" si="13"/>
        <v>7116</v>
      </c>
      <c r="C79" s="155">
        <f>C78+1</f>
        <v>5161</v>
      </c>
      <c r="D79" s="139">
        <f>D78+1</f>
        <v>3261</v>
      </c>
      <c r="F79" s="126" t="s">
        <v>253</v>
      </c>
    </row>
    <row r="80" spans="1:6" ht="15" thickBot="1">
      <c r="A80" s="127">
        <f t="shared" si="14"/>
        <v>110800</v>
      </c>
      <c r="B80" s="130">
        <f>B73+10</f>
        <v>7120</v>
      </c>
      <c r="C80" s="155">
        <f t="shared" ref="C80:C82" si="15">C79+1</f>
        <v>5162</v>
      </c>
      <c r="D80" s="140">
        <f>D79+1</f>
        <v>3262</v>
      </c>
      <c r="F80" s="126" t="s">
        <v>254</v>
      </c>
    </row>
    <row r="81" spans="1:6">
      <c r="A81" s="128">
        <f t="shared" si="14"/>
        <v>110801</v>
      </c>
      <c r="B81" s="131">
        <f t="shared" ref="B81:C87" si="16">B80+1</f>
        <v>7121</v>
      </c>
      <c r="C81" s="155">
        <f t="shared" si="15"/>
        <v>5163</v>
      </c>
      <c r="D81" s="138">
        <f>D78+10</f>
        <v>3270</v>
      </c>
      <c r="F81" s="126" t="s">
        <v>255</v>
      </c>
    </row>
    <row r="82" spans="1:6" ht="15" thickBot="1">
      <c r="A82" s="128">
        <f t="shared" si="14"/>
        <v>110802</v>
      </c>
      <c r="B82" s="131">
        <f t="shared" si="16"/>
        <v>7122</v>
      </c>
      <c r="C82" s="162">
        <f t="shared" si="15"/>
        <v>5164</v>
      </c>
      <c r="D82" s="139">
        <f>D81+1</f>
        <v>3271</v>
      </c>
      <c r="F82" s="126" t="s">
        <v>256</v>
      </c>
    </row>
    <row r="83" spans="1:6" ht="15" thickBot="1">
      <c r="A83" s="128">
        <f t="shared" si="14"/>
        <v>110803</v>
      </c>
      <c r="B83" s="131">
        <f t="shared" si="16"/>
        <v>7123</v>
      </c>
      <c r="C83" s="161">
        <f>C78+10</f>
        <v>5170</v>
      </c>
      <c r="D83" s="140">
        <f>D82+1</f>
        <v>3272</v>
      </c>
      <c r="F83" s="126" t="s">
        <v>257</v>
      </c>
    </row>
    <row r="84" spans="1:6">
      <c r="A84" s="128">
        <f t="shared" si="14"/>
        <v>110804</v>
      </c>
      <c r="B84" s="131">
        <f t="shared" si="16"/>
        <v>7124</v>
      </c>
      <c r="C84" s="155">
        <f>C83+1</f>
        <v>5171</v>
      </c>
      <c r="D84" s="138">
        <f>D81+10</f>
        <v>3280</v>
      </c>
      <c r="F84" s="126" t="s">
        <v>258</v>
      </c>
    </row>
    <row r="85" spans="1:6">
      <c r="A85" s="128">
        <f t="shared" si="14"/>
        <v>110805</v>
      </c>
      <c r="B85" s="131">
        <f t="shared" si="16"/>
        <v>7125</v>
      </c>
      <c r="C85" s="155">
        <f t="shared" si="16"/>
        <v>5172</v>
      </c>
      <c r="D85" s="139">
        <f>D84+1</f>
        <v>3281</v>
      </c>
      <c r="F85" s="126" t="s">
        <v>259</v>
      </c>
    </row>
    <row r="86" spans="1:6" ht="15" thickBot="1">
      <c r="A86" s="128">
        <f t="shared" si="14"/>
        <v>110806</v>
      </c>
      <c r="B86" s="132">
        <f t="shared" si="16"/>
        <v>7126</v>
      </c>
      <c r="C86" s="155">
        <f t="shared" si="16"/>
        <v>5173</v>
      </c>
      <c r="D86" s="140">
        <f>D85+1</f>
        <v>3282</v>
      </c>
      <c r="F86" s="126" t="s">
        <v>260</v>
      </c>
    </row>
    <row r="87" spans="1:6" ht="15" thickBot="1">
      <c r="A87" s="128">
        <f t="shared" si="14"/>
        <v>110807</v>
      </c>
      <c r="B87" s="130">
        <f>B80+10</f>
        <v>7130</v>
      </c>
      <c r="C87" s="162">
        <f t="shared" si="16"/>
        <v>5174</v>
      </c>
      <c r="D87" s="138">
        <f>D84+10</f>
        <v>3290</v>
      </c>
      <c r="F87" s="126" t="s">
        <v>261</v>
      </c>
    </row>
    <row r="88" spans="1:6">
      <c r="A88" s="128">
        <f t="shared" si="14"/>
        <v>110808</v>
      </c>
      <c r="B88" s="131">
        <f t="shared" ref="B88:C93" si="17">B87+1</f>
        <v>7131</v>
      </c>
      <c r="C88" s="161">
        <f>C83+10</f>
        <v>5180</v>
      </c>
      <c r="D88" s="139">
        <f>D87+1</f>
        <v>3291</v>
      </c>
      <c r="F88" s="126" t="s">
        <v>262</v>
      </c>
    </row>
    <row r="89" spans="1:6" ht="15" thickBot="1">
      <c r="A89" s="128">
        <f t="shared" si="14"/>
        <v>110809</v>
      </c>
      <c r="B89" s="131">
        <f t="shared" si="17"/>
        <v>7132</v>
      </c>
      <c r="C89" s="155">
        <f>C88+1</f>
        <v>5181</v>
      </c>
      <c r="D89" s="140">
        <f>D88+1</f>
        <v>3292</v>
      </c>
      <c r="F89" s="126" t="s">
        <v>263</v>
      </c>
    </row>
    <row r="90" spans="1:6" ht="15" thickBot="1">
      <c r="A90" s="129">
        <f t="shared" si="14"/>
        <v>110810</v>
      </c>
      <c r="B90" s="131">
        <f t="shared" si="17"/>
        <v>7133</v>
      </c>
      <c r="C90" s="155">
        <f t="shared" si="17"/>
        <v>5182</v>
      </c>
      <c r="D90" s="138">
        <f>D87+10</f>
        <v>3300</v>
      </c>
      <c r="F90" s="126" t="s">
        <v>264</v>
      </c>
    </row>
    <row r="91" spans="1:6">
      <c r="A91" s="127">
        <f t="shared" si="14"/>
        <v>110900</v>
      </c>
      <c r="B91" s="131">
        <f t="shared" si="17"/>
        <v>7134</v>
      </c>
      <c r="C91" s="155">
        <f t="shared" si="17"/>
        <v>5183</v>
      </c>
      <c r="D91" s="139">
        <f>D90+1</f>
        <v>3301</v>
      </c>
      <c r="F91" s="126" t="s">
        <v>265</v>
      </c>
    </row>
    <row r="92" spans="1:6" ht="15" thickBot="1">
      <c r="A92" s="128">
        <f t="shared" si="14"/>
        <v>110901</v>
      </c>
      <c r="B92" s="131">
        <f t="shared" si="17"/>
        <v>7135</v>
      </c>
      <c r="C92" s="162">
        <f t="shared" si="17"/>
        <v>5184</v>
      </c>
      <c r="D92" s="140">
        <f>D91+1</f>
        <v>3302</v>
      </c>
      <c r="F92" s="126" t="s">
        <v>266</v>
      </c>
    </row>
    <row r="93" spans="1:6" ht="15" thickBot="1">
      <c r="A93" s="128">
        <f t="shared" si="14"/>
        <v>110902</v>
      </c>
      <c r="B93" s="132">
        <f t="shared" si="17"/>
        <v>7136</v>
      </c>
      <c r="C93" s="161">
        <f>C88+10</f>
        <v>5190</v>
      </c>
      <c r="D93" s="138">
        <f>D90+10</f>
        <v>3310</v>
      </c>
      <c r="F93" s="126" t="s">
        <v>267</v>
      </c>
    </row>
    <row r="94" spans="1:6">
      <c r="A94" s="128">
        <f t="shared" si="14"/>
        <v>110903</v>
      </c>
      <c r="B94" s="130">
        <f>B87+10</f>
        <v>7140</v>
      </c>
      <c r="C94" s="155">
        <f>C93+1</f>
        <v>5191</v>
      </c>
      <c r="D94" s="139">
        <f>D93+1</f>
        <v>3311</v>
      </c>
      <c r="F94" s="126" t="s">
        <v>268</v>
      </c>
    </row>
    <row r="95" spans="1:6" ht="15" thickBot="1">
      <c r="A95" s="128">
        <f t="shared" si="14"/>
        <v>110904</v>
      </c>
      <c r="B95" s="131">
        <f t="shared" ref="B95:C102" si="18">B94+1</f>
        <v>7141</v>
      </c>
      <c r="C95" s="155">
        <f t="shared" si="18"/>
        <v>5192</v>
      </c>
      <c r="D95" s="140">
        <f>D94+1</f>
        <v>3312</v>
      </c>
      <c r="F95" s="126" t="s">
        <v>269</v>
      </c>
    </row>
    <row r="96" spans="1:6">
      <c r="A96" s="128">
        <f t="shared" si="14"/>
        <v>110905</v>
      </c>
      <c r="B96" s="131">
        <f t="shared" si="18"/>
        <v>7142</v>
      </c>
      <c r="C96" s="155">
        <f t="shared" si="18"/>
        <v>5193</v>
      </c>
      <c r="D96" s="138">
        <f>D93+10</f>
        <v>3320</v>
      </c>
      <c r="F96" s="126" t="s">
        <v>270</v>
      </c>
    </row>
    <row r="97" spans="1:6" ht="15" thickBot="1">
      <c r="A97" s="128">
        <f t="shared" si="14"/>
        <v>110906</v>
      </c>
      <c r="B97" s="131">
        <f t="shared" si="18"/>
        <v>7143</v>
      </c>
      <c r="C97" s="162">
        <f t="shared" si="18"/>
        <v>5194</v>
      </c>
      <c r="D97" s="139">
        <f>D96+1</f>
        <v>3321</v>
      </c>
      <c r="F97" s="126" t="s">
        <v>271</v>
      </c>
    </row>
    <row r="98" spans="1:6" ht="15" thickBot="1">
      <c r="A98" s="128">
        <f t="shared" si="14"/>
        <v>110907</v>
      </c>
      <c r="B98" s="131">
        <f t="shared" si="18"/>
        <v>7144</v>
      </c>
      <c r="C98" s="161">
        <f>C93+10</f>
        <v>5200</v>
      </c>
      <c r="D98" s="140">
        <f>D97+1</f>
        <v>3322</v>
      </c>
      <c r="F98" s="126" t="s">
        <v>272</v>
      </c>
    </row>
    <row r="99" spans="1:6">
      <c r="A99" s="128">
        <f t="shared" si="14"/>
        <v>110908</v>
      </c>
      <c r="B99" s="131">
        <f t="shared" si="18"/>
        <v>7145</v>
      </c>
      <c r="C99" s="155">
        <f>C98+1</f>
        <v>5201</v>
      </c>
      <c r="D99" s="138">
        <f>D96+10</f>
        <v>3330</v>
      </c>
      <c r="F99" s="126" t="s">
        <v>273</v>
      </c>
    </row>
    <row r="100" spans="1:6" ht="15" thickBot="1">
      <c r="A100" s="128">
        <f t="shared" si="14"/>
        <v>110909</v>
      </c>
      <c r="B100" s="132">
        <f t="shared" si="18"/>
        <v>7146</v>
      </c>
      <c r="C100" s="155">
        <f t="shared" si="18"/>
        <v>5202</v>
      </c>
      <c r="D100" s="139">
        <f>D99+1</f>
        <v>3331</v>
      </c>
      <c r="F100" s="126" t="s">
        <v>274</v>
      </c>
    </row>
    <row r="101" spans="1:6" ht="15" thickBot="1">
      <c r="A101" s="129">
        <f t="shared" si="14"/>
        <v>110910</v>
      </c>
      <c r="B101" s="130">
        <f>B94+10</f>
        <v>7150</v>
      </c>
      <c r="C101" s="155">
        <f t="shared" si="18"/>
        <v>5203</v>
      </c>
      <c r="D101" s="140">
        <f>D100+1</f>
        <v>3332</v>
      </c>
      <c r="F101" s="126" t="s">
        <v>275</v>
      </c>
    </row>
    <row r="102" spans="1:6" ht="15" thickBot="1">
      <c r="A102" s="127">
        <f t="shared" si="14"/>
        <v>111000</v>
      </c>
      <c r="B102" s="131">
        <f t="shared" ref="B102:C107" si="19">B101+1</f>
        <v>7151</v>
      </c>
      <c r="C102" s="162">
        <f t="shared" si="18"/>
        <v>5204</v>
      </c>
      <c r="D102" s="138">
        <f>D99+10</f>
        <v>3340</v>
      </c>
      <c r="F102" s="126" t="s">
        <v>276</v>
      </c>
    </row>
    <row r="103" spans="1:6">
      <c r="A103" s="128">
        <f t="shared" si="14"/>
        <v>111001</v>
      </c>
      <c r="B103" s="131">
        <f t="shared" si="19"/>
        <v>7152</v>
      </c>
      <c r="C103" s="161">
        <f>C98+10</f>
        <v>5210</v>
      </c>
      <c r="D103" s="139">
        <f>D102+1</f>
        <v>3341</v>
      </c>
      <c r="F103" s="126" t="s">
        <v>277</v>
      </c>
    </row>
    <row r="104" spans="1:6" ht="15" thickBot="1">
      <c r="A104" s="128">
        <f t="shared" si="14"/>
        <v>111002</v>
      </c>
      <c r="B104" s="131">
        <f t="shared" si="19"/>
        <v>7153</v>
      </c>
      <c r="C104" s="155">
        <f>C103+1</f>
        <v>5211</v>
      </c>
      <c r="D104" s="140">
        <f>D103+1</f>
        <v>3342</v>
      </c>
      <c r="F104" s="126" t="s">
        <v>278</v>
      </c>
    </row>
    <row r="105" spans="1:6">
      <c r="A105" s="128">
        <f t="shared" si="14"/>
        <v>111003</v>
      </c>
      <c r="B105" s="131">
        <f t="shared" si="19"/>
        <v>7154</v>
      </c>
      <c r="C105" s="155">
        <f t="shared" si="19"/>
        <v>5212</v>
      </c>
      <c r="D105" s="138">
        <f>D102+10</f>
        <v>3350</v>
      </c>
      <c r="F105" s="126" t="s">
        <v>279</v>
      </c>
    </row>
    <row r="106" spans="1:6">
      <c r="A106" s="128">
        <f t="shared" si="14"/>
        <v>111004</v>
      </c>
      <c r="B106" s="131">
        <f t="shared" si="19"/>
        <v>7155</v>
      </c>
      <c r="C106" s="155">
        <f t="shared" si="19"/>
        <v>5213</v>
      </c>
      <c r="D106" s="139">
        <f>D105+1</f>
        <v>3351</v>
      </c>
      <c r="F106" s="126" t="s">
        <v>280</v>
      </c>
    </row>
    <row r="107" spans="1:6" ht="15" thickBot="1">
      <c r="A107" s="128">
        <f t="shared" si="14"/>
        <v>111005</v>
      </c>
      <c r="B107" s="132">
        <f t="shared" si="19"/>
        <v>7156</v>
      </c>
      <c r="C107" s="162">
        <f t="shared" si="19"/>
        <v>5214</v>
      </c>
      <c r="D107" s="140">
        <f>D106+1</f>
        <v>3352</v>
      </c>
      <c r="F107" s="126" t="s">
        <v>281</v>
      </c>
    </row>
    <row r="108" spans="1:6">
      <c r="A108" s="128">
        <f t="shared" si="14"/>
        <v>111006</v>
      </c>
      <c r="B108" s="130">
        <f>B101+10</f>
        <v>7160</v>
      </c>
      <c r="C108" s="161">
        <f>C103+10</f>
        <v>5220</v>
      </c>
      <c r="D108" s="138">
        <f>D105+10</f>
        <v>3360</v>
      </c>
      <c r="F108" s="126" t="s">
        <v>282</v>
      </c>
    </row>
    <row r="109" spans="1:6">
      <c r="A109" s="128">
        <f t="shared" si="14"/>
        <v>111007</v>
      </c>
      <c r="B109" s="131">
        <f t="shared" ref="B109:C114" si="20">B108+1</f>
        <v>7161</v>
      </c>
      <c r="C109" s="155">
        <f>C108+1</f>
        <v>5221</v>
      </c>
      <c r="D109" s="139">
        <f>D108+1</f>
        <v>3361</v>
      </c>
      <c r="F109" s="126" t="s">
        <v>283</v>
      </c>
    </row>
    <row r="110" spans="1:6" ht="15" thickBot="1">
      <c r="A110" s="128">
        <f t="shared" si="14"/>
        <v>111008</v>
      </c>
      <c r="B110" s="131">
        <f t="shared" si="20"/>
        <v>7162</v>
      </c>
      <c r="C110" s="155">
        <f t="shared" si="20"/>
        <v>5222</v>
      </c>
      <c r="D110" s="140">
        <f>D109+1</f>
        <v>3362</v>
      </c>
      <c r="F110" s="126" t="s">
        <v>284</v>
      </c>
    </row>
    <row r="111" spans="1:6">
      <c r="A111" s="128">
        <f t="shared" si="14"/>
        <v>111009</v>
      </c>
      <c r="B111" s="131">
        <f t="shared" si="20"/>
        <v>7163</v>
      </c>
      <c r="C111" s="155">
        <f t="shared" si="20"/>
        <v>5223</v>
      </c>
      <c r="D111" s="138">
        <f>D108+10</f>
        <v>3370</v>
      </c>
      <c r="F111" s="126" t="s">
        <v>285</v>
      </c>
    </row>
    <row r="112" spans="1:6" ht="15" thickBot="1">
      <c r="A112" s="129">
        <f t="shared" si="14"/>
        <v>111010</v>
      </c>
      <c r="B112" s="131">
        <f t="shared" si="20"/>
        <v>7164</v>
      </c>
      <c r="C112" s="162">
        <f t="shared" si="20"/>
        <v>5224</v>
      </c>
      <c r="D112" s="139">
        <f>D111+1</f>
        <v>3371</v>
      </c>
      <c r="F112" s="126" t="s">
        <v>286</v>
      </c>
    </row>
    <row r="113" spans="1:6" ht="15" thickBot="1">
      <c r="A113" s="127">
        <f t="shared" si="14"/>
        <v>111100</v>
      </c>
      <c r="B113" s="131">
        <f t="shared" si="20"/>
        <v>7165</v>
      </c>
      <c r="C113" s="161">
        <f>C108+10</f>
        <v>5230</v>
      </c>
      <c r="D113" s="140">
        <f>D112+1</f>
        <v>3372</v>
      </c>
      <c r="F113" s="126" t="s">
        <v>287</v>
      </c>
    </row>
    <row r="114" spans="1:6" ht="15" thickBot="1">
      <c r="A114" s="128">
        <f t="shared" si="14"/>
        <v>111101</v>
      </c>
      <c r="B114" s="132">
        <f t="shared" si="20"/>
        <v>7166</v>
      </c>
      <c r="C114" s="155">
        <f>C113+1</f>
        <v>5231</v>
      </c>
      <c r="D114" s="138">
        <f>D111+10</f>
        <v>3380</v>
      </c>
      <c r="F114" s="126" t="s">
        <v>288</v>
      </c>
    </row>
    <row r="115" spans="1:6">
      <c r="A115" s="128">
        <f t="shared" si="14"/>
        <v>111102</v>
      </c>
      <c r="B115" s="130">
        <f>B108+10</f>
        <v>7170</v>
      </c>
      <c r="C115" s="155">
        <f t="shared" ref="C115:C117" si="21">C114+1</f>
        <v>5232</v>
      </c>
      <c r="D115" s="139">
        <f>D114+1</f>
        <v>3381</v>
      </c>
      <c r="F115" s="126" t="s">
        <v>289</v>
      </c>
    </row>
    <row r="116" spans="1:6" ht="15" thickBot="1">
      <c r="A116" s="128">
        <f t="shared" si="14"/>
        <v>111103</v>
      </c>
      <c r="B116" s="131">
        <f t="shared" ref="B116:C122" si="22">B115+1</f>
        <v>7171</v>
      </c>
      <c r="C116" s="155">
        <f t="shared" si="21"/>
        <v>5233</v>
      </c>
      <c r="D116" s="140">
        <f>D115+1</f>
        <v>3382</v>
      </c>
      <c r="F116" s="126" t="s">
        <v>290</v>
      </c>
    </row>
    <row r="117" spans="1:6" ht="15" thickBot="1">
      <c r="A117" s="128">
        <f t="shared" si="14"/>
        <v>111104</v>
      </c>
      <c r="B117" s="131">
        <f t="shared" si="22"/>
        <v>7172</v>
      </c>
      <c r="C117" s="162">
        <f t="shared" si="21"/>
        <v>5234</v>
      </c>
      <c r="D117" s="138">
        <f>D114+10</f>
        <v>3390</v>
      </c>
      <c r="F117" s="126" t="s">
        <v>291</v>
      </c>
    </row>
    <row r="118" spans="1:6">
      <c r="A118" s="128">
        <f t="shared" si="14"/>
        <v>111105</v>
      </c>
      <c r="B118" s="131">
        <f t="shared" si="22"/>
        <v>7173</v>
      </c>
      <c r="C118" s="161">
        <f>C113+10</f>
        <v>5240</v>
      </c>
      <c r="D118" s="139">
        <f>D117+1</f>
        <v>3391</v>
      </c>
      <c r="F118" s="126" t="s">
        <v>292</v>
      </c>
    </row>
    <row r="119" spans="1:6" ht="15" thickBot="1">
      <c r="A119" s="128">
        <f t="shared" si="14"/>
        <v>111106</v>
      </c>
      <c r="B119" s="131">
        <f t="shared" si="22"/>
        <v>7174</v>
      </c>
      <c r="C119" s="155">
        <f>C118+1</f>
        <v>5241</v>
      </c>
      <c r="D119" s="140">
        <f>D118+1</f>
        <v>3392</v>
      </c>
      <c r="F119" s="126" t="s">
        <v>293</v>
      </c>
    </row>
    <row r="120" spans="1:6">
      <c r="A120" s="128">
        <f t="shared" si="14"/>
        <v>111107</v>
      </c>
      <c r="B120" s="131">
        <f t="shared" si="22"/>
        <v>7175</v>
      </c>
      <c r="C120" s="155">
        <f t="shared" si="22"/>
        <v>5242</v>
      </c>
      <c r="D120" s="138">
        <f>D117+10</f>
        <v>3400</v>
      </c>
      <c r="F120" s="126" t="s">
        <v>294</v>
      </c>
    </row>
    <row r="121" spans="1:6" ht="15" thickBot="1">
      <c r="A121" s="128">
        <f t="shared" si="14"/>
        <v>111108</v>
      </c>
      <c r="B121" s="132">
        <f t="shared" si="22"/>
        <v>7176</v>
      </c>
      <c r="C121" s="155">
        <f t="shared" si="22"/>
        <v>5243</v>
      </c>
      <c r="D121" s="139">
        <f>D120+1</f>
        <v>3401</v>
      </c>
      <c r="F121" s="126" t="s">
        <v>295</v>
      </c>
    </row>
    <row r="122" spans="1:6" ht="15" thickBot="1">
      <c r="A122" s="128">
        <f t="shared" si="14"/>
        <v>111109</v>
      </c>
      <c r="B122" s="130">
        <f>B115+10</f>
        <v>7180</v>
      </c>
      <c r="C122" s="162">
        <f t="shared" si="22"/>
        <v>5244</v>
      </c>
      <c r="D122" s="140">
        <f>D121+1</f>
        <v>3402</v>
      </c>
      <c r="F122" s="126" t="s">
        <v>296</v>
      </c>
    </row>
    <row r="123" spans="1:6" ht="15" thickBot="1">
      <c r="A123" s="129">
        <f t="shared" si="14"/>
        <v>111110</v>
      </c>
      <c r="B123" s="131">
        <f t="shared" ref="B123:C128" si="23">B122+1</f>
        <v>7181</v>
      </c>
      <c r="C123" s="161">
        <f>C118+10</f>
        <v>5250</v>
      </c>
      <c r="D123" s="138">
        <f>D120+10</f>
        <v>3410</v>
      </c>
      <c r="F123" s="126" t="s">
        <v>297</v>
      </c>
    </row>
    <row r="124" spans="1:6">
      <c r="A124" s="127">
        <f t="shared" si="14"/>
        <v>111200</v>
      </c>
      <c r="B124" s="131">
        <f t="shared" si="23"/>
        <v>7182</v>
      </c>
      <c r="C124" s="155">
        <f>C123+1</f>
        <v>5251</v>
      </c>
      <c r="D124" s="139">
        <f>D123+1</f>
        <v>3411</v>
      </c>
      <c r="F124" s="126" t="s">
        <v>298</v>
      </c>
    </row>
    <row r="125" spans="1:6" ht="15" thickBot="1">
      <c r="A125" s="128">
        <f t="shared" si="14"/>
        <v>111201</v>
      </c>
      <c r="B125" s="131">
        <f t="shared" si="23"/>
        <v>7183</v>
      </c>
      <c r="C125" s="155">
        <f t="shared" si="23"/>
        <v>5252</v>
      </c>
      <c r="D125" s="140">
        <f>D124+1</f>
        <v>3412</v>
      </c>
      <c r="F125" s="126" t="s">
        <v>299</v>
      </c>
    </row>
    <row r="126" spans="1:6">
      <c r="A126" s="128">
        <f t="shared" si="14"/>
        <v>111202</v>
      </c>
      <c r="B126" s="131">
        <f t="shared" si="23"/>
        <v>7184</v>
      </c>
      <c r="C126" s="155">
        <f t="shared" si="23"/>
        <v>5253</v>
      </c>
      <c r="D126" s="138">
        <f>D123+10</f>
        <v>3420</v>
      </c>
      <c r="F126" s="126" t="s">
        <v>300</v>
      </c>
    </row>
    <row r="127" spans="1:6" ht="15" thickBot="1">
      <c r="A127" s="128">
        <f t="shared" si="14"/>
        <v>111203</v>
      </c>
      <c r="B127" s="131">
        <f t="shared" si="23"/>
        <v>7185</v>
      </c>
      <c r="C127" s="162">
        <f t="shared" si="23"/>
        <v>5254</v>
      </c>
      <c r="D127" s="139">
        <f>D126+1</f>
        <v>3421</v>
      </c>
      <c r="F127" s="126" t="s">
        <v>301</v>
      </c>
    </row>
    <row r="128" spans="1:6" ht="15" thickBot="1">
      <c r="A128" s="128">
        <f t="shared" si="14"/>
        <v>111204</v>
      </c>
      <c r="B128" s="132">
        <f t="shared" si="23"/>
        <v>7186</v>
      </c>
      <c r="C128" s="161">
        <f>C123+10</f>
        <v>5260</v>
      </c>
      <c r="D128" s="140">
        <f>D127+1</f>
        <v>3422</v>
      </c>
      <c r="F128" s="126" t="s">
        <v>302</v>
      </c>
    </row>
    <row r="129" spans="1:6">
      <c r="A129" s="133">
        <f t="shared" si="14"/>
        <v>111205</v>
      </c>
      <c r="B129" s="130">
        <f>B122+10</f>
        <v>7190</v>
      </c>
      <c r="C129" s="155">
        <f>C128+1</f>
        <v>5261</v>
      </c>
      <c r="D129" s="138">
        <f>D126+10</f>
        <v>3430</v>
      </c>
      <c r="F129" s="126" t="s">
        <v>303</v>
      </c>
    </row>
    <row r="130" spans="1:6">
      <c r="A130" s="133">
        <f t="shared" si="14"/>
        <v>111206</v>
      </c>
      <c r="B130" s="131">
        <f t="shared" ref="B130:C137" si="24">B129+1</f>
        <v>7191</v>
      </c>
      <c r="C130" s="155">
        <f t="shared" si="24"/>
        <v>5262</v>
      </c>
      <c r="D130" s="139">
        <f>D129+1</f>
        <v>3431</v>
      </c>
      <c r="F130" s="126" t="s">
        <v>304</v>
      </c>
    </row>
    <row r="131" spans="1:6" ht="15" thickBot="1">
      <c r="A131" s="133">
        <f t="shared" si="14"/>
        <v>111207</v>
      </c>
      <c r="B131" s="131">
        <f t="shared" si="24"/>
        <v>7192</v>
      </c>
      <c r="C131" s="155">
        <f t="shared" si="24"/>
        <v>5263</v>
      </c>
      <c r="D131" s="140">
        <f>D130+1</f>
        <v>3432</v>
      </c>
      <c r="F131" s="126" t="s">
        <v>305</v>
      </c>
    </row>
    <row r="132" spans="1:6" ht="15" thickBot="1">
      <c r="A132" s="133">
        <f t="shared" si="14"/>
        <v>111208</v>
      </c>
      <c r="B132" s="131">
        <f t="shared" si="24"/>
        <v>7193</v>
      </c>
      <c r="C132" s="162">
        <f t="shared" si="24"/>
        <v>5264</v>
      </c>
      <c r="D132" s="138">
        <f>D129+10</f>
        <v>3440</v>
      </c>
      <c r="F132" s="126" t="s">
        <v>306</v>
      </c>
    </row>
    <row r="133" spans="1:6">
      <c r="A133" s="133">
        <f t="shared" si="14"/>
        <v>111209</v>
      </c>
      <c r="B133" s="131">
        <f t="shared" si="24"/>
        <v>7194</v>
      </c>
      <c r="C133" s="161">
        <f>C128+10</f>
        <v>5270</v>
      </c>
      <c r="D133" s="139">
        <f>D132+1</f>
        <v>3441</v>
      </c>
      <c r="F133" s="126" t="s">
        <v>307</v>
      </c>
    </row>
    <row r="134" spans="1:6" ht="15" thickBot="1">
      <c r="A134" s="134">
        <f t="shared" si="14"/>
        <v>111210</v>
      </c>
      <c r="B134" s="131">
        <f t="shared" si="24"/>
        <v>7195</v>
      </c>
      <c r="C134" s="155">
        <f>C133+1</f>
        <v>5271</v>
      </c>
      <c r="D134" s="140">
        <f>D133+1</f>
        <v>3442</v>
      </c>
      <c r="F134" s="126" t="s">
        <v>308</v>
      </c>
    </row>
    <row r="135" spans="1:6" ht="15" thickBot="1">
      <c r="A135" s="127">
        <f t="shared" si="14"/>
        <v>111300</v>
      </c>
      <c r="B135" s="135">
        <f t="shared" si="24"/>
        <v>7196</v>
      </c>
      <c r="C135" s="155">
        <f t="shared" si="24"/>
        <v>5272</v>
      </c>
      <c r="D135" s="138">
        <f>D132+10</f>
        <v>3450</v>
      </c>
      <c r="F135" s="126" t="s">
        <v>309</v>
      </c>
    </row>
    <row r="136" spans="1:6">
      <c r="A136" s="128">
        <f t="shared" si="14"/>
        <v>111301</v>
      </c>
      <c r="B136" s="130">
        <f>B129+10</f>
        <v>7200</v>
      </c>
      <c r="C136" s="155">
        <f t="shared" si="24"/>
        <v>5273</v>
      </c>
      <c r="D136" s="139">
        <f>D135+1</f>
        <v>3451</v>
      </c>
      <c r="F136" s="126" t="s">
        <v>310</v>
      </c>
    </row>
    <row r="137" spans="1:6" ht="15" thickBot="1">
      <c r="A137" s="128">
        <f t="shared" si="14"/>
        <v>111302</v>
      </c>
      <c r="B137" s="131">
        <f t="shared" ref="B137:C142" si="25">B136+1</f>
        <v>7201</v>
      </c>
      <c r="C137" s="162">
        <f t="shared" si="24"/>
        <v>5274</v>
      </c>
      <c r="D137" s="140">
        <f>D136+1</f>
        <v>3452</v>
      </c>
      <c r="F137" s="126" t="s">
        <v>311</v>
      </c>
    </row>
    <row r="138" spans="1:6">
      <c r="A138" s="128">
        <f t="shared" si="14"/>
        <v>111303</v>
      </c>
      <c r="B138" s="131">
        <f t="shared" si="25"/>
        <v>7202</v>
      </c>
      <c r="C138" s="161">
        <f>C133+10</f>
        <v>5280</v>
      </c>
      <c r="D138" s="138">
        <f>D135+10</f>
        <v>3460</v>
      </c>
      <c r="F138" s="126" t="s">
        <v>312</v>
      </c>
    </row>
    <row r="139" spans="1:6">
      <c r="A139" s="128">
        <f t="shared" si="14"/>
        <v>111304</v>
      </c>
      <c r="B139" s="131">
        <f t="shared" si="25"/>
        <v>7203</v>
      </c>
      <c r="C139" s="155">
        <f>C138+1</f>
        <v>5281</v>
      </c>
      <c r="D139" s="139">
        <f>D138+1</f>
        <v>3461</v>
      </c>
      <c r="F139" s="126" t="s">
        <v>313</v>
      </c>
    </row>
    <row r="140" spans="1:6" ht="15" thickBot="1">
      <c r="A140" s="128">
        <f t="shared" si="14"/>
        <v>111305</v>
      </c>
      <c r="B140" s="131">
        <f t="shared" si="25"/>
        <v>7204</v>
      </c>
      <c r="C140" s="155">
        <f t="shared" si="25"/>
        <v>5282</v>
      </c>
      <c r="D140" s="140">
        <f>D139+1</f>
        <v>3462</v>
      </c>
      <c r="F140" s="126" t="s">
        <v>314</v>
      </c>
    </row>
    <row r="141" spans="1:6">
      <c r="A141" s="128">
        <f t="shared" si="14"/>
        <v>111306</v>
      </c>
      <c r="B141" s="131">
        <f t="shared" si="25"/>
        <v>7205</v>
      </c>
      <c r="C141" s="155">
        <f t="shared" si="25"/>
        <v>5283</v>
      </c>
      <c r="D141" s="138">
        <f>D138+10</f>
        <v>3470</v>
      </c>
      <c r="F141" s="126" t="s">
        <v>315</v>
      </c>
    </row>
    <row r="142" spans="1:6" ht="15" thickBot="1">
      <c r="A142" s="128">
        <f t="shared" ref="A142:A205" si="26">A131+100</f>
        <v>111307</v>
      </c>
      <c r="B142" s="132">
        <f t="shared" si="25"/>
        <v>7206</v>
      </c>
      <c r="C142" s="162">
        <f t="shared" si="25"/>
        <v>5284</v>
      </c>
      <c r="D142" s="139">
        <f>D141+1</f>
        <v>3471</v>
      </c>
      <c r="F142" s="126" t="s">
        <v>316</v>
      </c>
    </row>
    <row r="143" spans="1:6" ht="15" thickBot="1">
      <c r="A143" s="128">
        <f t="shared" si="26"/>
        <v>111308</v>
      </c>
      <c r="B143" s="130">
        <f>B136+10</f>
        <v>7210</v>
      </c>
      <c r="C143" s="161">
        <f>C138+10</f>
        <v>5290</v>
      </c>
      <c r="D143" s="140">
        <f>D142+1</f>
        <v>3472</v>
      </c>
      <c r="F143" s="126" t="s">
        <v>317</v>
      </c>
    </row>
    <row r="144" spans="1:6">
      <c r="A144" s="128">
        <f t="shared" si="26"/>
        <v>111309</v>
      </c>
      <c r="B144" s="131">
        <f t="shared" ref="B144:C149" si="27">B143+1</f>
        <v>7211</v>
      </c>
      <c r="C144" s="155">
        <f>C143+1</f>
        <v>5291</v>
      </c>
      <c r="D144" s="138">
        <f>D141+10</f>
        <v>3480</v>
      </c>
      <c r="F144" s="126" t="s">
        <v>318</v>
      </c>
    </row>
    <row r="145" spans="1:6" ht="15" thickBot="1">
      <c r="A145" s="129">
        <f t="shared" si="26"/>
        <v>111310</v>
      </c>
      <c r="B145" s="131">
        <f t="shared" si="27"/>
        <v>7212</v>
      </c>
      <c r="C145" s="155">
        <f t="shared" si="27"/>
        <v>5292</v>
      </c>
      <c r="D145" s="139">
        <f>D144+1</f>
        <v>3481</v>
      </c>
      <c r="F145" s="126" t="s">
        <v>319</v>
      </c>
    </row>
    <row r="146" spans="1:6" ht="15" thickBot="1">
      <c r="A146" s="127">
        <f t="shared" si="26"/>
        <v>111400</v>
      </c>
      <c r="B146" s="131">
        <f t="shared" si="27"/>
        <v>7213</v>
      </c>
      <c r="C146" s="155">
        <f t="shared" si="27"/>
        <v>5293</v>
      </c>
      <c r="D146" s="140">
        <f>D145+1</f>
        <v>3482</v>
      </c>
      <c r="F146" s="126" t="s">
        <v>320</v>
      </c>
    </row>
    <row r="147" spans="1:6" ht="15" thickBot="1">
      <c r="A147" s="128">
        <f t="shared" si="26"/>
        <v>111401</v>
      </c>
      <c r="B147" s="131">
        <f t="shared" si="27"/>
        <v>7214</v>
      </c>
      <c r="C147" s="162">
        <f t="shared" si="27"/>
        <v>5294</v>
      </c>
      <c r="D147" s="138">
        <f>D144+10</f>
        <v>3490</v>
      </c>
      <c r="F147" s="126" t="s">
        <v>321</v>
      </c>
    </row>
    <row r="148" spans="1:6">
      <c r="A148" s="128">
        <f t="shared" si="26"/>
        <v>111402</v>
      </c>
      <c r="B148" s="131">
        <f t="shared" si="27"/>
        <v>7215</v>
      </c>
      <c r="C148" s="161">
        <f>C143+10</f>
        <v>5300</v>
      </c>
      <c r="D148" s="139">
        <f>D147+1</f>
        <v>3491</v>
      </c>
      <c r="F148" s="126" t="s">
        <v>322</v>
      </c>
    </row>
    <row r="149" spans="1:6" ht="15" thickBot="1">
      <c r="A149" s="128">
        <f t="shared" si="26"/>
        <v>111403</v>
      </c>
      <c r="B149" s="132">
        <f t="shared" si="27"/>
        <v>7216</v>
      </c>
      <c r="C149" s="155">
        <f>C148+1</f>
        <v>5301</v>
      </c>
      <c r="D149" s="140">
        <f>D148+1</f>
        <v>3492</v>
      </c>
      <c r="F149" s="126" t="s">
        <v>323</v>
      </c>
    </row>
    <row r="150" spans="1:6">
      <c r="A150" s="128">
        <f t="shared" si="26"/>
        <v>111404</v>
      </c>
      <c r="B150" s="130">
        <f>B143+10</f>
        <v>7220</v>
      </c>
      <c r="C150" s="155">
        <f t="shared" ref="C150:C152" si="28">C149+1</f>
        <v>5302</v>
      </c>
      <c r="D150" s="138">
        <f>D147+10</f>
        <v>3500</v>
      </c>
      <c r="F150" s="126" t="s">
        <v>324</v>
      </c>
    </row>
    <row r="151" spans="1:6">
      <c r="A151" s="128">
        <f t="shared" si="26"/>
        <v>111405</v>
      </c>
      <c r="B151" s="131">
        <f t="shared" ref="B151:C157" si="29">B150+1</f>
        <v>7221</v>
      </c>
      <c r="C151" s="155">
        <f t="shared" si="28"/>
        <v>5303</v>
      </c>
      <c r="D151" s="139">
        <f>D150+1</f>
        <v>3501</v>
      </c>
      <c r="F151" s="126" t="s">
        <v>325</v>
      </c>
    </row>
    <row r="152" spans="1:6" ht="15" thickBot="1">
      <c r="A152" s="128">
        <f t="shared" si="26"/>
        <v>111406</v>
      </c>
      <c r="B152" s="131">
        <f t="shared" si="29"/>
        <v>7222</v>
      </c>
      <c r="C152" s="162">
        <f t="shared" si="28"/>
        <v>5304</v>
      </c>
      <c r="D152" s="140">
        <f>D151+1</f>
        <v>3502</v>
      </c>
      <c r="F152" s="126" t="s">
        <v>326</v>
      </c>
    </row>
    <row r="153" spans="1:6">
      <c r="A153" s="128">
        <f t="shared" si="26"/>
        <v>111407</v>
      </c>
      <c r="B153" s="131">
        <f t="shared" si="29"/>
        <v>7223</v>
      </c>
      <c r="C153" s="161">
        <f>C148+10</f>
        <v>5310</v>
      </c>
      <c r="D153" s="138">
        <f>D150+10</f>
        <v>3510</v>
      </c>
      <c r="F153" s="126" t="s">
        <v>327</v>
      </c>
    </row>
    <row r="154" spans="1:6">
      <c r="A154" s="128">
        <f t="shared" si="26"/>
        <v>111408</v>
      </c>
      <c r="B154" s="131">
        <f t="shared" si="29"/>
        <v>7224</v>
      </c>
      <c r="C154" s="155">
        <f>C153+1</f>
        <v>5311</v>
      </c>
      <c r="D154" s="139">
        <f>D153+1</f>
        <v>3511</v>
      </c>
      <c r="F154" s="126" t="s">
        <v>328</v>
      </c>
    </row>
    <row r="155" spans="1:6" ht="15" thickBot="1">
      <c r="A155" s="128">
        <f t="shared" si="26"/>
        <v>111409</v>
      </c>
      <c r="B155" s="131">
        <f t="shared" si="29"/>
        <v>7225</v>
      </c>
      <c r="C155" s="155">
        <f t="shared" si="29"/>
        <v>5312</v>
      </c>
      <c r="D155" s="140">
        <f>D154+1</f>
        <v>3512</v>
      </c>
      <c r="F155" s="126" t="s">
        <v>329</v>
      </c>
    </row>
    <row r="156" spans="1:6" ht="15" thickBot="1">
      <c r="A156" s="129">
        <f t="shared" si="26"/>
        <v>111410</v>
      </c>
      <c r="B156" s="132">
        <f t="shared" si="29"/>
        <v>7226</v>
      </c>
      <c r="C156" s="155">
        <f t="shared" si="29"/>
        <v>5313</v>
      </c>
      <c r="D156" s="138">
        <f>D153+10</f>
        <v>3520</v>
      </c>
      <c r="F156" s="126" t="s">
        <v>330</v>
      </c>
    </row>
    <row r="157" spans="1:6" ht="15" thickBot="1">
      <c r="A157" s="127">
        <f t="shared" si="26"/>
        <v>111500</v>
      </c>
      <c r="B157" s="130">
        <f>B150+10</f>
        <v>7230</v>
      </c>
      <c r="C157" s="162">
        <f t="shared" si="29"/>
        <v>5314</v>
      </c>
      <c r="D157" s="139">
        <f>D156+1</f>
        <v>3521</v>
      </c>
      <c r="F157" s="126" t="s">
        <v>331</v>
      </c>
    </row>
    <row r="158" spans="1:6" ht="15" thickBot="1">
      <c r="A158" s="128">
        <f t="shared" si="26"/>
        <v>111501</v>
      </c>
      <c r="B158" s="131">
        <f t="shared" ref="B158:C163" si="30">B157+1</f>
        <v>7231</v>
      </c>
      <c r="C158" s="161">
        <f>C153+10</f>
        <v>5320</v>
      </c>
      <c r="D158" s="140">
        <f>D157+1</f>
        <v>3522</v>
      </c>
      <c r="F158" s="126" t="s">
        <v>332</v>
      </c>
    </row>
    <row r="159" spans="1:6">
      <c r="A159" s="128">
        <f t="shared" si="26"/>
        <v>111502</v>
      </c>
      <c r="B159" s="131">
        <f t="shared" si="30"/>
        <v>7232</v>
      </c>
      <c r="C159" s="155">
        <f>C158+1</f>
        <v>5321</v>
      </c>
      <c r="D159" s="138">
        <f>D156+10</f>
        <v>3530</v>
      </c>
      <c r="F159" s="126" t="s">
        <v>333</v>
      </c>
    </row>
    <row r="160" spans="1:6">
      <c r="A160" s="128">
        <f t="shared" si="26"/>
        <v>111503</v>
      </c>
      <c r="B160" s="131">
        <f t="shared" si="30"/>
        <v>7233</v>
      </c>
      <c r="C160" s="155">
        <f t="shared" si="30"/>
        <v>5322</v>
      </c>
      <c r="D160" s="139">
        <f>D159+1</f>
        <v>3531</v>
      </c>
      <c r="F160" s="126" t="s">
        <v>334</v>
      </c>
    </row>
    <row r="161" spans="1:6" ht="15" thickBot="1">
      <c r="A161" s="128">
        <f t="shared" si="26"/>
        <v>111504</v>
      </c>
      <c r="B161" s="131">
        <f t="shared" si="30"/>
        <v>7234</v>
      </c>
      <c r="C161" s="155">
        <f t="shared" si="30"/>
        <v>5323</v>
      </c>
      <c r="D161" s="140">
        <f>D160+1</f>
        <v>3532</v>
      </c>
      <c r="F161" s="126" t="s">
        <v>335</v>
      </c>
    </row>
    <row r="162" spans="1:6" ht="15" thickBot="1">
      <c r="A162" s="128">
        <f t="shared" si="26"/>
        <v>111505</v>
      </c>
      <c r="B162" s="131">
        <f t="shared" si="30"/>
        <v>7235</v>
      </c>
      <c r="C162" s="162">
        <f t="shared" si="30"/>
        <v>5324</v>
      </c>
      <c r="D162" s="138">
        <f>D159+10</f>
        <v>3540</v>
      </c>
      <c r="F162" s="126" t="s">
        <v>336</v>
      </c>
    </row>
    <row r="163" spans="1:6" ht="15" thickBot="1">
      <c r="A163" s="128">
        <f t="shared" si="26"/>
        <v>111506</v>
      </c>
      <c r="B163" s="132">
        <f t="shared" si="30"/>
        <v>7236</v>
      </c>
      <c r="C163" s="161">
        <f>C158+10</f>
        <v>5330</v>
      </c>
      <c r="D163" s="139">
        <f>D162+1</f>
        <v>3541</v>
      </c>
      <c r="F163" s="126" t="s">
        <v>337</v>
      </c>
    </row>
    <row r="164" spans="1:6" ht="15" thickBot="1">
      <c r="A164" s="133">
        <f t="shared" si="26"/>
        <v>111507</v>
      </c>
      <c r="B164" s="130">
        <f>B157+10</f>
        <v>7240</v>
      </c>
      <c r="C164" s="155">
        <f>C163+1</f>
        <v>5331</v>
      </c>
      <c r="D164" s="140">
        <f>D163+1</f>
        <v>3542</v>
      </c>
      <c r="F164" s="126" t="s">
        <v>338</v>
      </c>
    </row>
    <row r="165" spans="1:6">
      <c r="A165" s="133">
        <f t="shared" si="26"/>
        <v>111508</v>
      </c>
      <c r="B165" s="131">
        <f t="shared" ref="B165:C172" si="31">B164+1</f>
        <v>7241</v>
      </c>
      <c r="C165" s="155">
        <f t="shared" si="31"/>
        <v>5332</v>
      </c>
      <c r="D165" s="138">
        <f>D162+10</f>
        <v>3550</v>
      </c>
      <c r="F165" s="126" t="s">
        <v>339</v>
      </c>
    </row>
    <row r="166" spans="1:6">
      <c r="A166" s="133">
        <f t="shared" si="26"/>
        <v>111509</v>
      </c>
      <c r="B166" s="131">
        <f t="shared" si="31"/>
        <v>7242</v>
      </c>
      <c r="C166" s="155">
        <f t="shared" si="31"/>
        <v>5333</v>
      </c>
      <c r="D166" s="139">
        <f>D165+1</f>
        <v>3551</v>
      </c>
      <c r="F166" s="126" t="s">
        <v>340</v>
      </c>
    </row>
    <row r="167" spans="1:6" ht="15" thickBot="1">
      <c r="A167" s="134">
        <f t="shared" si="26"/>
        <v>111510</v>
      </c>
      <c r="B167" s="131">
        <f t="shared" si="31"/>
        <v>7243</v>
      </c>
      <c r="C167" s="162">
        <f t="shared" si="31"/>
        <v>5334</v>
      </c>
      <c r="D167" s="140">
        <f>D166+1</f>
        <v>3552</v>
      </c>
      <c r="F167" s="126" t="s">
        <v>341</v>
      </c>
    </row>
    <row r="168" spans="1:6">
      <c r="A168" s="127">
        <f t="shared" si="26"/>
        <v>111600</v>
      </c>
      <c r="B168" s="136">
        <f t="shared" si="31"/>
        <v>7244</v>
      </c>
      <c r="C168" s="161">
        <f>C163+10</f>
        <v>5340</v>
      </c>
      <c r="D168" s="138">
        <f>D165+10</f>
        <v>3560</v>
      </c>
      <c r="F168" s="126" t="s">
        <v>342</v>
      </c>
    </row>
    <row r="169" spans="1:6">
      <c r="A169" s="128">
        <f t="shared" si="26"/>
        <v>111601</v>
      </c>
      <c r="B169" s="136">
        <f t="shared" si="31"/>
        <v>7245</v>
      </c>
      <c r="C169" s="155">
        <f>C168+1</f>
        <v>5341</v>
      </c>
      <c r="D169" s="139">
        <f>D168+1</f>
        <v>3561</v>
      </c>
      <c r="F169" s="126" t="s">
        <v>343</v>
      </c>
    </row>
    <row r="170" spans="1:6" ht="15" thickBot="1">
      <c r="A170" s="128">
        <f t="shared" si="26"/>
        <v>111602</v>
      </c>
      <c r="B170" s="135">
        <f t="shared" si="31"/>
        <v>7246</v>
      </c>
      <c r="C170" s="155">
        <f t="shared" si="31"/>
        <v>5342</v>
      </c>
      <c r="D170" s="140">
        <f>D169+1</f>
        <v>3562</v>
      </c>
      <c r="F170" s="126" t="s">
        <v>344</v>
      </c>
    </row>
    <row r="171" spans="1:6">
      <c r="A171" s="128">
        <f t="shared" si="26"/>
        <v>111603</v>
      </c>
      <c r="B171" s="137">
        <f>B164+10</f>
        <v>7250</v>
      </c>
      <c r="C171" s="155">
        <f t="shared" si="31"/>
        <v>5343</v>
      </c>
      <c r="D171" s="138">
        <f>D168+10</f>
        <v>3570</v>
      </c>
      <c r="F171" s="126" t="s">
        <v>345</v>
      </c>
    </row>
    <row r="172" spans="1:6" ht="15" thickBot="1">
      <c r="A172" s="128">
        <f t="shared" si="26"/>
        <v>111604</v>
      </c>
      <c r="B172" s="136">
        <f t="shared" ref="B172:C177" si="32">B171+1</f>
        <v>7251</v>
      </c>
      <c r="C172" s="162">
        <f t="shared" si="31"/>
        <v>5344</v>
      </c>
      <c r="D172" s="139">
        <f>D171+1</f>
        <v>3571</v>
      </c>
      <c r="F172" s="126" t="s">
        <v>346</v>
      </c>
    </row>
    <row r="173" spans="1:6" ht="15" thickBot="1">
      <c r="A173" s="128">
        <f t="shared" si="26"/>
        <v>111605</v>
      </c>
      <c r="B173" s="136">
        <f t="shared" si="32"/>
        <v>7252</v>
      </c>
      <c r="C173" s="161">
        <f>C168+10</f>
        <v>5350</v>
      </c>
      <c r="D173" s="140">
        <f>D172+1</f>
        <v>3572</v>
      </c>
      <c r="F173" s="126" t="s">
        <v>347</v>
      </c>
    </row>
    <row r="174" spans="1:6">
      <c r="A174" s="128">
        <f t="shared" si="26"/>
        <v>111606</v>
      </c>
      <c r="B174" s="136">
        <f t="shared" si="32"/>
        <v>7253</v>
      </c>
      <c r="C174" s="155">
        <f>C173+1</f>
        <v>5351</v>
      </c>
      <c r="D174" s="138">
        <f>D171+10</f>
        <v>3580</v>
      </c>
      <c r="F174" s="126" t="s">
        <v>348</v>
      </c>
    </row>
    <row r="175" spans="1:6">
      <c r="A175" s="128">
        <f t="shared" si="26"/>
        <v>111607</v>
      </c>
      <c r="B175" s="136">
        <f t="shared" si="32"/>
        <v>7254</v>
      </c>
      <c r="C175" s="155">
        <f t="shared" si="32"/>
        <v>5352</v>
      </c>
      <c r="D175" s="139">
        <f>D174+1</f>
        <v>3581</v>
      </c>
      <c r="F175" s="126" t="s">
        <v>349</v>
      </c>
    </row>
    <row r="176" spans="1:6" ht="15" thickBot="1">
      <c r="A176" s="128">
        <f t="shared" si="26"/>
        <v>111608</v>
      </c>
      <c r="B176" s="136">
        <f t="shared" si="32"/>
        <v>7255</v>
      </c>
      <c r="C176" s="155">
        <f t="shared" si="32"/>
        <v>5353</v>
      </c>
      <c r="D176" s="140">
        <f>D175+1</f>
        <v>3582</v>
      </c>
      <c r="F176" s="126" t="s">
        <v>350</v>
      </c>
    </row>
    <row r="177" spans="1:6" ht="15" thickBot="1">
      <c r="A177" s="128">
        <f t="shared" si="26"/>
        <v>111609</v>
      </c>
      <c r="B177" s="135">
        <f t="shared" si="32"/>
        <v>7256</v>
      </c>
      <c r="C177" s="162">
        <f t="shared" si="32"/>
        <v>5354</v>
      </c>
      <c r="D177" s="138">
        <f>D174+10</f>
        <v>3590</v>
      </c>
      <c r="F177" s="126" t="s">
        <v>351</v>
      </c>
    </row>
    <row r="178" spans="1:6" ht="15" thickBot="1">
      <c r="A178" s="129">
        <f t="shared" si="26"/>
        <v>111610</v>
      </c>
      <c r="B178" s="130">
        <f>B171+10</f>
        <v>7260</v>
      </c>
      <c r="C178" s="161">
        <f>C173+10</f>
        <v>5360</v>
      </c>
      <c r="D178" s="139">
        <f>D177+1</f>
        <v>3591</v>
      </c>
      <c r="F178" s="126" t="s">
        <v>352</v>
      </c>
    </row>
    <row r="179" spans="1:6" ht="15" thickBot="1">
      <c r="A179" s="127">
        <f t="shared" si="26"/>
        <v>111700</v>
      </c>
      <c r="B179" s="131">
        <f t="shared" ref="B179:C184" si="33">B178+1</f>
        <v>7261</v>
      </c>
      <c r="C179" s="155">
        <f>C178+1</f>
        <v>5361</v>
      </c>
      <c r="D179" s="140">
        <f>D178+1</f>
        <v>3592</v>
      </c>
      <c r="F179" s="126" t="s">
        <v>353</v>
      </c>
    </row>
    <row r="180" spans="1:6">
      <c r="A180" s="128">
        <f t="shared" si="26"/>
        <v>111701</v>
      </c>
      <c r="B180" s="131">
        <f t="shared" si="33"/>
        <v>7262</v>
      </c>
      <c r="C180" s="155">
        <f t="shared" si="33"/>
        <v>5362</v>
      </c>
      <c r="D180" s="138">
        <f>D177+10</f>
        <v>3600</v>
      </c>
      <c r="F180" s="126" t="s">
        <v>354</v>
      </c>
    </row>
    <row r="181" spans="1:6">
      <c r="A181" s="128">
        <f t="shared" si="26"/>
        <v>111702</v>
      </c>
      <c r="B181" s="131">
        <f t="shared" si="33"/>
        <v>7263</v>
      </c>
      <c r="C181" s="155">
        <f t="shared" si="33"/>
        <v>5363</v>
      </c>
      <c r="D181" s="139">
        <f>D180+1</f>
        <v>3601</v>
      </c>
      <c r="F181" s="126" t="s">
        <v>355</v>
      </c>
    </row>
    <row r="182" spans="1:6" ht="15" thickBot="1">
      <c r="A182" s="128">
        <f t="shared" si="26"/>
        <v>111703</v>
      </c>
      <c r="B182" s="131">
        <f t="shared" si="33"/>
        <v>7264</v>
      </c>
      <c r="C182" s="162">
        <f t="shared" si="33"/>
        <v>5364</v>
      </c>
      <c r="D182" s="140">
        <f>D181+1</f>
        <v>3602</v>
      </c>
      <c r="F182" s="126" t="s">
        <v>356</v>
      </c>
    </row>
    <row r="183" spans="1:6">
      <c r="A183" s="128">
        <f t="shared" si="26"/>
        <v>111704</v>
      </c>
      <c r="B183" s="131">
        <f t="shared" si="33"/>
        <v>7265</v>
      </c>
      <c r="C183" s="161">
        <f>C178+10</f>
        <v>5370</v>
      </c>
      <c r="D183" s="138">
        <f>D180+10</f>
        <v>3610</v>
      </c>
      <c r="F183" s="126" t="s">
        <v>357</v>
      </c>
    </row>
    <row r="184" spans="1:6" ht="15" thickBot="1">
      <c r="A184" s="128">
        <f t="shared" si="26"/>
        <v>111705</v>
      </c>
      <c r="B184" s="132">
        <f t="shared" si="33"/>
        <v>7266</v>
      </c>
      <c r="C184" s="155">
        <f>C183+1</f>
        <v>5371</v>
      </c>
      <c r="D184" s="139">
        <f>D183+1</f>
        <v>3611</v>
      </c>
      <c r="F184" s="126" t="s">
        <v>358</v>
      </c>
    </row>
    <row r="185" spans="1:6" ht="15" thickBot="1">
      <c r="A185" s="133">
        <f t="shared" si="26"/>
        <v>111706</v>
      </c>
      <c r="B185" s="130">
        <f>B178+10</f>
        <v>7270</v>
      </c>
      <c r="C185" s="155">
        <f t="shared" ref="C185" si="34">C184+1</f>
        <v>5372</v>
      </c>
      <c r="D185" s="140">
        <f>D184+1</f>
        <v>3612</v>
      </c>
      <c r="F185" s="126" t="s">
        <v>359</v>
      </c>
    </row>
    <row r="186" spans="1:6">
      <c r="A186" s="133">
        <f t="shared" si="26"/>
        <v>111707</v>
      </c>
      <c r="B186" s="131">
        <f t="shared" ref="B186:C191" si="35">B185+1</f>
        <v>7271</v>
      </c>
      <c r="C186" s="155">
        <f t="shared" si="35"/>
        <v>5373</v>
      </c>
      <c r="D186" s="138">
        <f>D183+10</f>
        <v>3620</v>
      </c>
      <c r="F186" s="126" t="s">
        <v>360</v>
      </c>
    </row>
    <row r="187" spans="1:6" ht="15" thickBot="1">
      <c r="A187" s="133">
        <f t="shared" si="26"/>
        <v>111708</v>
      </c>
      <c r="B187" s="131">
        <f t="shared" si="35"/>
        <v>7272</v>
      </c>
      <c r="C187" s="162">
        <f t="shared" si="35"/>
        <v>5374</v>
      </c>
      <c r="D187" s="139">
        <f>D186+1</f>
        <v>3621</v>
      </c>
      <c r="F187" s="126" t="s">
        <v>361</v>
      </c>
    </row>
    <row r="188" spans="1:6" ht="15" thickBot="1">
      <c r="A188" s="133">
        <f t="shared" si="26"/>
        <v>111709</v>
      </c>
      <c r="B188" s="131">
        <f t="shared" si="35"/>
        <v>7273</v>
      </c>
      <c r="C188" s="161">
        <f>C183+10</f>
        <v>5380</v>
      </c>
      <c r="D188" s="140">
        <f>D187+1</f>
        <v>3622</v>
      </c>
      <c r="F188" s="126" t="s">
        <v>362</v>
      </c>
    </row>
    <row r="189" spans="1:6" ht="15" thickBot="1">
      <c r="A189" s="134">
        <f t="shared" si="26"/>
        <v>111710</v>
      </c>
      <c r="B189" s="131">
        <f t="shared" si="35"/>
        <v>7274</v>
      </c>
      <c r="C189" s="155">
        <f>C188+1</f>
        <v>5381</v>
      </c>
      <c r="D189" s="138">
        <f>D186+10</f>
        <v>3630</v>
      </c>
      <c r="F189" s="126" t="s">
        <v>363</v>
      </c>
    </row>
    <row r="190" spans="1:6">
      <c r="A190" s="127">
        <f t="shared" si="26"/>
        <v>111800</v>
      </c>
      <c r="B190" s="136">
        <f t="shared" si="35"/>
        <v>7275</v>
      </c>
      <c r="C190" s="155">
        <f t="shared" si="35"/>
        <v>5382</v>
      </c>
      <c r="D190" s="139">
        <f>D189+1</f>
        <v>3631</v>
      </c>
      <c r="F190" s="126" t="s">
        <v>364</v>
      </c>
    </row>
    <row r="191" spans="1:6" ht="15" thickBot="1">
      <c r="A191" s="128">
        <f t="shared" si="26"/>
        <v>111801</v>
      </c>
      <c r="B191" s="135">
        <f t="shared" si="35"/>
        <v>7276</v>
      </c>
      <c r="C191" s="155">
        <f t="shared" si="35"/>
        <v>5383</v>
      </c>
      <c r="D191" s="140">
        <f>D190+1</f>
        <v>3632</v>
      </c>
      <c r="F191" s="126" t="s">
        <v>365</v>
      </c>
    </row>
    <row r="192" spans="1:6" ht="15" thickBot="1">
      <c r="A192" s="128">
        <f t="shared" si="26"/>
        <v>111802</v>
      </c>
      <c r="B192" s="130">
        <f>B185+10</f>
        <v>7280</v>
      </c>
      <c r="C192" s="162">
        <f t="shared" ref="C192" si="36">C191+1</f>
        <v>5384</v>
      </c>
      <c r="D192" s="138">
        <f>D189+10</f>
        <v>3640</v>
      </c>
      <c r="F192" s="126" t="s">
        <v>366</v>
      </c>
    </row>
    <row r="193" spans="1:6">
      <c r="A193" s="128">
        <f t="shared" si="26"/>
        <v>111803</v>
      </c>
      <c r="B193" s="131">
        <f t="shared" ref="B193:C198" si="37">B192+1</f>
        <v>7281</v>
      </c>
      <c r="C193" s="161">
        <f>C188+10</f>
        <v>5390</v>
      </c>
      <c r="D193" s="139">
        <f>D192+1</f>
        <v>3641</v>
      </c>
      <c r="F193" s="126" t="s">
        <v>367</v>
      </c>
    </row>
    <row r="194" spans="1:6" ht="15" thickBot="1">
      <c r="A194" s="128">
        <f t="shared" si="26"/>
        <v>111804</v>
      </c>
      <c r="B194" s="131">
        <f t="shared" si="37"/>
        <v>7282</v>
      </c>
      <c r="C194" s="155">
        <f>C193+1</f>
        <v>5391</v>
      </c>
      <c r="D194" s="140">
        <f>D193+1</f>
        <v>3642</v>
      </c>
      <c r="F194" s="126" t="s">
        <v>368</v>
      </c>
    </row>
    <row r="195" spans="1:6">
      <c r="A195" s="128">
        <f t="shared" si="26"/>
        <v>111805</v>
      </c>
      <c r="B195" s="131">
        <f t="shared" si="37"/>
        <v>7283</v>
      </c>
      <c r="C195" s="155">
        <f t="shared" si="37"/>
        <v>5392</v>
      </c>
      <c r="D195" s="138">
        <f>D192+10</f>
        <v>3650</v>
      </c>
      <c r="F195" s="126" t="s">
        <v>369</v>
      </c>
    </row>
    <row r="196" spans="1:6">
      <c r="A196" s="128">
        <f t="shared" si="26"/>
        <v>111806</v>
      </c>
      <c r="B196" s="131">
        <f t="shared" si="37"/>
        <v>7284</v>
      </c>
      <c r="C196" s="155">
        <f t="shared" si="37"/>
        <v>5393</v>
      </c>
      <c r="D196" s="139">
        <f>D195+1</f>
        <v>3651</v>
      </c>
      <c r="F196" s="126" t="s">
        <v>370</v>
      </c>
    </row>
    <row r="197" spans="1:6" ht="15" thickBot="1">
      <c r="A197" s="128">
        <f t="shared" si="26"/>
        <v>111807</v>
      </c>
      <c r="B197" s="131">
        <f t="shared" si="37"/>
        <v>7285</v>
      </c>
      <c r="C197" s="162">
        <f t="shared" si="37"/>
        <v>5394</v>
      </c>
      <c r="D197" s="140">
        <f>D196+1</f>
        <v>3652</v>
      </c>
      <c r="F197" s="126" t="s">
        <v>371</v>
      </c>
    </row>
    <row r="198" spans="1:6" ht="15" thickBot="1">
      <c r="A198" s="128">
        <f t="shared" si="26"/>
        <v>111808</v>
      </c>
      <c r="B198" s="132">
        <f t="shared" si="37"/>
        <v>7286</v>
      </c>
      <c r="C198" s="161">
        <f>C193+10</f>
        <v>5400</v>
      </c>
      <c r="D198" s="138">
        <f>D195+10</f>
        <v>3660</v>
      </c>
      <c r="F198" s="126" t="s">
        <v>372</v>
      </c>
    </row>
    <row r="199" spans="1:6">
      <c r="A199" s="128">
        <f t="shared" si="26"/>
        <v>111809</v>
      </c>
      <c r="B199" s="130">
        <f>B192+10</f>
        <v>7290</v>
      </c>
      <c r="C199" s="155">
        <f>C198+1</f>
        <v>5401</v>
      </c>
      <c r="D199" s="139">
        <f>D198+1</f>
        <v>3661</v>
      </c>
      <c r="F199" s="126" t="s">
        <v>373</v>
      </c>
    </row>
    <row r="200" spans="1:6" ht="15" thickBot="1">
      <c r="A200" s="129">
        <f t="shared" si="26"/>
        <v>111810</v>
      </c>
      <c r="B200" s="131">
        <f t="shared" ref="B200:C205" si="38">B199+1</f>
        <v>7291</v>
      </c>
      <c r="C200" s="155">
        <f t="shared" si="38"/>
        <v>5402</v>
      </c>
      <c r="D200" s="140">
        <f>D199+1</f>
        <v>3662</v>
      </c>
      <c r="F200" s="126" t="s">
        <v>374</v>
      </c>
    </row>
    <row r="201" spans="1:6">
      <c r="A201" s="127">
        <f t="shared" si="26"/>
        <v>111900</v>
      </c>
      <c r="B201" s="131">
        <f t="shared" si="38"/>
        <v>7292</v>
      </c>
      <c r="C201" s="155">
        <f t="shared" si="38"/>
        <v>5403</v>
      </c>
      <c r="D201" s="138">
        <f>D198+10</f>
        <v>3670</v>
      </c>
      <c r="F201" s="126" t="s">
        <v>375</v>
      </c>
    </row>
    <row r="202" spans="1:6" ht="15" thickBot="1">
      <c r="A202" s="128">
        <f t="shared" si="26"/>
        <v>111901</v>
      </c>
      <c r="B202" s="131">
        <f t="shared" si="38"/>
        <v>7293</v>
      </c>
      <c r="C202" s="162">
        <f t="shared" si="38"/>
        <v>5404</v>
      </c>
      <c r="D202" s="139">
        <f>D201+1</f>
        <v>3671</v>
      </c>
      <c r="F202" s="126" t="s">
        <v>376</v>
      </c>
    </row>
    <row r="203" spans="1:6" ht="15" thickBot="1">
      <c r="A203" s="128">
        <f t="shared" si="26"/>
        <v>111902</v>
      </c>
      <c r="B203" s="131">
        <f t="shared" si="38"/>
        <v>7294</v>
      </c>
      <c r="C203" s="161">
        <f>C198+10</f>
        <v>5410</v>
      </c>
      <c r="D203" s="140">
        <f>D202+1</f>
        <v>3672</v>
      </c>
      <c r="F203" s="126" t="s">
        <v>377</v>
      </c>
    </row>
    <row r="204" spans="1:6">
      <c r="A204" s="128">
        <f t="shared" si="26"/>
        <v>111903</v>
      </c>
      <c r="B204" s="131">
        <f t="shared" si="38"/>
        <v>7295</v>
      </c>
      <c r="C204" s="155">
        <f>C203+1</f>
        <v>5411</v>
      </c>
      <c r="D204" s="138">
        <f>D201+10</f>
        <v>3680</v>
      </c>
      <c r="F204" s="126" t="s">
        <v>378</v>
      </c>
    </row>
    <row r="205" spans="1:6" ht="15" thickBot="1">
      <c r="A205" s="128">
        <f t="shared" si="26"/>
        <v>111904</v>
      </c>
      <c r="B205" s="132">
        <f t="shared" si="38"/>
        <v>7296</v>
      </c>
      <c r="C205" s="155">
        <f t="shared" si="38"/>
        <v>5412</v>
      </c>
      <c r="D205" s="139">
        <f>D204+1</f>
        <v>3681</v>
      </c>
      <c r="F205" s="126" t="s">
        <v>379</v>
      </c>
    </row>
    <row r="206" spans="1:6" ht="15" thickBot="1">
      <c r="A206" s="128">
        <f t="shared" ref="A206:A222" si="39">A195+100</f>
        <v>111905</v>
      </c>
      <c r="B206" s="130">
        <f>B199+10</f>
        <v>7300</v>
      </c>
      <c r="C206" s="155">
        <f t="shared" ref="C206" si="40">C205+1</f>
        <v>5413</v>
      </c>
      <c r="D206" s="140">
        <f>D205+1</f>
        <v>3682</v>
      </c>
      <c r="F206" s="126" t="s">
        <v>380</v>
      </c>
    </row>
    <row r="207" spans="1:6" ht="15" thickBot="1">
      <c r="A207" s="128">
        <f t="shared" si="39"/>
        <v>111906</v>
      </c>
      <c r="B207" s="131">
        <f t="shared" ref="B207:C212" si="41">B206+1</f>
        <v>7301</v>
      </c>
      <c r="C207" s="162">
        <f t="shared" si="41"/>
        <v>5414</v>
      </c>
      <c r="D207" s="138">
        <f>D204+10</f>
        <v>3690</v>
      </c>
      <c r="F207" s="126" t="s">
        <v>381</v>
      </c>
    </row>
    <row r="208" spans="1:6">
      <c r="A208" s="128">
        <f t="shared" si="39"/>
        <v>111907</v>
      </c>
      <c r="B208" s="131">
        <f t="shared" si="41"/>
        <v>7302</v>
      </c>
      <c r="C208" s="161">
        <f>C203+10</f>
        <v>5420</v>
      </c>
      <c r="D208" s="139">
        <f>D207+1</f>
        <v>3691</v>
      </c>
      <c r="F208" s="126" t="s">
        <v>382</v>
      </c>
    </row>
    <row r="209" spans="1:6" ht="15" thickBot="1">
      <c r="A209" s="128">
        <f t="shared" si="39"/>
        <v>111908</v>
      </c>
      <c r="B209" s="131">
        <f t="shared" si="41"/>
        <v>7303</v>
      </c>
      <c r="C209" s="155">
        <f>C208+1</f>
        <v>5421</v>
      </c>
      <c r="D209" s="140">
        <f>D208+1</f>
        <v>3692</v>
      </c>
      <c r="F209" s="126" t="s">
        <v>383</v>
      </c>
    </row>
    <row r="210" spans="1:6">
      <c r="A210" s="128">
        <f t="shared" si="39"/>
        <v>111909</v>
      </c>
      <c r="B210" s="131">
        <f t="shared" si="41"/>
        <v>7304</v>
      </c>
      <c r="C210" s="155">
        <f t="shared" si="41"/>
        <v>5422</v>
      </c>
      <c r="D210" s="138">
        <f>D207+10</f>
        <v>3700</v>
      </c>
      <c r="F210" s="126" t="s">
        <v>384</v>
      </c>
    </row>
    <row r="211" spans="1:6" ht="15" thickBot="1">
      <c r="A211" s="129">
        <f t="shared" si="39"/>
        <v>111910</v>
      </c>
      <c r="B211" s="131">
        <f t="shared" si="41"/>
        <v>7305</v>
      </c>
      <c r="C211" s="155">
        <f t="shared" si="41"/>
        <v>5423</v>
      </c>
      <c r="D211" s="139">
        <f>D210+1</f>
        <v>3701</v>
      </c>
      <c r="F211" s="126" t="s">
        <v>385</v>
      </c>
    </row>
    <row r="212" spans="1:6" ht="15" thickBot="1">
      <c r="A212" s="127">
        <f t="shared" si="39"/>
        <v>112000</v>
      </c>
      <c r="B212" s="132">
        <f t="shared" si="41"/>
        <v>7306</v>
      </c>
      <c r="C212" s="162">
        <f t="shared" si="41"/>
        <v>5424</v>
      </c>
      <c r="D212" s="140">
        <f>D211+1</f>
        <v>3702</v>
      </c>
      <c r="F212" s="126" t="s">
        <v>386</v>
      </c>
    </row>
    <row r="213" spans="1:6">
      <c r="A213" s="128">
        <f t="shared" si="39"/>
        <v>112001</v>
      </c>
      <c r="B213" s="130">
        <f>B206+10</f>
        <v>7310</v>
      </c>
      <c r="C213" s="161">
        <f>C208+10</f>
        <v>5430</v>
      </c>
      <c r="D213" s="138">
        <f>D210+10</f>
        <v>3710</v>
      </c>
      <c r="F213" s="126" t="s">
        <v>387</v>
      </c>
    </row>
    <row r="214" spans="1:6">
      <c r="A214" s="128">
        <f t="shared" si="39"/>
        <v>112002</v>
      </c>
      <c r="B214" s="131">
        <f t="shared" ref="B214:C219" si="42">B213+1</f>
        <v>7311</v>
      </c>
      <c r="C214" s="155">
        <f>C213+1</f>
        <v>5431</v>
      </c>
      <c r="D214" s="139">
        <f>D213+1</f>
        <v>3711</v>
      </c>
      <c r="F214" s="126" t="s">
        <v>388</v>
      </c>
    </row>
    <row r="215" spans="1:6" ht="15" thickBot="1">
      <c r="A215" s="128">
        <f t="shared" si="39"/>
        <v>112003</v>
      </c>
      <c r="B215" s="131">
        <f t="shared" si="42"/>
        <v>7312</v>
      </c>
      <c r="C215" s="155">
        <f t="shared" si="42"/>
        <v>5432</v>
      </c>
      <c r="D215" s="140">
        <f>D214+1</f>
        <v>3712</v>
      </c>
      <c r="F215" s="126" t="s">
        <v>389</v>
      </c>
    </row>
    <row r="216" spans="1:6">
      <c r="A216" s="128">
        <f t="shared" si="39"/>
        <v>112004</v>
      </c>
      <c r="B216" s="131">
        <f t="shared" si="42"/>
        <v>7313</v>
      </c>
      <c r="C216" s="155">
        <f t="shared" si="42"/>
        <v>5433</v>
      </c>
      <c r="D216" s="138">
        <f>D213+10</f>
        <v>3720</v>
      </c>
      <c r="F216" s="126" t="s">
        <v>390</v>
      </c>
    </row>
    <row r="217" spans="1:6" ht="15" thickBot="1">
      <c r="A217" s="128">
        <f t="shared" si="39"/>
        <v>112005</v>
      </c>
      <c r="B217" s="131">
        <f t="shared" si="42"/>
        <v>7314</v>
      </c>
      <c r="C217" s="162">
        <f t="shared" si="42"/>
        <v>5434</v>
      </c>
      <c r="D217" s="139">
        <f>D216+1</f>
        <v>3721</v>
      </c>
      <c r="F217" s="126" t="s">
        <v>391</v>
      </c>
    </row>
    <row r="218" spans="1:6" ht="15" thickBot="1">
      <c r="A218" s="128">
        <f t="shared" si="39"/>
        <v>112006</v>
      </c>
      <c r="B218" s="131">
        <f t="shared" si="42"/>
        <v>7315</v>
      </c>
      <c r="C218" s="161">
        <f>C213+10</f>
        <v>5440</v>
      </c>
      <c r="D218" s="140">
        <f>D217+1</f>
        <v>3722</v>
      </c>
      <c r="F218" s="126" t="s">
        <v>392</v>
      </c>
    </row>
    <row r="219" spans="1:6" ht="15" thickBot="1">
      <c r="A219" s="128">
        <f t="shared" si="39"/>
        <v>112007</v>
      </c>
      <c r="B219" s="141">
        <f t="shared" si="42"/>
        <v>7316</v>
      </c>
      <c r="C219" s="155">
        <f>C218+1</f>
        <v>5441</v>
      </c>
      <c r="D219" s="138">
        <f>D216+10</f>
        <v>3730</v>
      </c>
      <c r="F219" s="126" t="s">
        <v>393</v>
      </c>
    </row>
    <row r="220" spans="1:6">
      <c r="A220" s="128">
        <f t="shared" si="39"/>
        <v>112008</v>
      </c>
      <c r="C220" s="155">
        <f t="shared" ref="C220" si="43">C219+1</f>
        <v>5442</v>
      </c>
      <c r="D220" s="139">
        <f>D219+1</f>
        <v>3731</v>
      </c>
      <c r="F220" s="126" t="s">
        <v>394</v>
      </c>
    </row>
    <row r="221" spans="1:6" ht="15" thickBot="1">
      <c r="A221" s="128">
        <f t="shared" si="39"/>
        <v>112009</v>
      </c>
      <c r="C221" s="155">
        <f t="shared" ref="C221" si="44">C220+1</f>
        <v>5443</v>
      </c>
      <c r="D221" s="140">
        <f>D220+1</f>
        <v>3732</v>
      </c>
      <c r="F221" s="126" t="s">
        <v>395</v>
      </c>
    </row>
    <row r="222" spans="1:6" ht="15" thickBot="1">
      <c r="A222" s="129">
        <f t="shared" si="39"/>
        <v>112010</v>
      </c>
      <c r="C222" s="162">
        <f t="shared" ref="C222" si="45">C221+1</f>
        <v>5444</v>
      </c>
      <c r="F222" s="126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OV5642_Controller</vt:lpstr>
      <vt:lpstr>VGA_Controller</vt:lpstr>
      <vt:lpstr>Conv_Controller</vt:lpstr>
      <vt:lpstr>Max_Pool_Interface</vt:lpstr>
      <vt:lpstr>Softmax_Interface</vt:lpstr>
      <vt:lpstr>Memory_Map</vt:lpstr>
      <vt:lpstr>Memory_Map Nexys Video</vt:lpstr>
      <vt:lpstr>Memory_Map Nexys Video (2)</vt:lpstr>
      <vt:lpstr>DSP Allocation</vt:lpstr>
      <vt:lpstr>ResNet Memory Usage</vt:lpstr>
      <vt:lpstr>AlexNet Memory Usage</vt:lpstr>
      <vt:lpstr>FLOPS PER</vt:lpstr>
      <vt:lpstr>Mem Access</vt:lpstr>
      <vt:lpstr>scratch</vt:lpstr>
      <vt:lpstr>Sheet4</vt:lpstr>
      <vt:lpstr>scratch2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Mark Espinosa</cp:lastModifiedBy>
  <dcterms:created xsi:type="dcterms:W3CDTF">2017-04-28T03:10:06Z</dcterms:created>
  <dcterms:modified xsi:type="dcterms:W3CDTF">2019-05-01T23:52:09Z</dcterms:modified>
</cp:coreProperties>
</file>