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20" windowWidth="2750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6" i="1"/>
  <c r="N7" i="1"/>
  <c r="N8" i="1"/>
  <c r="N9" i="1"/>
  <c r="N10" i="1"/>
  <c r="N11" i="1"/>
  <c r="N12" i="1"/>
  <c r="M7" i="1"/>
  <c r="M8" i="1"/>
  <c r="M9" i="1"/>
  <c r="M10" i="1"/>
  <c r="M11" i="1"/>
  <c r="M12" i="1"/>
  <c r="M6" i="1"/>
  <c r="J7" i="1"/>
  <c r="J8" i="1"/>
  <c r="J9" i="1"/>
  <c r="J10" i="1"/>
  <c r="J11" i="1"/>
  <c r="J12" i="1"/>
  <c r="I7" i="1"/>
  <c r="I8" i="1"/>
  <c r="I9" i="1"/>
  <c r="I10" i="1"/>
  <c r="I11" i="1"/>
  <c r="I12" i="1"/>
  <c r="L7" i="1"/>
  <c r="L8" i="1"/>
  <c r="L9" i="1"/>
  <c r="L10" i="1"/>
  <c r="L11" i="1"/>
  <c r="L12" i="1"/>
  <c r="L6" i="1"/>
  <c r="H7" i="1"/>
  <c r="H8" i="1"/>
  <c r="H9" i="1"/>
  <c r="H10" i="1"/>
  <c r="H11" i="1"/>
  <c r="H12" i="1"/>
  <c r="G7" i="1"/>
  <c r="G8" i="1"/>
  <c r="G9" i="1"/>
  <c r="G10" i="1"/>
  <c r="G11" i="1"/>
  <c r="G12" i="1"/>
  <c r="H6" i="1"/>
  <c r="G6" i="1"/>
  <c r="F7" i="1"/>
  <c r="F8" i="1"/>
  <c r="F9" i="1"/>
  <c r="F10" i="1"/>
  <c r="F11" i="1"/>
  <c r="F12" i="1"/>
  <c r="E7" i="1"/>
  <c r="E8" i="1"/>
  <c r="E9" i="1"/>
  <c r="E10" i="1"/>
  <c r="E11" i="1"/>
  <c r="E12" i="1"/>
  <c r="D7" i="1"/>
  <c r="D8" i="1"/>
  <c r="D9" i="1"/>
  <c r="D10" i="1"/>
  <c r="D11" i="1"/>
  <c r="D12" i="1"/>
  <c r="C7" i="1"/>
  <c r="C8" i="1"/>
  <c r="C9" i="1"/>
  <c r="C10" i="1"/>
  <c r="C11" i="1"/>
  <c r="C12" i="1"/>
  <c r="A12" i="1"/>
  <c r="A11" i="1"/>
  <c r="A10" i="1"/>
  <c r="A9" i="1"/>
  <c r="A8" i="1"/>
  <c r="A7" i="1"/>
  <c r="C6" i="1"/>
  <c r="E6" i="1"/>
  <c r="I6" i="1"/>
  <c r="J6" i="1"/>
  <c r="N6" i="1"/>
  <c r="F6" i="1"/>
  <c r="D6" i="1"/>
</calcChain>
</file>

<file path=xl/sharedStrings.xml><?xml version="1.0" encoding="utf-8"?>
<sst xmlns="http://schemas.openxmlformats.org/spreadsheetml/2006/main" count="17" uniqueCount="17">
  <si>
    <t>Salario de la persona</t>
  </si>
  <si>
    <t>Subsidio de transporte</t>
  </si>
  <si>
    <t>SMLMV</t>
  </si>
  <si>
    <t>Aportes a pension empleado</t>
  </si>
  <si>
    <t>Aportes a pension empresa</t>
  </si>
  <si>
    <t>Sueldo real</t>
  </si>
  <si>
    <t>Aportes a FSP</t>
  </si>
  <si>
    <t>UVT</t>
  </si>
  <si>
    <t>ILG</t>
  </si>
  <si>
    <t>Base gravable</t>
  </si>
  <si>
    <t>Retencion en la fuente</t>
  </si>
  <si>
    <t>Rango</t>
  </si>
  <si>
    <t>Base gravable en UVT</t>
  </si>
  <si>
    <t>Salario a entregar</t>
  </si>
  <si>
    <t xml:space="preserve">#empleados </t>
  </si>
  <si>
    <t>ap salud emp</t>
  </si>
  <si>
    <t>ap sal empre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</si>
</sst>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B18" sqref="B18"/>
    </sheetView>
  </sheetViews>
  <sheetFormatPr baseColWidth="10" defaultRowHeight="15" x14ac:dyDescent="0"/>
  <cols>
    <col min="1" max="1" width="19.6640625" bestFit="1" customWidth="1"/>
    <col min="2" max="2" width="11.6640625" bestFit="1" customWidth="1"/>
    <col min="3" max="4" width="12.1640625" bestFit="1" customWidth="1"/>
    <col min="5" max="5" width="24.5" bestFit="1" customWidth="1"/>
    <col min="6" max="6" width="23.5" bestFit="1" customWidth="1"/>
    <col min="8" max="8" width="12.33203125" bestFit="1" customWidth="1"/>
    <col min="10" max="10" width="12.5" bestFit="1" customWidth="1"/>
    <col min="11" max="11" width="19.6640625" bestFit="1" customWidth="1"/>
    <col min="13" max="13" width="19" customWidth="1"/>
    <col min="14" max="14" width="15.6640625" customWidth="1"/>
  </cols>
  <sheetData>
    <row r="1" spans="1:14">
      <c r="A1" t="s">
        <v>1</v>
      </c>
      <c r="B1" t="s">
        <v>2</v>
      </c>
      <c r="C1" t="s">
        <v>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14">
      <c r="A2">
        <v>74000</v>
      </c>
      <c r="B2">
        <v>644350</v>
      </c>
      <c r="C2">
        <v>28279</v>
      </c>
      <c r="D2">
        <v>0.01</v>
      </c>
      <c r="E2">
        <v>1.2E-2</v>
      </c>
      <c r="F2">
        <v>1.4E-2</v>
      </c>
      <c r="G2">
        <v>1.6E-2</v>
      </c>
      <c r="H2">
        <v>1.7999999999999999E-2</v>
      </c>
      <c r="I2">
        <v>0.02</v>
      </c>
    </row>
    <row r="3" spans="1:14">
      <c r="A3">
        <v>74000</v>
      </c>
      <c r="B3">
        <v>644350</v>
      </c>
      <c r="C3">
        <v>28279</v>
      </c>
      <c r="D3">
        <v>0.01</v>
      </c>
      <c r="E3">
        <v>1.2E-2</v>
      </c>
      <c r="F3">
        <v>1.4E-2</v>
      </c>
      <c r="G3">
        <v>1.6E-2</v>
      </c>
      <c r="H3">
        <v>1.7999999999999999E-2</v>
      </c>
      <c r="I3">
        <v>0.02</v>
      </c>
    </row>
    <row r="4" spans="1:14">
      <c r="A4">
        <v>74000</v>
      </c>
      <c r="B4">
        <v>644350</v>
      </c>
      <c r="C4">
        <v>28279</v>
      </c>
      <c r="D4">
        <v>0.01</v>
      </c>
      <c r="E4">
        <v>1.2E-2</v>
      </c>
      <c r="F4">
        <v>1.4E-2</v>
      </c>
      <c r="G4">
        <v>1.6E-2</v>
      </c>
      <c r="H4">
        <v>1.7999999999999999E-2</v>
      </c>
      <c r="I4">
        <v>0.02</v>
      </c>
    </row>
    <row r="5" spans="1:14">
      <c r="A5" t="s">
        <v>0</v>
      </c>
      <c r="B5" t="s">
        <v>14</v>
      </c>
      <c r="C5" t="s">
        <v>15</v>
      </c>
      <c r="D5" t="s">
        <v>16</v>
      </c>
      <c r="E5" t="s">
        <v>3</v>
      </c>
      <c r="F5" t="s">
        <v>4</v>
      </c>
      <c r="G5" t="s">
        <v>5</v>
      </c>
      <c r="H5" t="s">
        <v>6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</row>
    <row r="6" spans="1:14">
      <c r="A6" s="1">
        <v>3500000</v>
      </c>
      <c r="B6">
        <v>5</v>
      </c>
      <c r="C6">
        <f>0.04*A6 *B6</f>
        <v>700000</v>
      </c>
      <c r="D6">
        <f>0.045*A6*B6</f>
        <v>787500</v>
      </c>
      <c r="E6">
        <f>0.04*A6*B6</f>
        <v>700000</v>
      </c>
      <c r="F6">
        <f>0.08*A6*B6</f>
        <v>1400000</v>
      </c>
      <c r="G6">
        <f>A6-C6/B6-E6/B6-H6/B6+IF(A6/$B$2 &lt;= 2, $A$2, 0)</f>
        <v>3185000</v>
      </c>
      <c r="H6">
        <f>A6*L6*B6</f>
        <v>175000</v>
      </c>
      <c r="I6" s="1">
        <f>A6-C6/B6-E6/B6-H6/B6</f>
        <v>3185000</v>
      </c>
      <c r="J6">
        <f>(I6-I6*0.25)*B6</f>
        <v>11943750</v>
      </c>
      <c r="K6">
        <f>B6 * IF(AND(M6 &gt; 0, M6 &lt;= 95),0,IF(AND(M6 &gt; 95, M6 &lt;= 150),((M6 - 95)*$C$2)*0.19,IF(AND(M6 &gt; 150, M6 &lt;= 360),((M6 - 150)*$C$2)*0.28 + 10*$C$2,((M6 - 360)*$C$2)*0.33 + 69*$C$2)))</f>
        <v>0</v>
      </c>
      <c r="L6">
        <f>IF(A6/$B$2&lt;4,0,IF(AND(A6/$B$2&gt;=4,A6/$B$2&lt;16),$D$2,IF(AND(A6/$B$2&gt;=16,A6/$B$2&lt;17),$E$2,IF(AND(A6/$B$2&gt;=17,A6/$B$2&lt;18),$F$2,IF(AND(A6/$B$2&gt;=18,A6/$B$2&lt;19),$G$2,IF(AND(A6/$B$2&gt;=19,A6/$B$2&lt;20),$H$2,$I$2))))))</f>
        <v>0.01</v>
      </c>
      <c r="M6">
        <f>(J6/B6)/$C$2</f>
        <v>84.470808727324169</v>
      </c>
      <c r="N6">
        <f>G6 * B6-(K6/B6)</f>
        <v>15925000</v>
      </c>
    </row>
    <row r="7" spans="1:14">
      <c r="A7">
        <f>5 * B4</f>
        <v>3221750</v>
      </c>
      <c r="B7">
        <v>1</v>
      </c>
      <c r="C7">
        <f t="shared" ref="C7:C12" si="0">0.04*A7 *B7</f>
        <v>128870</v>
      </c>
      <c r="D7">
        <f t="shared" ref="D7:D12" si="1">0.045*A7*B7</f>
        <v>144978.75</v>
      </c>
      <c r="E7">
        <f t="shared" ref="E7:E12" si="2">0.04*A7*B7</f>
        <v>128870</v>
      </c>
      <c r="F7">
        <f t="shared" ref="F7:F12" si="3">0.08*A7*B7</f>
        <v>257740</v>
      </c>
      <c r="G7">
        <f t="shared" ref="G7:G12" si="4">A7-C7/B7-E7/B7-H7/B7+IF(A7/$B$2 &lt;= 2, $A$2, 0)</f>
        <v>2931792.5</v>
      </c>
      <c r="H7">
        <f t="shared" ref="H7:H12" si="5">A7*L7*B7</f>
        <v>32217.5</v>
      </c>
      <c r="I7" s="1">
        <f t="shared" ref="I7:I12" si="6">A7-C7/B7-E7/B7-H7/B7</f>
        <v>2931792.5</v>
      </c>
      <c r="J7">
        <f t="shared" ref="J7:J12" si="7">(I7-I7*0.25)*B7</f>
        <v>2198844.375</v>
      </c>
      <c r="K7">
        <f t="shared" ref="K7:K12" si="8">B7 * IF(AND(M7 &gt; 0, M7 &lt;= 95),0,IF(AND(M7 &gt; 95, M7 &lt;= 150),((M7 - 95)*$C$2)*0.19,IF(AND(M7 &gt; 150, M7 &lt;= 360),((M7 - 150)*$C$2)*0.28 + 10*$C$2,((M7 - 360)*$C$2)*0.33 + 69*$C$2)))</f>
        <v>0</v>
      </c>
      <c r="L7">
        <f t="shared" ref="L7:L12" si="9">IF(A7/$B$2&lt;4,0,IF(AND(A7/$B$2&gt;=4,A7/$B$2&lt;16),$D$2,IF(AND(A7/$B$2&gt;=16,A7/$B$2&lt;17),$E$2,IF(AND(A7/$B$2&gt;=17,A7/$B$2&lt;18),$F$2,IF(AND(A7/$B$2&gt;=18,A7/$B$2&lt;19),$G$2,IF(AND(A7/$B$2&gt;=19,A7/$B$2&lt;20),$H$2,$I$2))))))</f>
        <v>0.01</v>
      </c>
      <c r="M7">
        <f t="shared" ref="M7:M12" si="10">(J7/B7)/$C$2</f>
        <v>77.755379433501886</v>
      </c>
      <c r="N7">
        <f t="shared" ref="N7:N12" si="11">G7 * B7-(K7/B7)</f>
        <v>2931792.5</v>
      </c>
    </row>
    <row r="8" spans="1:14">
      <c r="A8">
        <f>16.5*B4</f>
        <v>10631775</v>
      </c>
      <c r="B8">
        <v>2</v>
      </c>
      <c r="C8">
        <f t="shared" si="0"/>
        <v>850542</v>
      </c>
      <c r="D8">
        <f t="shared" si="1"/>
        <v>956859.75</v>
      </c>
      <c r="E8">
        <f t="shared" si="2"/>
        <v>850542</v>
      </c>
      <c r="F8">
        <f t="shared" si="3"/>
        <v>1701084</v>
      </c>
      <c r="G8">
        <f t="shared" si="4"/>
        <v>9653651.6999999993</v>
      </c>
      <c r="H8">
        <f t="shared" si="5"/>
        <v>255162.6</v>
      </c>
      <c r="I8" s="1">
        <f t="shared" si="6"/>
        <v>9653651.6999999993</v>
      </c>
      <c r="J8">
        <f t="shared" si="7"/>
        <v>14480477.549999999</v>
      </c>
      <c r="K8">
        <f t="shared" si="8"/>
        <v>2244677.7140000002</v>
      </c>
      <c r="L8">
        <f t="shared" si="9"/>
        <v>1.2E-2</v>
      </c>
      <c r="M8">
        <f t="shared" si="10"/>
        <v>256.02881201598359</v>
      </c>
      <c r="N8">
        <f t="shared" si="11"/>
        <v>18184964.542999998</v>
      </c>
    </row>
    <row r="9" spans="1:14">
      <c r="A9">
        <f>17.5*B4</f>
        <v>11276125</v>
      </c>
      <c r="B9">
        <v>4</v>
      </c>
      <c r="C9">
        <f t="shared" si="0"/>
        <v>1804180</v>
      </c>
      <c r="D9">
        <f t="shared" si="1"/>
        <v>2029702.5</v>
      </c>
      <c r="E9">
        <f t="shared" si="2"/>
        <v>1804180</v>
      </c>
      <c r="F9">
        <f t="shared" si="3"/>
        <v>3608360</v>
      </c>
      <c r="G9">
        <f t="shared" si="4"/>
        <v>10216169.25</v>
      </c>
      <c r="H9">
        <f t="shared" si="5"/>
        <v>631463</v>
      </c>
      <c r="I9" s="1">
        <f t="shared" si="6"/>
        <v>10216169.25</v>
      </c>
      <c r="J9">
        <f t="shared" si="7"/>
        <v>30648507.75</v>
      </c>
      <c r="K9">
        <f t="shared" si="8"/>
        <v>4961870.17</v>
      </c>
      <c r="L9">
        <f t="shared" si="9"/>
        <v>1.4E-2</v>
      </c>
      <c r="M9">
        <f t="shared" si="10"/>
        <v>270.94759141058734</v>
      </c>
      <c r="N9">
        <f t="shared" si="11"/>
        <v>39624209.457500003</v>
      </c>
    </row>
    <row r="10" spans="1:14">
      <c r="A10">
        <f>18.5*B4</f>
        <v>11920475</v>
      </c>
      <c r="B10">
        <v>3</v>
      </c>
      <c r="C10">
        <f t="shared" si="0"/>
        <v>1430457</v>
      </c>
      <c r="D10">
        <f t="shared" si="1"/>
        <v>1609264.125</v>
      </c>
      <c r="E10">
        <f t="shared" si="2"/>
        <v>1430457</v>
      </c>
      <c r="F10">
        <f t="shared" si="3"/>
        <v>2860914</v>
      </c>
      <c r="G10">
        <f t="shared" si="4"/>
        <v>10776109.4</v>
      </c>
      <c r="H10">
        <f t="shared" si="5"/>
        <v>572182.80000000005</v>
      </c>
      <c r="I10" s="1">
        <f t="shared" si="6"/>
        <v>10776109.4</v>
      </c>
      <c r="J10">
        <f t="shared" si="7"/>
        <v>24246246.150000002</v>
      </c>
      <c r="K10">
        <f t="shared" si="8"/>
        <v>4074164.9220000021</v>
      </c>
      <c r="L10">
        <f t="shared" si="9"/>
        <v>1.6E-2</v>
      </c>
      <c r="M10">
        <f t="shared" si="10"/>
        <v>285.79801442766723</v>
      </c>
      <c r="N10">
        <f t="shared" si="11"/>
        <v>30970273.226000004</v>
      </c>
    </row>
    <row r="11" spans="1:14">
      <c r="A11">
        <f>19.5*B4</f>
        <v>12564825</v>
      </c>
      <c r="B11">
        <v>1</v>
      </c>
      <c r="C11">
        <f t="shared" si="0"/>
        <v>502593</v>
      </c>
      <c r="D11">
        <f t="shared" si="1"/>
        <v>565417.125</v>
      </c>
      <c r="E11">
        <f t="shared" si="2"/>
        <v>502593</v>
      </c>
      <c r="F11">
        <f t="shared" si="3"/>
        <v>1005186</v>
      </c>
      <c r="G11">
        <f t="shared" si="4"/>
        <v>11333472.15</v>
      </c>
      <c r="H11">
        <f t="shared" si="5"/>
        <v>226166.84999999998</v>
      </c>
      <c r="I11" s="1">
        <f t="shared" si="6"/>
        <v>11333472.15</v>
      </c>
      <c r="J11">
        <f t="shared" si="7"/>
        <v>8500104.1125000007</v>
      </c>
      <c r="K11">
        <f t="shared" si="8"/>
        <v>1475101.1515000002</v>
      </c>
      <c r="L11">
        <f t="shared" si="9"/>
        <v>1.7999999999999999E-2</v>
      </c>
      <c r="M11">
        <f t="shared" si="10"/>
        <v>300.58008106722303</v>
      </c>
      <c r="N11">
        <f t="shared" si="11"/>
        <v>9858370.9985000007</v>
      </c>
    </row>
    <row r="12" spans="1:14">
      <c r="A12">
        <f>21*B4</f>
        <v>13531350</v>
      </c>
      <c r="B12">
        <v>1</v>
      </c>
      <c r="C12">
        <f t="shared" si="0"/>
        <v>541254</v>
      </c>
      <c r="D12">
        <f t="shared" si="1"/>
        <v>608910.75</v>
      </c>
      <c r="E12">
        <f t="shared" si="2"/>
        <v>541254</v>
      </c>
      <c r="F12">
        <f t="shared" si="3"/>
        <v>1082508</v>
      </c>
      <c r="G12">
        <f t="shared" si="4"/>
        <v>12178215</v>
      </c>
      <c r="H12">
        <f t="shared" si="5"/>
        <v>270627</v>
      </c>
      <c r="I12" s="1">
        <f t="shared" si="6"/>
        <v>12178215</v>
      </c>
      <c r="J12">
        <f t="shared" si="7"/>
        <v>9133661.25</v>
      </c>
      <c r="K12">
        <f t="shared" si="8"/>
        <v>1652497.15</v>
      </c>
      <c r="L12">
        <f t="shared" si="9"/>
        <v>0.02</v>
      </c>
      <c r="M12">
        <f t="shared" si="10"/>
        <v>322.98388380070014</v>
      </c>
      <c r="N12">
        <f t="shared" si="11"/>
        <v>10525717.85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EAFIT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Eidelman</dc:creator>
  <cp:lastModifiedBy>Jonathan Eidelman</cp:lastModifiedBy>
  <dcterms:created xsi:type="dcterms:W3CDTF">2015-02-13T15:13:16Z</dcterms:created>
  <dcterms:modified xsi:type="dcterms:W3CDTF">2015-02-17T15:44:19Z</dcterms:modified>
</cp:coreProperties>
</file>