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umentos\GitHub\MAF261\maf261.github.io\Aulas\Exercicios_Excel\"/>
    </mc:Choice>
  </mc:AlternateContent>
  <bookViews>
    <workbookView xWindow="0" yWindow="0" windowWidth="24000" windowHeight="9735" activeTab="5"/>
  </bookViews>
  <sheets>
    <sheet name="Exer1_1" sheetId="1" r:id="rId1"/>
    <sheet name="Exer1_2" sheetId="2" r:id="rId2"/>
    <sheet name="Exer1_3" sheetId="3" r:id="rId3"/>
    <sheet name="Graf_prob_Norm" sheetId="4" r:id="rId4"/>
    <sheet name="Exer1_4" sheetId="5" r:id="rId5"/>
    <sheet name="Plan5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6" i="6" l="1"/>
  <c r="H14" i="6"/>
  <c r="H11" i="6"/>
  <c r="H9" i="6"/>
  <c r="I10" i="1"/>
  <c r="C10" i="2"/>
  <c r="G9" i="5"/>
  <c r="G4" i="5"/>
  <c r="G3" i="5"/>
  <c r="G2" i="5"/>
  <c r="D3" i="5"/>
  <c r="D4" i="5"/>
  <c r="D5" i="5"/>
  <c r="D6" i="5"/>
  <c r="D7" i="5"/>
  <c r="D8" i="5"/>
  <c r="D2" i="5"/>
  <c r="I12" i="5"/>
  <c r="G7" i="5"/>
  <c r="G1" i="5"/>
  <c r="G10" i="5" s="1"/>
  <c r="F23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2" i="4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2" i="4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2" i="4"/>
  <c r="G6" i="3" l="1"/>
  <c r="F4" i="3"/>
  <c r="J7" i="3"/>
  <c r="J9" i="3"/>
  <c r="J8" i="3"/>
  <c r="J5" i="3"/>
  <c r="G3" i="3" s="1"/>
  <c r="J4" i="3"/>
  <c r="F5" i="3" s="1"/>
  <c r="F3" i="1"/>
  <c r="F4" i="1"/>
  <c r="F5" i="1"/>
  <c r="F6" i="1"/>
  <c r="F2" i="1"/>
  <c r="D3" i="1"/>
  <c r="D4" i="1"/>
  <c r="D5" i="1"/>
  <c r="D6" i="1"/>
  <c r="D2" i="1"/>
  <c r="D3" i="3"/>
  <c r="D4" i="3"/>
  <c r="D5" i="3"/>
  <c r="D6" i="3"/>
  <c r="E3" i="3"/>
  <c r="E4" i="3"/>
  <c r="E5" i="3"/>
  <c r="E6" i="3"/>
  <c r="J2" i="3"/>
  <c r="E2" i="3"/>
  <c r="L17" i="3"/>
  <c r="J6" i="3"/>
  <c r="D2" i="3"/>
  <c r="J1" i="3"/>
  <c r="C4" i="2"/>
  <c r="C5" i="2"/>
  <c r="C3" i="2"/>
  <c r="E13" i="2"/>
  <c r="C8" i="2"/>
  <c r="C7" i="2"/>
  <c r="C11" i="2"/>
  <c r="G12" i="5" l="1"/>
  <c r="G11" i="5"/>
  <c r="F3" i="3"/>
  <c r="G5" i="3"/>
  <c r="F6" i="3"/>
  <c r="F2" i="3"/>
  <c r="G4" i="3"/>
  <c r="G2" i="3"/>
  <c r="J3" i="3"/>
  <c r="J15" i="3" s="1"/>
  <c r="C13" i="2"/>
  <c r="J10" i="3" l="1"/>
  <c r="J14" i="3" s="1"/>
  <c r="C12" i="2"/>
  <c r="J16" i="3" l="1"/>
  <c r="J17" i="3"/>
  <c r="I8" i="1" l="1"/>
  <c r="I7" i="1"/>
  <c r="K13" i="1"/>
  <c r="I5" i="1" l="1"/>
  <c r="I4" i="1"/>
  <c r="I3" i="1"/>
  <c r="I2" i="1"/>
  <c r="I1" i="1"/>
  <c r="I11" i="1" s="1"/>
  <c r="I13" i="1" l="1"/>
  <c r="I12" i="1" l="1"/>
  <c r="E3" i="1" l="1"/>
  <c r="E5" i="1"/>
  <c r="E6" i="1"/>
  <c r="C3" i="1"/>
  <c r="C4" i="1"/>
  <c r="C5" i="1"/>
  <c r="C6" i="1"/>
  <c r="C2" i="1"/>
  <c r="E2" i="1" l="1"/>
  <c r="E4" i="1"/>
</calcChain>
</file>

<file path=xl/sharedStrings.xml><?xml version="1.0" encoding="utf-8"?>
<sst xmlns="http://schemas.openxmlformats.org/spreadsheetml/2006/main" count="103" uniqueCount="60">
  <si>
    <t>X</t>
  </si>
  <si>
    <t>X^2</t>
  </si>
  <si>
    <t>Média</t>
  </si>
  <si>
    <t>DP</t>
  </si>
  <si>
    <t>Var</t>
  </si>
  <si>
    <t>n</t>
  </si>
  <si>
    <t>SomaX</t>
  </si>
  <si>
    <t>t_cal</t>
  </si>
  <si>
    <t>X-média</t>
  </si>
  <si>
    <t>(X-média)^2</t>
  </si>
  <si>
    <t>((X-média)^2)/(n-1)</t>
  </si>
  <si>
    <t>\mu</t>
  </si>
  <si>
    <t>t_tab</t>
  </si>
  <si>
    <t>alpha</t>
  </si>
  <si>
    <t>p-valor</t>
  </si>
  <si>
    <t>ao nível de</t>
  </si>
  <si>
    <t>%</t>
  </si>
  <si>
    <t>de significância</t>
  </si>
  <si>
    <t>Conclusão:</t>
  </si>
  <si>
    <t>H0: \mu=</t>
  </si>
  <si>
    <t>Ha: \mu&gt;</t>
  </si>
  <si>
    <t>X1</t>
  </si>
  <si>
    <t>X2</t>
  </si>
  <si>
    <t>X1=Concreto1</t>
  </si>
  <si>
    <t>X2=Concreto2</t>
  </si>
  <si>
    <t>X1^2</t>
  </si>
  <si>
    <t>X2^2</t>
  </si>
  <si>
    <t>n1</t>
  </si>
  <si>
    <t>n2</t>
  </si>
  <si>
    <t>((X1-média)^2)/(n1-1)</t>
  </si>
  <si>
    <t>((X2-média)^2)/(n2-1)</t>
  </si>
  <si>
    <t>MédiaX1</t>
  </si>
  <si>
    <t>MédiaX2</t>
  </si>
  <si>
    <t>DPX1</t>
  </si>
  <si>
    <t>DPX2</t>
  </si>
  <si>
    <t>VarX1</t>
  </si>
  <si>
    <t>VarX2</t>
  </si>
  <si>
    <t>H0:</t>
  </si>
  <si>
    <t xml:space="preserve"> \mu1=\mu2</t>
  </si>
  <si>
    <t xml:space="preserve"> \mu1&gt;\mu2</t>
  </si>
  <si>
    <t>Var_Comum</t>
  </si>
  <si>
    <t>g.l</t>
  </si>
  <si>
    <t>Dados</t>
  </si>
  <si>
    <t>Sequência</t>
  </si>
  <si>
    <t>Dados Ordenados</t>
  </si>
  <si>
    <t>Probabilidade Acumulada</t>
  </si>
  <si>
    <t>z</t>
  </si>
  <si>
    <t>di</t>
  </si>
  <si>
    <t>Erro padrão</t>
  </si>
  <si>
    <t>Mediana</t>
  </si>
  <si>
    <t>Modo</t>
  </si>
  <si>
    <t>Desvio padrão</t>
  </si>
  <si>
    <t>Variância da amostra</t>
  </si>
  <si>
    <t>Curtose</t>
  </si>
  <si>
    <t>Assimetria</t>
  </si>
  <si>
    <t>Intervalo</t>
  </si>
  <si>
    <t>Mínimo</t>
  </si>
  <si>
    <t>Máximo</t>
  </si>
  <si>
    <t>Soma</t>
  </si>
  <si>
    <t>Contagem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</si>
</sst>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555555"/>
      <name val="Arial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1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quotePrefix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3" borderId="6" xfId="0" applyFill="1" applyBorder="1" applyAlignment="1"/>
    <xf numFmtId="0" fontId="0" fillId="3" borderId="7" xfId="0" applyFill="1" applyBorder="1" applyAlignment="1"/>
    <xf numFmtId="0" fontId="0" fillId="3" borderId="8" xfId="0" applyFill="1" applyBorder="1" applyAlignment="1"/>
    <xf numFmtId="0" fontId="0" fillId="3" borderId="9" xfId="0" applyFill="1" applyBorder="1" applyAlignment="1"/>
    <xf numFmtId="0" fontId="0" fillId="3" borderId="0" xfId="0" applyFill="1" applyBorder="1" applyAlignment="1"/>
    <xf numFmtId="0" fontId="0" fillId="3" borderId="10" xfId="0" applyFill="1" applyBorder="1" applyAlignment="1"/>
    <xf numFmtId="0" fontId="0" fillId="3" borderId="11" xfId="0" applyFill="1" applyBorder="1" applyAlignment="1"/>
    <xf numFmtId="0" fontId="0" fillId="3" borderId="12" xfId="0" applyFill="1" applyBorder="1" applyAlignment="1"/>
    <xf numFmtId="0" fontId="0" fillId="3" borderId="13" xfId="0" applyFill="1" applyBorder="1" applyAlignment="1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left" vertical="center" indent="5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3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15" xfId="0" applyFont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0" fillId="0" borderId="0" xfId="0" applyFill="1" applyBorder="1" applyAlignment="1"/>
    <xf numFmtId="0" fontId="0" fillId="0" borderId="12" xfId="0" applyFill="1" applyBorder="1" applyAlignment="1"/>
    <xf numFmtId="0" fontId="4" fillId="0" borderId="16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Graf_prob_Norm!$F$1</c:f>
              <c:strCache>
                <c:ptCount val="1"/>
                <c:pt idx="0">
                  <c:v>z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solid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0.56427340332458442"/>
                  <c:y val="-0.11467812765180248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100"/>
                      <a:t>R² = 0,9741</a:t>
                    </a: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</c:trendlineLbl>
          </c:trendline>
          <c:xVal>
            <c:numRef>
              <c:f>Graf_prob_Norm!$D$2:$D$16</c:f>
              <c:numCache>
                <c:formatCode>General</c:formatCode>
                <c:ptCount val="15"/>
                <c:pt idx="0">
                  <c:v>0.79830000000000001</c:v>
                </c:pt>
                <c:pt idx="1">
                  <c:v>0.80420000000000003</c:v>
                </c:pt>
                <c:pt idx="2">
                  <c:v>0.8125</c:v>
                </c:pt>
                <c:pt idx="3">
                  <c:v>0.81820000000000004</c:v>
                </c:pt>
                <c:pt idx="4">
                  <c:v>0.81910000000000005</c:v>
                </c:pt>
                <c:pt idx="5">
                  <c:v>0.8276</c:v>
                </c:pt>
                <c:pt idx="6">
                  <c:v>0.82820000000000005</c:v>
                </c:pt>
                <c:pt idx="7">
                  <c:v>0.83589999999999998</c:v>
                </c:pt>
                <c:pt idx="8">
                  <c:v>0.84109999999999996</c:v>
                </c:pt>
                <c:pt idx="9">
                  <c:v>0.84830000000000005</c:v>
                </c:pt>
                <c:pt idx="10">
                  <c:v>0.85319999999999996</c:v>
                </c:pt>
                <c:pt idx="11">
                  <c:v>0.85799999999999998</c:v>
                </c:pt>
                <c:pt idx="12">
                  <c:v>0.86599999999999999</c:v>
                </c:pt>
                <c:pt idx="13">
                  <c:v>0.873</c:v>
                </c:pt>
                <c:pt idx="14">
                  <c:v>0.875</c:v>
                </c:pt>
              </c:numCache>
            </c:numRef>
          </c:xVal>
          <c:yVal>
            <c:numRef>
              <c:f>Graf_prob_Norm!$F$2:$F$16</c:f>
              <c:numCache>
                <c:formatCode>General</c:formatCode>
                <c:ptCount val="15"/>
                <c:pt idx="0">
                  <c:v>-1.8339146358159142</c:v>
                </c:pt>
                <c:pt idx="1">
                  <c:v>-1.2815515655446006</c:v>
                </c:pt>
                <c:pt idx="2">
                  <c:v>-0.96742156610170071</c:v>
                </c:pt>
                <c:pt idx="3">
                  <c:v>-0.72791329088164469</c:v>
                </c:pt>
                <c:pt idx="4">
                  <c:v>-0.52440051270804089</c:v>
                </c:pt>
                <c:pt idx="5">
                  <c:v>-0.34069482708779553</c:v>
                </c:pt>
                <c:pt idx="6">
                  <c:v>-0.16789400478810546</c:v>
                </c:pt>
                <c:pt idx="7">
                  <c:v>0</c:v>
                </c:pt>
                <c:pt idx="8">
                  <c:v>0.16789400478810546</c:v>
                </c:pt>
                <c:pt idx="9">
                  <c:v>0.34069482708779542</c:v>
                </c:pt>
                <c:pt idx="10">
                  <c:v>0.52440051270804078</c:v>
                </c:pt>
                <c:pt idx="11">
                  <c:v>0.72791329088164458</c:v>
                </c:pt>
                <c:pt idx="12">
                  <c:v>0.96742156610170071</c:v>
                </c:pt>
                <c:pt idx="13">
                  <c:v>1.2815515655446006</c:v>
                </c:pt>
                <c:pt idx="14">
                  <c:v>1.8339146358159142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5650984"/>
        <c:axId val="465651768"/>
      </c:scatterChart>
      <c:valAx>
        <c:axId val="4656509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Coeficiente de Restituição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65651768"/>
        <c:crosses val="autoZero"/>
        <c:crossBetween val="midCat"/>
      </c:valAx>
      <c:valAx>
        <c:axId val="465651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escores z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656509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95250</xdr:colOff>
      <xdr:row>1</xdr:row>
      <xdr:rowOff>85724</xdr:rowOff>
    </xdr:from>
    <xdr:ext cx="2009775" cy="1724025"/>
    <xdr:sp macro="" textlink="">
      <xdr:nvSpPr>
        <xdr:cNvPr id="2" name="CaixaDeTexto 1"/>
        <xdr:cNvSpPr txBox="1"/>
      </xdr:nvSpPr>
      <xdr:spPr>
        <a:xfrm>
          <a:off x="6848475" y="276224"/>
          <a:ext cx="2009775" cy="17240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pt-BR" sz="2400"/>
            <a:t>Estatísticas utilizadas para aplicação do teste!</a:t>
          </a:r>
        </a:p>
      </xdr:txBody>
    </xdr:sp>
    <xdr:clientData/>
  </xdr:oneCellAnchor>
  <xdr:twoCellAnchor editAs="oneCell">
    <xdr:from>
      <xdr:col>13</xdr:col>
      <xdr:colOff>219075</xdr:colOff>
      <xdr:row>0</xdr:row>
      <xdr:rowOff>28575</xdr:rowOff>
    </xdr:from>
    <xdr:to>
      <xdr:col>20</xdr:col>
      <xdr:colOff>257175</xdr:colOff>
      <xdr:row>14</xdr:row>
      <xdr:rowOff>181527</xdr:rowOff>
    </xdr:to>
    <xdr:pic>
      <xdr:nvPicPr>
        <xdr:cNvPr id="3" name="Imagem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62975" y="28575"/>
          <a:ext cx="4305300" cy="2839002"/>
        </a:xfrm>
        <a:prstGeom prst="rect">
          <a:avLst/>
        </a:prstGeom>
      </xdr:spPr>
    </xdr:pic>
    <xdr:clientData/>
  </xdr:twoCellAnchor>
  <xdr:twoCellAnchor>
    <xdr:from>
      <xdr:col>1</xdr:col>
      <xdr:colOff>200025</xdr:colOff>
      <xdr:row>7</xdr:row>
      <xdr:rowOff>190499</xdr:rowOff>
    </xdr:from>
    <xdr:to>
      <xdr:col>5</xdr:col>
      <xdr:colOff>866775</xdr:colOff>
      <xdr:row>19</xdr:row>
      <xdr:rowOff>85725</xdr:rowOff>
    </xdr:to>
    <xdr:grpSp>
      <xdr:nvGrpSpPr>
        <xdr:cNvPr id="24" name="Grupo 23"/>
        <xdr:cNvGrpSpPr/>
      </xdr:nvGrpSpPr>
      <xdr:grpSpPr>
        <a:xfrm>
          <a:off x="809625" y="1523999"/>
          <a:ext cx="2819400" cy="2200276"/>
          <a:chOff x="1352550" y="1819274"/>
          <a:chExt cx="2819400" cy="2009775"/>
        </a:xfrm>
      </xdr:grpSpPr>
      <xdr:sp macro="" textlink="">
        <xdr:nvSpPr>
          <xdr:cNvPr id="12" name="CaixaDeTexto 11"/>
          <xdr:cNvSpPr txBox="1"/>
        </xdr:nvSpPr>
        <xdr:spPr>
          <a:xfrm>
            <a:off x="1352550" y="1819274"/>
            <a:ext cx="2819400" cy="2009775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endParaRPr lang="pt-BR" sz="1100"/>
          </a:p>
        </xdr:txBody>
      </xdr:sp>
      <xdr:grpSp>
        <xdr:nvGrpSpPr>
          <xdr:cNvPr id="23" name="Grupo 22"/>
          <xdr:cNvGrpSpPr/>
        </xdr:nvGrpSpPr>
        <xdr:grpSpPr>
          <a:xfrm>
            <a:off x="1495426" y="2000250"/>
            <a:ext cx="2600325" cy="1591979"/>
            <a:chOff x="6429376" y="3667125"/>
            <a:chExt cx="2600325" cy="1591979"/>
          </a:xfrm>
        </xdr:grpSpPr>
        <xdr:grpSp>
          <xdr:nvGrpSpPr>
            <xdr:cNvPr id="17" name="Grupo 16"/>
            <xdr:cNvGrpSpPr/>
          </xdr:nvGrpSpPr>
          <xdr:grpSpPr>
            <a:xfrm>
              <a:off x="6429376" y="3689020"/>
              <a:ext cx="2600325" cy="1570084"/>
              <a:chOff x="8686802" y="2813965"/>
              <a:chExt cx="2915774" cy="2013487"/>
            </a:xfrm>
          </xdr:grpSpPr>
          <xdr:sp macro="" textlink="">
            <xdr:nvSpPr>
              <xdr:cNvPr id="16" name="CaixaDeTexto 15"/>
              <xdr:cNvSpPr txBox="1"/>
            </xdr:nvSpPr>
            <xdr:spPr>
              <a:xfrm>
                <a:off x="8686802" y="2813965"/>
                <a:ext cx="2915774" cy="1991034"/>
              </a:xfrm>
              <a:prstGeom prst="rect">
                <a:avLst/>
              </a:prstGeom>
              <a:solidFill>
                <a:schemeClr val="bg1"/>
              </a:solidFill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square" rtlCol="0" anchor="t">
                <a:spAutoFit/>
              </a:bodyPr>
              <a:lstStyle/>
              <a:p>
                <a:endParaRPr lang="pt-BR" sz="1100"/>
              </a:p>
            </xdr:txBody>
          </xdr:sp>
          <xdr:pic>
            <xdr:nvPicPr>
              <xdr:cNvPr id="15" name="Imagem 14"/>
              <xdr:cNvPicPr>
                <a:picLocks noChangeAspect="1" noChangeArrowheads="1"/>
              </xdr:cNvPicPr>
            </xdr:nvPicPr>
            <xdr:blipFill>
              <a:blip xmlns:r="http://schemas.openxmlformats.org/officeDocument/2006/relationships" r:embed="rId2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/>
              <a:stretch>
                <a:fillRect/>
              </a:stretch>
            </xdr:blipFill>
            <xdr:spPr bwMode="auto">
              <a:xfrm>
                <a:off x="8869021" y="3175029"/>
                <a:ext cx="2600324" cy="1652423"/>
              </a:xfrm>
              <a:prstGeom prst="rect">
                <a:avLst/>
              </a:prstGeom>
              <a:solidFill>
                <a:schemeClr val="bg1"/>
              </a:solidFill>
            </xdr:spPr>
          </xdr:pic>
        </xdr:grpSp>
        <xdr:sp macro="" textlink="">
          <xdr:nvSpPr>
            <xdr:cNvPr id="18" name="CaixaDeTexto 17"/>
            <xdr:cNvSpPr txBox="1"/>
          </xdr:nvSpPr>
          <xdr:spPr>
            <a:xfrm>
              <a:off x="6591300" y="3667125"/>
              <a:ext cx="876301" cy="304800"/>
            </a:xfrm>
            <a:prstGeom prst="rect">
              <a:avLst/>
            </a:prstGeom>
            <a:solidFill>
              <a:schemeClr val="bg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l"/>
              <a:r>
                <a:rPr lang="pt-BR" sz="1400" b="1">
                  <a:solidFill>
                    <a:srgbClr val="FF0000"/>
                  </a:solidFill>
                </a:rPr>
                <a:t>Fórmula:</a:t>
              </a:r>
            </a:p>
          </xdr:txBody>
        </xdr:sp>
      </xdr:grp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95250</xdr:colOff>
      <xdr:row>1</xdr:row>
      <xdr:rowOff>85724</xdr:rowOff>
    </xdr:from>
    <xdr:ext cx="2009775" cy="1724025"/>
    <xdr:sp macro="" textlink="">
      <xdr:nvSpPr>
        <xdr:cNvPr id="2" name="CaixaDeTexto 1"/>
        <xdr:cNvSpPr txBox="1"/>
      </xdr:nvSpPr>
      <xdr:spPr>
        <a:xfrm>
          <a:off x="6267450" y="276224"/>
          <a:ext cx="2009775" cy="17240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pt-BR" sz="2400"/>
            <a:t>Estatísticas utilizadas para aplicação do teste!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95250</xdr:colOff>
      <xdr:row>3</xdr:row>
      <xdr:rowOff>85724</xdr:rowOff>
    </xdr:from>
    <xdr:ext cx="2009775" cy="1724025"/>
    <xdr:sp macro="" textlink="">
      <xdr:nvSpPr>
        <xdr:cNvPr id="2" name="CaixaDeTexto 1"/>
        <xdr:cNvSpPr txBox="1"/>
      </xdr:nvSpPr>
      <xdr:spPr>
        <a:xfrm>
          <a:off x="6267450" y="276224"/>
          <a:ext cx="2009775" cy="17240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pt-BR" sz="2400"/>
            <a:t>Estatísticas utilizadas para aplicação do teste!</a:t>
          </a: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190500</xdr:colOff>
      <xdr:row>2</xdr:row>
      <xdr:rowOff>61911</xdr:rowOff>
    </xdr:from>
    <xdr:to>
      <xdr:col>15</xdr:col>
      <xdr:colOff>495300</xdr:colOff>
      <xdr:row>18</xdr:row>
      <xdr:rowOff>123824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95250</xdr:colOff>
      <xdr:row>1</xdr:row>
      <xdr:rowOff>0</xdr:rowOff>
    </xdr:from>
    <xdr:ext cx="2009775" cy="1724025"/>
    <xdr:sp macro="" textlink="">
      <xdr:nvSpPr>
        <xdr:cNvPr id="2" name="CaixaDeTexto 1"/>
        <xdr:cNvSpPr txBox="1"/>
      </xdr:nvSpPr>
      <xdr:spPr>
        <a:xfrm>
          <a:off x="6267450" y="276224"/>
          <a:ext cx="2009775" cy="17240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pt-BR" sz="2400"/>
            <a:t>Estatísticas utilizadas para aplicação do teste!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3"/>
  <sheetViews>
    <sheetView workbookViewId="0">
      <selection activeCell="I12" sqref="I12"/>
    </sheetView>
  </sheetViews>
  <sheetFormatPr defaultRowHeight="15" x14ac:dyDescent="0.25"/>
  <cols>
    <col min="2" max="2" width="5" style="1" bestFit="1" customWidth="1"/>
    <col min="3" max="3" width="7" style="1" bestFit="1" customWidth="1"/>
    <col min="4" max="4" width="8.42578125" style="1" bestFit="1" customWidth="1"/>
    <col min="5" max="5" width="11.85546875" style="1" bestFit="1" customWidth="1"/>
    <col min="6" max="6" width="18.7109375" style="1" bestFit="1" customWidth="1"/>
    <col min="8" max="8" width="10.5703125" style="1" bestFit="1" customWidth="1"/>
    <col min="9" max="9" width="12.7109375" bestFit="1" customWidth="1"/>
    <col min="10" max="10" width="10.5703125" bestFit="1" customWidth="1"/>
    <col min="11" max="11" width="3.42578125" customWidth="1"/>
    <col min="12" max="12" width="3.85546875" customWidth="1"/>
    <col min="13" max="13" width="14.7109375" bestFit="1" customWidth="1"/>
  </cols>
  <sheetData>
    <row r="1" spans="2:13" x14ac:dyDescent="0.25">
      <c r="B1" s="23" t="s">
        <v>0</v>
      </c>
      <c r="C1" s="23" t="s">
        <v>1</v>
      </c>
      <c r="D1" s="23" t="s">
        <v>8</v>
      </c>
      <c r="E1" s="23" t="s">
        <v>9</v>
      </c>
      <c r="F1" s="23" t="s">
        <v>10</v>
      </c>
      <c r="H1" s="20" t="s">
        <v>5</v>
      </c>
      <c r="I1" s="4">
        <f>COUNT(B2:B101)</f>
        <v>5</v>
      </c>
      <c r="J1" s="8"/>
      <c r="K1" s="9"/>
      <c r="L1" s="9"/>
      <c r="M1" s="10"/>
    </row>
    <row r="2" spans="2:13" x14ac:dyDescent="0.25">
      <c r="B2" s="1">
        <v>14.4</v>
      </c>
      <c r="C2" s="1">
        <f>B2^2</f>
        <v>207.36</v>
      </c>
      <c r="D2" s="1">
        <f>B2-$I$3</f>
        <v>0.5</v>
      </c>
      <c r="E2" s="1">
        <f>D2^2</f>
        <v>0.25</v>
      </c>
      <c r="F2" s="1">
        <f>E2/($I$1-1)</f>
        <v>6.25E-2</v>
      </c>
      <c r="H2" s="21" t="s">
        <v>6</v>
      </c>
      <c r="I2" s="5">
        <f>SUM(B2:B101)</f>
        <v>69.5</v>
      </c>
      <c r="J2" s="11"/>
      <c r="K2" s="12"/>
      <c r="L2" s="12"/>
      <c r="M2" s="13"/>
    </row>
    <row r="3" spans="2:13" x14ac:dyDescent="0.25">
      <c r="B3" s="1">
        <v>12.9</v>
      </c>
      <c r="C3" s="1">
        <f t="shared" ref="C3:C6" si="0">B3^2</f>
        <v>166.41</v>
      </c>
      <c r="D3" s="1">
        <f t="shared" ref="D3:D6" si="1">B3-$I$3</f>
        <v>-1</v>
      </c>
      <c r="E3" s="1">
        <f t="shared" ref="E3:E6" si="2">D3^2</f>
        <v>1</v>
      </c>
      <c r="F3" s="1">
        <f t="shared" ref="F3:F6" si="3">E3/($I$1-1)</f>
        <v>0.25</v>
      </c>
      <c r="H3" s="21" t="s">
        <v>2</v>
      </c>
      <c r="I3" s="5">
        <f>AVERAGE(B2:B101)</f>
        <v>13.9</v>
      </c>
      <c r="J3" s="11"/>
      <c r="K3" s="12"/>
      <c r="L3" s="12"/>
      <c r="M3" s="13"/>
    </row>
    <row r="4" spans="2:13" x14ac:dyDescent="0.25">
      <c r="B4" s="1">
        <v>15</v>
      </c>
      <c r="C4" s="1">
        <f t="shared" si="0"/>
        <v>225</v>
      </c>
      <c r="D4" s="1">
        <f t="shared" si="1"/>
        <v>1.0999999999999996</v>
      </c>
      <c r="E4" s="1">
        <f t="shared" si="2"/>
        <v>1.2099999999999993</v>
      </c>
      <c r="F4" s="1">
        <f t="shared" si="3"/>
        <v>0.30249999999999982</v>
      </c>
      <c r="H4" s="21" t="s">
        <v>3</v>
      </c>
      <c r="I4" s="6">
        <f>_xlfn.STDEV.S(B2:B101)</f>
        <v>0.81547532151500446</v>
      </c>
      <c r="J4" s="11"/>
      <c r="K4" s="12"/>
      <c r="L4" s="12"/>
      <c r="M4" s="13"/>
    </row>
    <row r="5" spans="2:13" x14ac:dyDescent="0.25">
      <c r="B5" s="1">
        <v>13.7</v>
      </c>
      <c r="C5" s="1">
        <f t="shared" si="0"/>
        <v>187.68999999999997</v>
      </c>
      <c r="D5" s="1">
        <f t="shared" si="1"/>
        <v>-0.20000000000000107</v>
      </c>
      <c r="E5" s="1">
        <f t="shared" si="2"/>
        <v>4.0000000000000424E-2</v>
      </c>
      <c r="F5" s="1">
        <f t="shared" si="3"/>
        <v>1.0000000000000106E-2</v>
      </c>
      <c r="H5" s="21" t="s">
        <v>4</v>
      </c>
      <c r="I5" s="5">
        <f>_xlfn.VAR.S(B2:B101)</f>
        <v>0.66499999999999992</v>
      </c>
      <c r="J5" s="11"/>
      <c r="K5" s="12"/>
      <c r="L5" s="12"/>
      <c r="M5" s="13"/>
    </row>
    <row r="6" spans="2:13" x14ac:dyDescent="0.25">
      <c r="B6" s="1">
        <v>13.5</v>
      </c>
      <c r="C6" s="1">
        <f t="shared" si="0"/>
        <v>182.25</v>
      </c>
      <c r="D6" s="1">
        <f t="shared" si="1"/>
        <v>-0.40000000000000036</v>
      </c>
      <c r="E6" s="1">
        <f t="shared" si="2"/>
        <v>0.16000000000000028</v>
      </c>
      <c r="F6" s="1">
        <f t="shared" si="3"/>
        <v>4.000000000000007E-2</v>
      </c>
      <c r="H6" s="21" t="s">
        <v>11</v>
      </c>
      <c r="I6" s="5">
        <v>12</v>
      </c>
      <c r="J6" s="11"/>
      <c r="K6" s="12"/>
      <c r="L6" s="12"/>
      <c r="M6" s="13"/>
    </row>
    <row r="7" spans="2:13" x14ac:dyDescent="0.25">
      <c r="H7" s="21" t="s">
        <v>19</v>
      </c>
      <c r="I7" s="5">
        <f>I6</f>
        <v>12</v>
      </c>
      <c r="J7" s="11"/>
      <c r="K7" s="12"/>
      <c r="L7" s="12"/>
      <c r="M7" s="13"/>
    </row>
    <row r="8" spans="2:13" x14ac:dyDescent="0.25">
      <c r="H8" s="21" t="s">
        <v>20</v>
      </c>
      <c r="I8" s="5">
        <f>I6</f>
        <v>12</v>
      </c>
      <c r="J8" s="11"/>
      <c r="K8" s="12"/>
      <c r="L8" s="12"/>
      <c r="M8" s="13"/>
    </row>
    <row r="9" spans="2:13" x14ac:dyDescent="0.25">
      <c r="H9" s="21" t="s">
        <v>13</v>
      </c>
      <c r="I9" s="5">
        <v>0.01</v>
      </c>
      <c r="J9" s="11"/>
      <c r="K9" s="12"/>
      <c r="L9" s="12"/>
      <c r="M9" s="13"/>
    </row>
    <row r="10" spans="2:13" x14ac:dyDescent="0.25">
      <c r="H10" s="21" t="s">
        <v>7</v>
      </c>
      <c r="I10" s="5">
        <f>((I3-I6))/(I4/SQRT(I1))</f>
        <v>5.2098807225172781</v>
      </c>
      <c r="J10" s="11"/>
      <c r="K10" s="12"/>
      <c r="L10" s="12"/>
      <c r="M10" s="13"/>
    </row>
    <row r="11" spans="2:13" x14ac:dyDescent="0.25">
      <c r="H11" s="21" t="s">
        <v>12</v>
      </c>
      <c r="I11" s="5">
        <f>_xlfn.T.INV(I9,(I1-1))</f>
        <v>-3.7469473879791968</v>
      </c>
      <c r="J11" s="11"/>
      <c r="K11" s="12"/>
      <c r="L11" s="12"/>
      <c r="M11" s="13"/>
    </row>
    <row r="12" spans="2:13" ht="15.75" thickBot="1" x14ac:dyDescent="0.3">
      <c r="H12" s="21" t="s">
        <v>14</v>
      </c>
      <c r="I12" s="7">
        <f>_xlfn.T.DIST(I10,(I1-1),0)</f>
        <v>2.2170991327142586E-3</v>
      </c>
      <c r="J12" s="14"/>
      <c r="K12" s="15"/>
      <c r="L12" s="15"/>
      <c r="M12" s="16"/>
    </row>
    <row r="13" spans="2:13" ht="15.75" thickBot="1" x14ac:dyDescent="0.3">
      <c r="H13" s="22" t="s">
        <v>18</v>
      </c>
      <c r="I13" s="2" t="str">
        <f>IF(ABS(I10)&gt;ABS(I11),"Rejeita-se H0","Não rejeita-se H0")</f>
        <v>Rejeita-se H0</v>
      </c>
      <c r="J13" s="2" t="s">
        <v>15</v>
      </c>
      <c r="K13" s="2">
        <f>I9*100</f>
        <v>1</v>
      </c>
      <c r="L13" s="2" t="s">
        <v>16</v>
      </c>
      <c r="M13" s="3" t="s">
        <v>17</v>
      </c>
    </row>
  </sheetData>
  <pageMargins left="0.511811024" right="0.511811024" top="0.78740157499999996" bottom="0.78740157499999996" header="0.31496062000000002" footer="0.31496062000000002"/>
  <pageSetup paperSize="9" orientation="portrait" r:id="rId1"/>
  <ignoredErrors>
    <ignoredError sqref="D2:D6" formula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3"/>
  <sheetViews>
    <sheetView workbookViewId="0">
      <selection activeCell="C11" sqref="C11"/>
    </sheetView>
  </sheetViews>
  <sheetFormatPr defaultRowHeight="15" x14ac:dyDescent="0.25"/>
  <cols>
    <col min="3" max="3" width="12.7109375" bestFit="1" customWidth="1"/>
    <col min="4" max="4" width="10.5703125" bestFit="1" customWidth="1"/>
    <col min="5" max="6" width="2" customWidth="1"/>
    <col min="7" max="7" width="14.7109375" bestFit="1" customWidth="1"/>
  </cols>
  <sheetData>
    <row r="1" spans="2:7" x14ac:dyDescent="0.25">
      <c r="B1" s="20" t="s">
        <v>5</v>
      </c>
      <c r="C1" s="4">
        <v>6</v>
      </c>
      <c r="D1" s="8"/>
      <c r="E1" s="9"/>
      <c r="F1" s="9"/>
      <c r="G1" s="10"/>
    </row>
    <row r="2" spans="2:7" x14ac:dyDescent="0.25">
      <c r="B2" s="21" t="s">
        <v>6</v>
      </c>
      <c r="C2" s="5">
        <v>84</v>
      </c>
      <c r="D2" s="11"/>
      <c r="E2" s="12"/>
      <c r="F2" s="12"/>
      <c r="G2" s="13"/>
    </row>
    <row r="3" spans="2:7" x14ac:dyDescent="0.25">
      <c r="B3" s="21" t="s">
        <v>2</v>
      </c>
      <c r="C3" s="5">
        <f>C2/C1</f>
        <v>14</v>
      </c>
      <c r="D3" s="11"/>
      <c r="E3" s="12"/>
      <c r="F3" s="12"/>
      <c r="G3" s="13"/>
    </row>
    <row r="4" spans="2:7" x14ac:dyDescent="0.25">
      <c r="B4" s="21" t="s">
        <v>3</v>
      </c>
      <c r="C4" s="6">
        <f>SQRT(C5)</f>
        <v>3.3166247903553998</v>
      </c>
      <c r="D4" s="11"/>
      <c r="E4" s="12"/>
      <c r="F4" s="12"/>
      <c r="G4" s="13"/>
    </row>
    <row r="5" spans="2:7" x14ac:dyDescent="0.25">
      <c r="B5" s="21" t="s">
        <v>4</v>
      </c>
      <c r="C5" s="5">
        <f>55/(C1-1)</f>
        <v>11</v>
      </c>
      <c r="D5" s="11"/>
      <c r="E5" s="12"/>
      <c r="F5" s="12"/>
      <c r="G5" s="13"/>
    </row>
    <row r="6" spans="2:7" x14ac:dyDescent="0.25">
      <c r="B6" s="21" t="s">
        <v>11</v>
      </c>
      <c r="C6" s="5">
        <v>11</v>
      </c>
      <c r="D6" s="11"/>
      <c r="E6" s="12"/>
      <c r="F6" s="12"/>
      <c r="G6" s="13"/>
    </row>
    <row r="7" spans="2:7" x14ac:dyDescent="0.25">
      <c r="B7" s="21" t="s">
        <v>19</v>
      </c>
      <c r="C7" s="5">
        <f>C6</f>
        <v>11</v>
      </c>
      <c r="D7" s="11"/>
      <c r="E7" s="12"/>
      <c r="F7" s="12"/>
      <c r="G7" s="13"/>
    </row>
    <row r="8" spans="2:7" x14ac:dyDescent="0.25">
      <c r="B8" s="21" t="s">
        <v>20</v>
      </c>
      <c r="C8" s="5">
        <f>C6</f>
        <v>11</v>
      </c>
      <c r="D8" s="11"/>
      <c r="E8" s="12"/>
      <c r="F8" s="12"/>
      <c r="G8" s="13"/>
    </row>
    <row r="9" spans="2:7" x14ac:dyDescent="0.25">
      <c r="B9" s="21" t="s">
        <v>13</v>
      </c>
      <c r="C9" s="5">
        <v>0.05</v>
      </c>
      <c r="D9" s="11"/>
      <c r="E9" s="12"/>
      <c r="F9" s="12"/>
      <c r="G9" s="13"/>
    </row>
    <row r="10" spans="2:7" x14ac:dyDescent="0.25">
      <c r="B10" s="21" t="s">
        <v>7</v>
      </c>
      <c r="C10" s="5">
        <f>((C3-C6))/(C4/SQRT(C1))</f>
        <v>2.2156468376279888</v>
      </c>
      <c r="D10" s="11"/>
      <c r="E10" s="12"/>
      <c r="F10" s="12"/>
      <c r="G10" s="13"/>
    </row>
    <row r="11" spans="2:7" x14ac:dyDescent="0.25">
      <c r="B11" s="21" t="s">
        <v>12</v>
      </c>
      <c r="C11" s="5">
        <f>_xlfn.T.INV(C9,(C1-1))</f>
        <v>-2.0150483733330233</v>
      </c>
      <c r="D11" s="11"/>
      <c r="E11" s="12"/>
      <c r="F11" s="12"/>
      <c r="G11" s="13"/>
    </row>
    <row r="12" spans="2:7" ht="15.75" thickBot="1" x14ac:dyDescent="0.3">
      <c r="B12" s="21" t="s">
        <v>14</v>
      </c>
      <c r="C12" s="7">
        <f>_xlfn.T.DIST(C10,(C1-1),0)</f>
        <v>4.8768840712615336E-2</v>
      </c>
      <c r="D12" s="14"/>
      <c r="E12" s="15"/>
      <c r="F12" s="15"/>
      <c r="G12" s="16"/>
    </row>
    <row r="13" spans="2:7" ht="15.75" thickBot="1" x14ac:dyDescent="0.3">
      <c r="B13" s="22" t="s">
        <v>18</v>
      </c>
      <c r="C13" s="2" t="str">
        <f>IF(ABS(C10)&gt;ABS(C11),"Rejeita-se H0","Não rejeita-se H0")</f>
        <v>Rejeita-se H0</v>
      </c>
      <c r="D13" s="2" t="s">
        <v>15</v>
      </c>
      <c r="E13" s="2">
        <f>C9*100</f>
        <v>5</v>
      </c>
      <c r="F13" s="2" t="s">
        <v>16</v>
      </c>
      <c r="G13" s="3" t="s">
        <v>17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9"/>
  <sheetViews>
    <sheetView workbookViewId="0">
      <selection activeCell="J14" sqref="J14"/>
    </sheetView>
  </sheetViews>
  <sheetFormatPr defaultRowHeight="15" x14ac:dyDescent="0.25"/>
  <cols>
    <col min="2" max="3" width="13.28515625" bestFit="1" customWidth="1"/>
    <col min="6" max="7" width="20.7109375" bestFit="1" customWidth="1"/>
    <col min="9" max="9" width="11.85546875" bestFit="1" customWidth="1"/>
    <col min="10" max="10" width="16.42578125" bestFit="1" customWidth="1"/>
    <col min="11" max="11" width="10.5703125" bestFit="1" customWidth="1"/>
    <col min="12" max="12" width="2" bestFit="1" customWidth="1"/>
    <col min="13" max="13" width="2.5703125" bestFit="1" customWidth="1"/>
    <col min="14" max="14" width="14.7109375" bestFit="1" customWidth="1"/>
  </cols>
  <sheetData>
    <row r="1" spans="2:14" ht="15.75" thickBot="1" x14ac:dyDescent="0.3">
      <c r="B1" s="23" t="s">
        <v>23</v>
      </c>
      <c r="C1" s="23" t="s">
        <v>24</v>
      </c>
      <c r="D1" s="23" t="s">
        <v>25</v>
      </c>
      <c r="E1" s="23" t="s">
        <v>26</v>
      </c>
      <c r="F1" s="23" t="s">
        <v>29</v>
      </c>
      <c r="G1" s="23" t="s">
        <v>30</v>
      </c>
      <c r="I1" s="20" t="s">
        <v>27</v>
      </c>
      <c r="J1" s="4">
        <f>COUNT(B2:B101)</f>
        <v>5</v>
      </c>
      <c r="K1" s="8"/>
      <c r="L1" s="9"/>
      <c r="M1" s="9"/>
      <c r="N1" s="10"/>
    </row>
    <row r="2" spans="2:14" x14ac:dyDescent="0.25">
      <c r="B2" s="1">
        <v>54</v>
      </c>
      <c r="C2" s="1">
        <v>50</v>
      </c>
      <c r="D2" s="1">
        <f>B2^2</f>
        <v>2916</v>
      </c>
      <c r="E2" s="1">
        <f>C2^2</f>
        <v>2500</v>
      </c>
      <c r="F2" s="1">
        <f>(B2-$J$4)^2/($J$1-1)</f>
        <v>0.25</v>
      </c>
      <c r="G2" s="1">
        <f>(C2-$J$5)^2/($J$2-1)</f>
        <v>2.25</v>
      </c>
      <c r="I2" s="21" t="s">
        <v>28</v>
      </c>
      <c r="J2" s="4">
        <f>COUNT(C2:C101)</f>
        <v>5</v>
      </c>
      <c r="K2" s="11"/>
      <c r="L2" s="12"/>
      <c r="M2" s="12"/>
      <c r="N2" s="13"/>
    </row>
    <row r="3" spans="2:14" x14ac:dyDescent="0.25">
      <c r="B3" s="1">
        <v>55</v>
      </c>
      <c r="C3" s="1">
        <v>54</v>
      </c>
      <c r="D3" s="1">
        <f t="shared" ref="D3:D6" si="0">B3^2</f>
        <v>3025</v>
      </c>
      <c r="E3" s="1">
        <f t="shared" ref="E3:E6" si="1">C3^2</f>
        <v>2916</v>
      </c>
      <c r="F3" s="1">
        <f t="shared" ref="F3:F6" si="2">(B3-$J$4)^2/($J$1-1)</f>
        <v>0</v>
      </c>
      <c r="G3" s="1">
        <f t="shared" ref="G3:G6" si="3">(C3-$J$5)^2/($J$2-1)</f>
        <v>0.25</v>
      </c>
      <c r="I3" s="21" t="s">
        <v>41</v>
      </c>
      <c r="J3" s="5">
        <f>SUM(J1:J2)-2</f>
        <v>8</v>
      </c>
      <c r="K3" s="11"/>
      <c r="L3" s="12"/>
      <c r="M3" s="12"/>
      <c r="N3" s="13"/>
    </row>
    <row r="4" spans="2:14" x14ac:dyDescent="0.25">
      <c r="B4" s="1">
        <v>58</v>
      </c>
      <c r="C4" s="1">
        <v>56</v>
      </c>
      <c r="D4" s="1">
        <f t="shared" si="0"/>
        <v>3364</v>
      </c>
      <c r="E4" s="1">
        <f t="shared" si="1"/>
        <v>3136</v>
      </c>
      <c r="F4" s="1">
        <f t="shared" si="2"/>
        <v>2.25</v>
      </c>
      <c r="G4" s="1">
        <f t="shared" si="3"/>
        <v>2.25</v>
      </c>
      <c r="I4" s="21" t="s">
        <v>31</v>
      </c>
      <c r="J4" s="5">
        <f>AVERAGE(B2:B101)</f>
        <v>55</v>
      </c>
      <c r="K4" s="11"/>
      <c r="L4" s="12"/>
      <c r="M4" s="12"/>
      <c r="N4" s="13"/>
    </row>
    <row r="5" spans="2:14" x14ac:dyDescent="0.25">
      <c r="B5" s="1">
        <v>51</v>
      </c>
      <c r="C5" s="1">
        <v>52</v>
      </c>
      <c r="D5" s="1">
        <f t="shared" si="0"/>
        <v>2601</v>
      </c>
      <c r="E5" s="1">
        <f t="shared" si="1"/>
        <v>2704</v>
      </c>
      <c r="F5" s="1">
        <f t="shared" si="2"/>
        <v>4</v>
      </c>
      <c r="G5" s="1">
        <f t="shared" si="3"/>
        <v>0.25</v>
      </c>
      <c r="I5" s="21" t="s">
        <v>32</v>
      </c>
      <c r="J5" s="5">
        <f>AVERAGE(C2:C101)</f>
        <v>53</v>
      </c>
      <c r="K5" s="11"/>
      <c r="L5" s="12"/>
      <c r="M5" s="12"/>
      <c r="N5" s="13"/>
    </row>
    <row r="6" spans="2:14" x14ac:dyDescent="0.25">
      <c r="B6" s="1">
        <v>57</v>
      </c>
      <c r="C6" s="1">
        <v>53</v>
      </c>
      <c r="D6" s="1">
        <f t="shared" si="0"/>
        <v>3249</v>
      </c>
      <c r="E6" s="1">
        <f t="shared" si="1"/>
        <v>2809</v>
      </c>
      <c r="F6" s="1">
        <f t="shared" si="2"/>
        <v>1</v>
      </c>
      <c r="G6" s="1">
        <f t="shared" si="3"/>
        <v>0</v>
      </c>
      <c r="I6" s="21" t="s">
        <v>33</v>
      </c>
      <c r="J6" s="6">
        <f>_xlfn.STDEV.S(B2:B101)</f>
        <v>2.7386127875258306</v>
      </c>
      <c r="K6" s="11"/>
      <c r="L6" s="12"/>
      <c r="M6" s="12"/>
      <c r="N6" s="13"/>
    </row>
    <row r="7" spans="2:14" x14ac:dyDescent="0.25">
      <c r="B7" s="1"/>
      <c r="C7" s="1"/>
      <c r="D7" s="1"/>
      <c r="E7" s="1"/>
      <c r="F7" s="1"/>
      <c r="G7" s="1"/>
      <c r="I7" s="21" t="s">
        <v>34</v>
      </c>
      <c r="J7" s="6">
        <f>_xlfn.STDEV.S(C2:C101)</f>
        <v>2.2360679774997898</v>
      </c>
      <c r="K7" s="11"/>
      <c r="L7" s="12"/>
      <c r="M7" s="12"/>
      <c r="N7" s="13"/>
    </row>
    <row r="8" spans="2:14" x14ac:dyDescent="0.25">
      <c r="B8" s="1"/>
      <c r="C8" s="1"/>
      <c r="D8" s="1"/>
      <c r="E8" s="1"/>
      <c r="F8" s="1"/>
      <c r="G8" s="1"/>
      <c r="I8" s="21" t="s">
        <v>35</v>
      </c>
      <c r="J8" s="5">
        <f>_xlfn.VAR.S(B1:B101)</f>
        <v>7.5</v>
      </c>
      <c r="K8" s="11"/>
      <c r="L8" s="12"/>
      <c r="M8" s="12"/>
      <c r="N8" s="13"/>
    </row>
    <row r="9" spans="2:14" x14ac:dyDescent="0.25">
      <c r="B9" s="1"/>
      <c r="C9" s="1"/>
      <c r="D9" s="1"/>
      <c r="E9" s="1"/>
      <c r="F9" s="1"/>
      <c r="G9" s="1"/>
      <c r="I9" s="21" t="s">
        <v>36</v>
      </c>
      <c r="J9" s="5">
        <f>_xlfn.VAR.S(C2:C101)</f>
        <v>5</v>
      </c>
      <c r="K9" s="11"/>
      <c r="L9" s="12"/>
      <c r="M9" s="12"/>
      <c r="N9" s="13"/>
    </row>
    <row r="10" spans="2:14" x14ac:dyDescent="0.25">
      <c r="B10" s="1"/>
      <c r="C10" s="1"/>
      <c r="D10" s="1"/>
      <c r="E10" s="1"/>
      <c r="F10" s="1"/>
      <c r="G10" s="1"/>
      <c r="I10" s="21" t="s">
        <v>40</v>
      </c>
      <c r="J10" s="5">
        <f>((J1-1)*J8+(J2-1)*J9)/(J3)</f>
        <v>6.25</v>
      </c>
      <c r="K10" s="11"/>
      <c r="L10" s="12"/>
      <c r="M10" s="12"/>
      <c r="N10" s="13"/>
    </row>
    <row r="11" spans="2:14" x14ac:dyDescent="0.25">
      <c r="B11" s="1"/>
      <c r="C11" s="1"/>
      <c r="D11" s="1"/>
      <c r="E11" s="1"/>
      <c r="F11" s="1"/>
      <c r="G11" s="1"/>
      <c r="I11" s="21" t="s">
        <v>37</v>
      </c>
      <c r="J11" s="5" t="s">
        <v>38</v>
      </c>
      <c r="K11" s="11"/>
      <c r="L11" s="12"/>
      <c r="M11" s="12"/>
      <c r="N11" s="13"/>
    </row>
    <row r="12" spans="2:14" x14ac:dyDescent="0.25">
      <c r="B12" s="1"/>
      <c r="C12" s="1"/>
      <c r="D12" s="1"/>
      <c r="E12" s="1"/>
      <c r="F12" s="1"/>
      <c r="G12" s="1"/>
      <c r="I12" s="21" t="s">
        <v>20</v>
      </c>
      <c r="J12" s="5" t="s">
        <v>39</v>
      </c>
      <c r="K12" s="11"/>
      <c r="L12" s="12"/>
      <c r="M12" s="12"/>
      <c r="N12" s="13"/>
    </row>
    <row r="13" spans="2:14" x14ac:dyDescent="0.25">
      <c r="B13" s="1"/>
      <c r="C13" s="1"/>
      <c r="D13" s="1"/>
      <c r="E13" s="1"/>
      <c r="F13" s="1"/>
      <c r="G13" s="1"/>
      <c r="I13" s="21" t="s">
        <v>13</v>
      </c>
      <c r="J13" s="5">
        <v>0.05</v>
      </c>
      <c r="K13" s="11"/>
      <c r="L13" s="12"/>
      <c r="M13" s="12"/>
      <c r="N13" s="13"/>
    </row>
    <row r="14" spans="2:14" x14ac:dyDescent="0.25">
      <c r="B14" s="1"/>
      <c r="C14" s="1"/>
      <c r="D14" s="1"/>
      <c r="E14" s="1"/>
      <c r="F14" s="1"/>
      <c r="G14" s="1"/>
      <c r="I14" s="21" t="s">
        <v>7</v>
      </c>
      <c r="J14" s="5">
        <f>(J4-J5)/(SQRT(J10*((1/J1)+(1/J2))))</f>
        <v>1.2649110640673518</v>
      </c>
      <c r="K14" s="11"/>
      <c r="L14" s="12"/>
      <c r="M14" s="12"/>
      <c r="N14" s="13"/>
    </row>
    <row r="15" spans="2:14" x14ac:dyDescent="0.25">
      <c r="B15" s="1"/>
      <c r="C15" s="1"/>
      <c r="D15" s="1"/>
      <c r="E15" s="1"/>
      <c r="F15" s="1"/>
      <c r="G15" s="1"/>
      <c r="I15" s="21" t="s">
        <v>12</v>
      </c>
      <c r="J15" s="5">
        <f>_xlfn.T.INV(J13,J3)</f>
        <v>-1.8595480375308981</v>
      </c>
      <c r="K15" s="11"/>
      <c r="L15" s="12"/>
      <c r="M15" s="12"/>
      <c r="N15" s="13"/>
    </row>
    <row r="16" spans="2:14" ht="15.75" thickBot="1" x14ac:dyDescent="0.3">
      <c r="I16" s="27" t="s">
        <v>14</v>
      </c>
      <c r="J16" s="7">
        <f>_xlfn.T.DIST(J14,J3,0)</f>
        <v>0.17023837508497153</v>
      </c>
      <c r="K16" s="14"/>
      <c r="L16" s="15"/>
      <c r="M16" s="15"/>
      <c r="N16" s="16"/>
    </row>
    <row r="17" spans="9:14" ht="15.75" thickBot="1" x14ac:dyDescent="0.3">
      <c r="I17" s="22" t="s">
        <v>18</v>
      </c>
      <c r="J17" s="2" t="str">
        <f>IF(ABS(J14)&gt;ABS(J15),"Rejeita-se H0","Não rejeita-se H0")</f>
        <v>Não rejeita-se H0</v>
      </c>
      <c r="K17" s="2" t="s">
        <v>15</v>
      </c>
      <c r="L17" s="2">
        <f>J13*100</f>
        <v>5</v>
      </c>
      <c r="M17" s="2" t="s">
        <v>16</v>
      </c>
      <c r="N17" s="3" t="s">
        <v>17</v>
      </c>
    </row>
    <row r="18" spans="9:14" x14ac:dyDescent="0.25">
      <c r="I18" s="1"/>
    </row>
    <row r="19" spans="9:14" x14ac:dyDescent="0.25">
      <c r="I19" s="1"/>
    </row>
  </sheetData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E21" sqref="E21"/>
    </sheetView>
  </sheetViews>
  <sheetFormatPr defaultRowHeight="15" x14ac:dyDescent="0.25"/>
  <cols>
    <col min="3" max="3" width="10.140625" bestFit="1" customWidth="1"/>
    <col min="4" max="4" width="12.28515625" customWidth="1"/>
    <col min="5" max="5" width="15" customWidth="1"/>
  </cols>
  <sheetData>
    <row r="1" spans="1:6" ht="30" x14ac:dyDescent="0.25">
      <c r="A1" s="25" t="s">
        <v>42</v>
      </c>
      <c r="B1" s="25"/>
      <c r="C1" s="25" t="s">
        <v>43</v>
      </c>
      <c r="D1" s="26" t="s">
        <v>44</v>
      </c>
      <c r="E1" s="26" t="s">
        <v>45</v>
      </c>
      <c r="F1" s="25" t="s">
        <v>46</v>
      </c>
    </row>
    <row r="2" spans="1:6" x14ac:dyDescent="0.25">
      <c r="A2" s="17">
        <v>0.84109999999999996</v>
      </c>
      <c r="C2">
        <v>1</v>
      </c>
      <c r="D2">
        <f>SMALL($A$2:$A$16,C2)</f>
        <v>0.79830000000000001</v>
      </c>
      <c r="E2" s="24">
        <f>(C2-0.5)/COUNTA($C$2:$C$16)</f>
        <v>3.3333333333333333E-2</v>
      </c>
      <c r="F2" s="24">
        <f>_xlfn.NORM.S.INV(E2)</f>
        <v>-1.8339146358159142</v>
      </c>
    </row>
    <row r="3" spans="1:6" x14ac:dyDescent="0.25">
      <c r="A3" s="17">
        <v>0.81910000000000005</v>
      </c>
      <c r="C3">
        <v>2</v>
      </c>
      <c r="D3">
        <f t="shared" ref="D3:D16" si="0">SMALL($A$2:$A$16,C3)</f>
        <v>0.80420000000000003</v>
      </c>
      <c r="E3" s="24">
        <f t="shared" ref="E3:E16" si="1">(C3-0.5)/COUNTA($C$2:$C$16)</f>
        <v>0.1</v>
      </c>
      <c r="F3" s="24">
        <f t="shared" ref="F3:F16" si="2">_xlfn.NORM.S.INV(E3)</f>
        <v>-1.2815515655446006</v>
      </c>
    </row>
    <row r="4" spans="1:6" x14ac:dyDescent="0.25">
      <c r="A4" s="17">
        <v>0.81820000000000004</v>
      </c>
      <c r="C4">
        <v>3</v>
      </c>
      <c r="D4">
        <f t="shared" si="0"/>
        <v>0.8125</v>
      </c>
      <c r="E4" s="24">
        <f t="shared" si="1"/>
        <v>0.16666666666666666</v>
      </c>
      <c r="F4" s="24">
        <f t="shared" si="2"/>
        <v>-0.96742156610170071</v>
      </c>
    </row>
    <row r="5" spans="1:6" x14ac:dyDescent="0.25">
      <c r="A5" s="17">
        <v>0.8125</v>
      </c>
      <c r="C5">
        <v>4</v>
      </c>
      <c r="D5">
        <f t="shared" si="0"/>
        <v>0.81820000000000004</v>
      </c>
      <c r="E5" s="24">
        <f t="shared" si="1"/>
        <v>0.23333333333333334</v>
      </c>
      <c r="F5" s="24">
        <f t="shared" si="2"/>
        <v>-0.72791329088164469</v>
      </c>
    </row>
    <row r="6" spans="1:6" x14ac:dyDescent="0.25">
      <c r="A6" s="17">
        <v>0.875</v>
      </c>
      <c r="C6">
        <v>5</v>
      </c>
      <c r="D6">
        <f t="shared" si="0"/>
        <v>0.81910000000000005</v>
      </c>
      <c r="E6" s="24">
        <f t="shared" si="1"/>
        <v>0.3</v>
      </c>
      <c r="F6" s="24">
        <f t="shared" si="2"/>
        <v>-0.52440051270804089</v>
      </c>
    </row>
    <row r="7" spans="1:6" x14ac:dyDescent="0.25">
      <c r="A7" s="17">
        <v>0.85799999999999998</v>
      </c>
      <c r="C7">
        <v>6</v>
      </c>
      <c r="D7">
        <f t="shared" si="0"/>
        <v>0.8276</v>
      </c>
      <c r="E7" s="24">
        <f t="shared" si="1"/>
        <v>0.36666666666666664</v>
      </c>
      <c r="F7" s="24">
        <f t="shared" si="2"/>
        <v>-0.34069482708779553</v>
      </c>
    </row>
    <row r="8" spans="1:6" x14ac:dyDescent="0.25">
      <c r="A8" s="17">
        <v>0.85319999999999996</v>
      </c>
      <c r="C8">
        <v>7</v>
      </c>
      <c r="D8">
        <f t="shared" si="0"/>
        <v>0.82820000000000005</v>
      </c>
      <c r="E8" s="24">
        <f t="shared" si="1"/>
        <v>0.43333333333333335</v>
      </c>
      <c r="F8" s="24">
        <f t="shared" si="2"/>
        <v>-0.16789400478810546</v>
      </c>
    </row>
    <row r="9" spans="1:6" x14ac:dyDescent="0.25">
      <c r="A9" s="17">
        <v>0.84830000000000005</v>
      </c>
      <c r="C9">
        <v>8</v>
      </c>
      <c r="D9">
        <f t="shared" si="0"/>
        <v>0.83589999999999998</v>
      </c>
      <c r="E9" s="24">
        <f t="shared" si="1"/>
        <v>0.5</v>
      </c>
      <c r="F9" s="24">
        <f t="shared" si="2"/>
        <v>0</v>
      </c>
    </row>
    <row r="10" spans="1:6" x14ac:dyDescent="0.25">
      <c r="A10" s="17">
        <v>0.8276</v>
      </c>
      <c r="C10">
        <v>9</v>
      </c>
      <c r="D10">
        <f t="shared" si="0"/>
        <v>0.84109999999999996</v>
      </c>
      <c r="E10" s="24">
        <f t="shared" si="1"/>
        <v>0.56666666666666665</v>
      </c>
      <c r="F10" s="24">
        <f t="shared" si="2"/>
        <v>0.16789400478810546</v>
      </c>
    </row>
    <row r="11" spans="1:6" x14ac:dyDescent="0.25">
      <c r="A11" s="17">
        <v>0.79830000000000001</v>
      </c>
      <c r="C11">
        <v>10</v>
      </c>
      <c r="D11">
        <f t="shared" si="0"/>
        <v>0.84830000000000005</v>
      </c>
      <c r="E11" s="24">
        <f t="shared" si="1"/>
        <v>0.6333333333333333</v>
      </c>
      <c r="F11" s="24">
        <f t="shared" si="2"/>
        <v>0.34069482708779542</v>
      </c>
    </row>
    <row r="12" spans="1:6" x14ac:dyDescent="0.25">
      <c r="A12" s="17">
        <v>0.80420000000000003</v>
      </c>
      <c r="C12">
        <v>11</v>
      </c>
      <c r="D12">
        <f t="shared" si="0"/>
        <v>0.85319999999999996</v>
      </c>
      <c r="E12" s="24">
        <f t="shared" si="1"/>
        <v>0.7</v>
      </c>
      <c r="F12" s="24">
        <f t="shared" si="2"/>
        <v>0.52440051270804078</v>
      </c>
    </row>
    <row r="13" spans="1:6" x14ac:dyDescent="0.25">
      <c r="A13" s="17">
        <v>0.873</v>
      </c>
      <c r="C13">
        <v>12</v>
      </c>
      <c r="D13">
        <f t="shared" si="0"/>
        <v>0.85799999999999998</v>
      </c>
      <c r="E13" s="24">
        <f t="shared" si="1"/>
        <v>0.76666666666666672</v>
      </c>
      <c r="F13" s="24">
        <f t="shared" si="2"/>
        <v>0.72791329088164458</v>
      </c>
    </row>
    <row r="14" spans="1:6" x14ac:dyDescent="0.25">
      <c r="A14" s="17">
        <v>0.82820000000000005</v>
      </c>
      <c r="C14">
        <v>13</v>
      </c>
      <c r="D14">
        <f t="shared" si="0"/>
        <v>0.86599999999999999</v>
      </c>
      <c r="E14" s="24">
        <f t="shared" si="1"/>
        <v>0.83333333333333337</v>
      </c>
      <c r="F14" s="24">
        <f t="shared" si="2"/>
        <v>0.96742156610170071</v>
      </c>
    </row>
    <row r="15" spans="1:6" x14ac:dyDescent="0.25">
      <c r="A15" s="17">
        <v>0.83589999999999998</v>
      </c>
      <c r="C15">
        <v>14</v>
      </c>
      <c r="D15">
        <f t="shared" si="0"/>
        <v>0.873</v>
      </c>
      <c r="E15" s="24">
        <f t="shared" si="1"/>
        <v>0.9</v>
      </c>
      <c r="F15" s="24">
        <f t="shared" si="2"/>
        <v>1.2815515655446006</v>
      </c>
    </row>
    <row r="16" spans="1:6" x14ac:dyDescent="0.25">
      <c r="A16" s="17">
        <v>0.86599999999999999</v>
      </c>
      <c r="C16">
        <v>15</v>
      </c>
      <c r="D16">
        <f t="shared" si="0"/>
        <v>0.875</v>
      </c>
      <c r="E16" s="24">
        <f t="shared" si="1"/>
        <v>0.96666666666666667</v>
      </c>
      <c r="F16" s="24">
        <f t="shared" si="2"/>
        <v>1.8339146358159142</v>
      </c>
    </row>
    <row r="17" spans="1:6" x14ac:dyDescent="0.25">
      <c r="A17" s="18"/>
    </row>
    <row r="18" spans="1:6" x14ac:dyDescent="0.25">
      <c r="A18" s="17"/>
    </row>
    <row r="19" spans="1:6" x14ac:dyDescent="0.25">
      <c r="A19" s="18"/>
    </row>
    <row r="20" spans="1:6" x14ac:dyDescent="0.25">
      <c r="A20" s="19"/>
    </row>
    <row r="21" spans="1:6" x14ac:dyDescent="0.25">
      <c r="A21" s="18"/>
    </row>
    <row r="22" spans="1:6" x14ac:dyDescent="0.25">
      <c r="A22" s="17"/>
    </row>
    <row r="23" spans="1:6" x14ac:dyDescent="0.25">
      <c r="F23">
        <f>_xlfn.T.INV(0.95,14)</f>
        <v>1.7613101357748921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4"/>
  <sheetViews>
    <sheetView workbookViewId="0">
      <selection activeCell="G1" sqref="G1"/>
    </sheetView>
  </sheetViews>
  <sheetFormatPr defaultRowHeight="15" x14ac:dyDescent="0.25"/>
  <cols>
    <col min="7" max="7" width="12.7109375" bestFit="1" customWidth="1"/>
    <col min="8" max="8" width="10.5703125" bestFit="1" customWidth="1"/>
    <col min="9" max="9" width="2" bestFit="1" customWidth="1"/>
    <col min="10" max="10" width="2.5703125" bestFit="1" customWidth="1"/>
    <col min="11" max="11" width="14.7109375" bestFit="1" customWidth="1"/>
  </cols>
  <sheetData>
    <row r="1" spans="2:11" x14ac:dyDescent="0.25">
      <c r="B1" s="23" t="s">
        <v>21</v>
      </c>
      <c r="C1" s="23" t="s">
        <v>22</v>
      </c>
      <c r="D1" s="28" t="s">
        <v>47</v>
      </c>
      <c r="F1" s="20" t="s">
        <v>5</v>
      </c>
      <c r="G1" s="4">
        <f>COUNT(B2:B101)</f>
        <v>7</v>
      </c>
      <c r="H1" s="8"/>
      <c r="I1" s="9"/>
      <c r="J1" s="9"/>
      <c r="K1" s="10"/>
    </row>
    <row r="2" spans="2:11" x14ac:dyDescent="0.25">
      <c r="B2" s="1">
        <v>8</v>
      </c>
      <c r="C2" s="1">
        <v>4</v>
      </c>
      <c r="D2" s="1">
        <f>B2-C2</f>
        <v>4</v>
      </c>
      <c r="F2" s="21" t="s">
        <v>2</v>
      </c>
      <c r="G2" s="5">
        <f>AVERAGE(D2:D101)</f>
        <v>4.2857142857142856</v>
      </c>
      <c r="H2" s="11"/>
      <c r="I2" s="12"/>
      <c r="J2" s="12"/>
      <c r="K2" s="13"/>
    </row>
    <row r="3" spans="2:11" x14ac:dyDescent="0.25">
      <c r="B3" s="1">
        <v>6</v>
      </c>
      <c r="C3" s="1">
        <v>0</v>
      </c>
      <c r="D3" s="1">
        <f t="shared" ref="D3:D8" si="0">B3-C3</f>
        <v>6</v>
      </c>
      <c r="F3" s="21" t="s">
        <v>3</v>
      </c>
      <c r="G3" s="6">
        <f>_xlfn.STDEV.S(D2:D101)</f>
        <v>1.4960264830861905</v>
      </c>
      <c r="H3" s="11"/>
      <c r="I3" s="12"/>
      <c r="J3" s="12"/>
      <c r="K3" s="13"/>
    </row>
    <row r="4" spans="2:11" x14ac:dyDescent="0.25">
      <c r="B4" s="1">
        <v>7</v>
      </c>
      <c r="C4" s="1">
        <v>3</v>
      </c>
      <c r="D4" s="1">
        <f t="shared" si="0"/>
        <v>4</v>
      </c>
      <c r="F4" s="21" t="s">
        <v>4</v>
      </c>
      <c r="G4" s="5">
        <f>_xlfn.VAR.S(D2:D101)</f>
        <v>2.2380952380952359</v>
      </c>
      <c r="H4" s="11"/>
      <c r="I4" s="12"/>
      <c r="J4" s="12"/>
      <c r="K4" s="13"/>
    </row>
    <row r="5" spans="2:11" x14ac:dyDescent="0.25">
      <c r="B5" s="1">
        <v>8</v>
      </c>
      <c r="C5" s="1">
        <v>5</v>
      </c>
      <c r="D5" s="1">
        <f t="shared" si="0"/>
        <v>3</v>
      </c>
      <c r="F5" s="21" t="s">
        <v>11</v>
      </c>
      <c r="G5" s="5">
        <v>0</v>
      </c>
      <c r="H5" s="11"/>
      <c r="I5" s="12"/>
      <c r="J5" s="12"/>
      <c r="K5" s="13"/>
    </row>
    <row r="6" spans="2:11" x14ac:dyDescent="0.25">
      <c r="B6" s="1">
        <v>9</v>
      </c>
      <c r="C6" s="1">
        <v>3</v>
      </c>
      <c r="D6" s="1">
        <f t="shared" si="0"/>
        <v>6</v>
      </c>
      <c r="F6" s="21" t="s">
        <v>19</v>
      </c>
      <c r="G6" s="5">
        <v>0</v>
      </c>
      <c r="H6" s="11"/>
      <c r="I6" s="12"/>
      <c r="J6" s="12"/>
      <c r="K6" s="13"/>
    </row>
    <row r="7" spans="2:11" x14ac:dyDescent="0.25">
      <c r="B7" s="1">
        <v>6</v>
      </c>
      <c r="C7" s="1">
        <v>4</v>
      </c>
      <c r="D7" s="1">
        <f t="shared" si="0"/>
        <v>2</v>
      </c>
      <c r="F7" s="21" t="s">
        <v>20</v>
      </c>
      <c r="G7" s="5">
        <f>G5</f>
        <v>0</v>
      </c>
      <c r="H7" s="11"/>
      <c r="I7" s="12"/>
      <c r="J7" s="12"/>
      <c r="K7" s="13"/>
    </row>
    <row r="8" spans="2:11" x14ac:dyDescent="0.25">
      <c r="B8" s="1">
        <v>7</v>
      </c>
      <c r="C8" s="1">
        <v>2</v>
      </c>
      <c r="D8" s="1">
        <f t="shared" si="0"/>
        <v>5</v>
      </c>
      <c r="F8" s="21" t="s">
        <v>13</v>
      </c>
      <c r="G8" s="5">
        <v>0.05</v>
      </c>
      <c r="H8" s="11"/>
      <c r="I8" s="12"/>
      <c r="J8" s="12"/>
      <c r="K8" s="13"/>
    </row>
    <row r="9" spans="2:11" x14ac:dyDescent="0.25">
      <c r="B9" s="1"/>
      <c r="C9" s="1"/>
      <c r="D9" s="1"/>
      <c r="F9" s="21" t="s">
        <v>7</v>
      </c>
      <c r="G9" s="5">
        <f>((G2-G5))/(G3/SQRT(G1))</f>
        <v>7.5793672895986743</v>
      </c>
      <c r="H9" s="11"/>
      <c r="I9" s="12"/>
      <c r="J9" s="12"/>
      <c r="K9" s="13"/>
    </row>
    <row r="10" spans="2:11" x14ac:dyDescent="0.25">
      <c r="B10" s="1"/>
      <c r="C10" s="1"/>
      <c r="D10" s="1"/>
      <c r="F10" s="21" t="s">
        <v>12</v>
      </c>
      <c r="G10" s="5">
        <f>_xlfn.T.INV(G8,(G1-1))</f>
        <v>-1.9431802805153031</v>
      </c>
      <c r="H10" s="11"/>
      <c r="I10" s="12"/>
      <c r="J10" s="12"/>
      <c r="K10" s="13"/>
    </row>
    <row r="11" spans="2:11" ht="15.75" thickBot="1" x14ac:dyDescent="0.3">
      <c r="B11" s="1"/>
      <c r="C11" s="1"/>
      <c r="D11" s="1"/>
      <c r="F11" s="21" t="s">
        <v>14</v>
      </c>
      <c r="G11" s="7">
        <f>_xlfn.T.DIST(G9,(G1-1),0)</f>
        <v>9.9538431603305688E-5</v>
      </c>
      <c r="H11" s="14"/>
      <c r="I11" s="15"/>
      <c r="J11" s="15"/>
      <c r="K11" s="16"/>
    </row>
    <row r="12" spans="2:11" ht="15.75" thickBot="1" x14ac:dyDescent="0.3">
      <c r="B12" s="1"/>
      <c r="C12" s="1"/>
      <c r="D12" s="1"/>
      <c r="F12" s="22" t="s">
        <v>18</v>
      </c>
      <c r="G12" s="2" t="str">
        <f>IF(ABS(G9)&gt;ABS(G10),"Rejeita-se H0","Não rejeita-se H0")</f>
        <v>Rejeita-se H0</v>
      </c>
      <c r="H12" s="2" t="s">
        <v>15</v>
      </c>
      <c r="I12" s="2">
        <f>G8*100</f>
        <v>5</v>
      </c>
      <c r="J12" s="2" t="s">
        <v>16</v>
      </c>
      <c r="K12" s="3" t="s">
        <v>17</v>
      </c>
    </row>
    <row r="13" spans="2:11" x14ac:dyDescent="0.25">
      <c r="B13" s="1"/>
      <c r="C13" s="1"/>
      <c r="D13" s="1"/>
      <c r="F13" s="1"/>
    </row>
    <row r="14" spans="2:11" x14ac:dyDescent="0.25">
      <c r="B14" s="1"/>
      <c r="C14" s="1"/>
      <c r="D14" s="1"/>
    </row>
  </sheetData>
  <pageMargins left="0.511811024" right="0.511811024" top="0.78740157499999996" bottom="0.78740157499999996" header="0.31496062000000002" footer="0.31496062000000002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topLeftCell="A7" workbookViewId="0">
      <selection activeCell="H16" sqref="H16"/>
    </sheetView>
  </sheetViews>
  <sheetFormatPr defaultRowHeight="15" x14ac:dyDescent="0.25"/>
  <cols>
    <col min="4" max="4" width="19.5703125" bestFit="1" customWidth="1"/>
    <col min="5" max="5" width="12.7109375" bestFit="1" customWidth="1"/>
  </cols>
  <sheetData>
    <row r="1" spans="1:8" x14ac:dyDescent="0.25">
      <c r="A1" t="s">
        <v>0</v>
      </c>
      <c r="D1" s="31" t="s">
        <v>0</v>
      </c>
      <c r="E1" s="31"/>
    </row>
    <row r="2" spans="1:8" x14ac:dyDescent="0.25">
      <c r="A2">
        <v>284.60000000000002</v>
      </c>
      <c r="D2" s="29"/>
      <c r="E2" s="29"/>
    </row>
    <row r="3" spans="1:8" x14ac:dyDescent="0.25">
      <c r="A3">
        <v>283.89999999999998</v>
      </c>
      <c r="D3" s="29" t="s">
        <v>2</v>
      </c>
      <c r="E3" s="29">
        <v>284.35714285714283</v>
      </c>
    </row>
    <row r="4" spans="1:8" x14ac:dyDescent="0.25">
      <c r="A4">
        <v>284.8</v>
      </c>
      <c r="D4" s="29" t="s">
        <v>48</v>
      </c>
      <c r="E4" s="29">
        <v>0.2033729190863128</v>
      </c>
    </row>
    <row r="5" spans="1:8" x14ac:dyDescent="0.25">
      <c r="A5">
        <v>285.2</v>
      </c>
      <c r="D5" s="29" t="s">
        <v>49</v>
      </c>
      <c r="E5" s="29">
        <v>284.3</v>
      </c>
    </row>
    <row r="6" spans="1:8" x14ac:dyDescent="0.25">
      <c r="A6">
        <v>284.3</v>
      </c>
      <c r="D6" s="29" t="s">
        <v>50</v>
      </c>
      <c r="E6" s="29" t="e">
        <v>#N/A</v>
      </c>
    </row>
    <row r="7" spans="1:8" x14ac:dyDescent="0.25">
      <c r="A7">
        <v>283.7</v>
      </c>
      <c r="D7" s="29" t="s">
        <v>51</v>
      </c>
      <c r="E7" s="29">
        <v>0.53807416730764501</v>
      </c>
    </row>
    <row r="8" spans="1:8" x14ac:dyDescent="0.25">
      <c r="A8">
        <v>284</v>
      </c>
      <c r="D8" s="29" t="s">
        <v>52</v>
      </c>
      <c r="E8" s="29">
        <v>0.28952380952381557</v>
      </c>
    </row>
    <row r="9" spans="1:8" x14ac:dyDescent="0.25">
      <c r="D9" s="29" t="s">
        <v>53</v>
      </c>
      <c r="E9" s="29">
        <v>-0.98487491343493971</v>
      </c>
      <c r="H9">
        <f>0.32^2</f>
        <v>0.1024</v>
      </c>
    </row>
    <row r="10" spans="1:8" x14ac:dyDescent="0.25">
      <c r="D10" s="29" t="s">
        <v>54</v>
      </c>
      <c r="E10" s="29">
        <v>0.41173887559068245</v>
      </c>
    </row>
    <row r="11" spans="1:8" x14ac:dyDescent="0.25">
      <c r="D11" s="29" t="s">
        <v>55</v>
      </c>
      <c r="E11" s="29">
        <v>1.5</v>
      </c>
      <c r="H11">
        <f>E8/H9</f>
        <v>2.8273809523810112</v>
      </c>
    </row>
    <row r="12" spans="1:8" x14ac:dyDescent="0.25">
      <c r="D12" s="29" t="s">
        <v>56</v>
      </c>
      <c r="E12" s="29">
        <v>283.7</v>
      </c>
    </row>
    <row r="13" spans="1:8" x14ac:dyDescent="0.25">
      <c r="D13" s="29" t="s">
        <v>57</v>
      </c>
      <c r="E13" s="29">
        <v>285.2</v>
      </c>
    </row>
    <row r="14" spans="1:8" x14ac:dyDescent="0.25">
      <c r="D14" s="29" t="s">
        <v>58</v>
      </c>
      <c r="E14" s="29">
        <v>1990.5</v>
      </c>
      <c r="H14">
        <f>_xlfn.F.INV(0.05,6,9)</f>
        <v>0.24396101693755368</v>
      </c>
    </row>
    <row r="15" spans="1:8" ht="15.75" thickBot="1" x14ac:dyDescent="0.3">
      <c r="D15" s="30" t="s">
        <v>59</v>
      </c>
      <c r="E15" s="30">
        <v>7</v>
      </c>
    </row>
    <row r="16" spans="1:8" x14ac:dyDescent="0.25">
      <c r="H16">
        <f>_xlfn.F.INV.RT(0.05,6,9)</f>
        <v>3.373753647039214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Exer1_1</vt:lpstr>
      <vt:lpstr>Exer1_2</vt:lpstr>
      <vt:lpstr>Exer1_3</vt:lpstr>
      <vt:lpstr>Graf_prob_Norm</vt:lpstr>
      <vt:lpstr>Exer1_4</vt:lpstr>
      <vt:lpstr>Plan5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Bastos</dc:creator>
  <cp:lastModifiedBy>Fernando Bastos</cp:lastModifiedBy>
  <dcterms:created xsi:type="dcterms:W3CDTF">2018-07-30T00:38:17Z</dcterms:created>
  <dcterms:modified xsi:type="dcterms:W3CDTF">2018-07-31T03:35:50Z</dcterms:modified>
</cp:coreProperties>
</file>