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n\Google Drive\ECOS\Semestre II\Proyecto 3\Ciclo I\"/>
    </mc:Choice>
  </mc:AlternateContent>
  <bookViews>
    <workbookView xWindow="0" yWindow="0" windowWidth="14448" windowHeight="2952" firstSheet="3" activeTab="4"/>
  </bookViews>
  <sheets>
    <sheet name="Planeación Ciclo 1" sheetId="1" r:id="rId1"/>
    <sheet name="Ejecución Ciclo 1" sheetId="2" r:id="rId2"/>
    <sheet name="EarnValue Ciclo 1 " sheetId="4" r:id="rId3"/>
    <sheet name="Estimación Tareas ciclo 2" sheetId="5" r:id="rId4"/>
    <sheet name="Planeación semanal ciclo 2" sheetId="6" r:id="rId5"/>
    <sheet name="Proxy ciclo 2" sheetId="7" r:id="rId6"/>
  </sheets>
  <definedNames>
    <definedName name="_xlnm._FilterDatabase" localSheetId="1" hidden="1">'Ejecución Ciclo 1'!$A$1:$J$59</definedName>
  </definedNames>
  <calcPr calcId="152511"/>
</workbook>
</file>

<file path=xl/calcChain.xml><?xml version="1.0" encoding="utf-8"?>
<calcChain xmlns="http://schemas.openxmlformats.org/spreadsheetml/2006/main">
  <c r="G131" i="5" l="1"/>
  <c r="I55" i="6"/>
  <c r="E143" i="6" l="1"/>
  <c r="E142" i="6"/>
  <c r="E140" i="6"/>
  <c r="F140" i="6" s="1"/>
  <c r="F136" i="6"/>
  <c r="F134" i="6"/>
  <c r="E133" i="6"/>
  <c r="E132" i="6"/>
  <c r="E130" i="6"/>
  <c r="F124" i="6" s="1"/>
  <c r="F113" i="6"/>
  <c r="F107" i="6"/>
  <c r="E106" i="6"/>
  <c r="E105" i="6"/>
  <c r="F96" i="6" s="1"/>
  <c r="E103" i="6"/>
  <c r="F85" i="6"/>
  <c r="F98" i="6"/>
  <c r="F121" i="6"/>
  <c r="F101" i="6"/>
  <c r="F90" i="6"/>
  <c r="F89" i="6"/>
  <c r="F119" i="6" l="1"/>
  <c r="F103" i="6"/>
  <c r="E84" i="6"/>
  <c r="E82" i="6"/>
  <c r="E81" i="6"/>
  <c r="E80" i="6"/>
  <c r="E78" i="6"/>
  <c r="F60" i="6"/>
  <c r="F53" i="6"/>
  <c r="F72" i="6"/>
  <c r="F65" i="6"/>
  <c r="E70" i="6"/>
  <c r="E69" i="6"/>
  <c r="F41" i="6"/>
  <c r="F36" i="6"/>
  <c r="F33" i="6"/>
  <c r="E7" i="6"/>
  <c r="F82" i="6" l="1"/>
  <c r="F76" i="6"/>
  <c r="F68" i="6"/>
  <c r="F28" i="6"/>
  <c r="F19" i="6" l="1"/>
  <c r="F18" i="6"/>
  <c r="E17" i="6"/>
  <c r="E16" i="6"/>
  <c r="E40" i="5"/>
  <c r="E39" i="5"/>
  <c r="E14" i="6"/>
  <c r="E13" i="6"/>
  <c r="E11" i="6"/>
  <c r="E10" i="6"/>
  <c r="E9" i="6"/>
  <c r="E4" i="6"/>
  <c r="F4" i="6" s="1"/>
  <c r="F15" i="6" l="1"/>
  <c r="F7" i="6"/>
  <c r="E44" i="5"/>
  <c r="E131" i="5"/>
  <c r="E43" i="5"/>
  <c r="E42" i="5"/>
  <c r="E96" i="5"/>
  <c r="E95" i="5"/>
  <c r="E93" i="5"/>
  <c r="E130" i="5"/>
  <c r="E129" i="5"/>
  <c r="E127" i="5"/>
  <c r="E122" i="5"/>
  <c r="E121" i="5"/>
  <c r="E119" i="5"/>
  <c r="E126" i="5"/>
  <c r="E125" i="5"/>
  <c r="E123" i="5"/>
  <c r="E114" i="5"/>
  <c r="E113" i="5"/>
  <c r="E111" i="5"/>
  <c r="E118" i="5"/>
  <c r="E117" i="5"/>
  <c r="E115" i="5"/>
  <c r="E110" i="5"/>
  <c r="E109" i="5"/>
  <c r="E107" i="5"/>
  <c r="E104" i="5"/>
  <c r="E103" i="5"/>
  <c r="E101" i="5"/>
  <c r="E100" i="5"/>
  <c r="E99" i="5"/>
  <c r="E97" i="5"/>
  <c r="E37" i="5"/>
  <c r="E36" i="5"/>
  <c r="E34" i="5"/>
  <c r="E33" i="5"/>
  <c r="E32" i="5"/>
  <c r="E30" i="5"/>
  <c r="E87" i="5"/>
  <c r="E86" i="5"/>
  <c r="E84" i="5"/>
  <c r="E79" i="5"/>
  <c r="E78" i="5"/>
  <c r="E76" i="5"/>
  <c r="F76" i="5" s="1"/>
  <c r="E71" i="5"/>
  <c r="E70" i="5"/>
  <c r="E68" i="5"/>
  <c r="E63" i="5"/>
  <c r="E62" i="5"/>
  <c r="E60" i="5"/>
  <c r="E55" i="5"/>
  <c r="E54" i="5"/>
  <c r="E52" i="5"/>
  <c r="E91" i="5"/>
  <c r="E90" i="5"/>
  <c r="E88" i="5"/>
  <c r="E83" i="5"/>
  <c r="E82" i="5"/>
  <c r="E80" i="5"/>
  <c r="E75" i="5"/>
  <c r="E74" i="5"/>
  <c r="E72" i="5"/>
  <c r="E67" i="5"/>
  <c r="E66" i="5"/>
  <c r="E64" i="5"/>
  <c r="E59" i="5"/>
  <c r="E58" i="5"/>
  <c r="E56" i="5"/>
  <c r="E51" i="5"/>
  <c r="E50" i="5"/>
  <c r="E48" i="5"/>
  <c r="E25" i="5"/>
  <c r="E24" i="5"/>
  <c r="E22" i="5"/>
  <c r="E17" i="5"/>
  <c r="E16" i="5"/>
  <c r="E14" i="5"/>
  <c r="E29" i="5"/>
  <c r="E28" i="5"/>
  <c r="E26" i="5"/>
  <c r="E21" i="5"/>
  <c r="E20" i="5"/>
  <c r="E18" i="5"/>
  <c r="E13" i="5"/>
  <c r="E12" i="5"/>
  <c r="E10" i="5"/>
  <c r="E9" i="5"/>
  <c r="E8" i="5"/>
  <c r="E6" i="5"/>
  <c r="E5" i="5"/>
  <c r="E4" i="5"/>
  <c r="E2" i="5"/>
  <c r="F74" i="6"/>
  <c r="F51" i="6"/>
  <c r="F26" i="6"/>
  <c r="F2" i="6"/>
  <c r="F145" i="6" s="1"/>
  <c r="G128" i="5" l="1"/>
  <c r="G41" i="5"/>
  <c r="E133" i="5"/>
  <c r="D40" i="4" l="1"/>
  <c r="B30" i="4"/>
  <c r="B29" i="4"/>
  <c r="B21" i="4"/>
  <c r="B20" i="4"/>
  <c r="B19" i="4"/>
  <c r="B17" i="4"/>
  <c r="B14" i="4"/>
  <c r="B5" i="4"/>
  <c r="B4" i="4"/>
  <c r="B3" i="4"/>
  <c r="E2" i="4"/>
  <c r="E3" i="4" s="1"/>
  <c r="B2" i="4"/>
  <c r="C2" i="4" s="1"/>
  <c r="D47" i="1"/>
  <c r="B42" i="1"/>
  <c r="B41" i="1"/>
  <c r="B40" i="1"/>
  <c r="B27" i="1"/>
  <c r="B25" i="1"/>
  <c r="B24" i="1"/>
  <c r="B20" i="1"/>
  <c r="B17" i="1"/>
  <c r="D17" i="1" s="1"/>
  <c r="B5" i="1"/>
  <c r="B4" i="1"/>
  <c r="D2" i="1" s="1"/>
  <c r="B3" i="1"/>
  <c r="B2" i="1"/>
  <c r="D24" i="1" l="1"/>
  <c r="D37" i="1"/>
  <c r="B40" i="4"/>
  <c r="F2" i="4" s="1"/>
  <c r="E4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l="1"/>
  <c r="F3" i="4"/>
  <c r="F4" i="4"/>
  <c r="E5" i="4"/>
  <c r="E6" i="4" l="1"/>
  <c r="F5" i="4"/>
  <c r="E7" i="4" l="1"/>
  <c r="F6" i="4"/>
  <c r="F7" i="4" l="1"/>
  <c r="E8" i="4"/>
  <c r="F8" i="4" l="1"/>
  <c r="E9" i="4"/>
  <c r="E10" i="4" l="1"/>
  <c r="F9" i="4"/>
  <c r="E11" i="4" l="1"/>
  <c r="F10" i="4"/>
  <c r="F11" i="4" l="1"/>
  <c r="E12" i="4"/>
  <c r="F12" i="4" l="1"/>
  <c r="E13" i="4"/>
  <c r="F13" i="4" l="1"/>
  <c r="E14" i="4"/>
  <c r="E15" i="4" l="1"/>
  <c r="F14" i="4"/>
  <c r="E16" i="4" l="1"/>
  <c r="F15" i="4"/>
  <c r="F16" i="4" l="1"/>
  <c r="E17" i="4"/>
  <c r="F17" i="4" l="1"/>
  <c r="E18" i="4"/>
  <c r="F18" i="4" l="1"/>
  <c r="E19" i="4"/>
  <c r="F19" i="4" l="1"/>
  <c r="E20" i="4"/>
  <c r="F20" i="4" l="1"/>
  <c r="E21" i="4"/>
  <c r="F21" i="4" l="1"/>
  <c r="E22" i="4"/>
  <c r="E23" i="4" l="1"/>
  <c r="F22" i="4"/>
  <c r="E24" i="4" l="1"/>
  <c r="F23" i="4"/>
  <c r="F24" i="4" l="1"/>
  <c r="E25" i="4"/>
  <c r="F25" i="4" l="1"/>
  <c r="E26" i="4"/>
  <c r="E27" i="4" l="1"/>
  <c r="F26" i="4"/>
  <c r="E28" i="4" l="1"/>
  <c r="F27" i="4"/>
  <c r="F28" i="4" l="1"/>
  <c r="E29" i="4"/>
  <c r="F29" i="4" l="1"/>
  <c r="E30" i="4"/>
  <c r="F30" i="4" l="1"/>
  <c r="E31" i="4"/>
  <c r="F31" i="4" l="1"/>
  <c r="E32" i="4"/>
  <c r="F32" i="4" l="1"/>
  <c r="E33" i="4"/>
  <c r="E34" i="4" l="1"/>
  <c r="F33" i="4"/>
  <c r="E35" i="4" l="1"/>
  <c r="F34" i="4"/>
  <c r="F35" i="4" l="1"/>
  <c r="E36" i="4"/>
  <c r="F36" i="4" l="1"/>
  <c r="E37" i="4"/>
  <c r="E38" i="4" s="1"/>
  <c r="F38" i="4" s="1"/>
  <c r="F37" i="4" l="1"/>
</calcChain>
</file>

<file path=xl/sharedStrings.xml><?xml version="1.0" encoding="utf-8"?>
<sst xmlns="http://schemas.openxmlformats.org/spreadsheetml/2006/main" count="1058" uniqueCount="313">
  <si>
    <t>Semana 1</t>
  </si>
  <si>
    <t>Diseño PI1 y PI2 Legado</t>
  </si>
  <si>
    <t>Diseño PI1 y PI2 BPEL</t>
  </si>
  <si>
    <t>Diseño PI1 y PI2 Portal</t>
  </si>
  <si>
    <t>Desarrollo PI1 Legado</t>
  </si>
  <si>
    <t>Desarrollo PI1 Bus</t>
  </si>
  <si>
    <t>Desarrollo PI1 BPEL</t>
  </si>
  <si>
    <t>Revision PI1 Legado</t>
  </si>
  <si>
    <t>Revision PI1 Bus</t>
  </si>
  <si>
    <t>Revision PI1 BPEL</t>
  </si>
  <si>
    <t>P.Unitarias PI1 Legado</t>
  </si>
  <si>
    <t>P.Unitarias PI1 Bus</t>
  </si>
  <si>
    <t>P.Unitarias PI1 BPEL</t>
  </si>
  <si>
    <t>M&amp;M (Formatos)</t>
  </si>
  <si>
    <t>Semana 2</t>
  </si>
  <si>
    <t>Desarrollo PI2 Legado</t>
  </si>
  <si>
    <t>Desarrollo PI2 Bus</t>
  </si>
  <si>
    <t>Desarrollo PI2 BPEL</t>
  </si>
  <si>
    <t>Revision PI2 Legado</t>
  </si>
  <si>
    <t>Revision PI2 Bus</t>
  </si>
  <si>
    <t>Semana 3</t>
  </si>
  <si>
    <t>Revision PI2 BPEL</t>
  </si>
  <si>
    <t>P.Unitarias PI2 Legado</t>
  </si>
  <si>
    <t>P.Unitarias PI2 Bus</t>
  </si>
  <si>
    <t>P.Unitarias PI2 BPEL</t>
  </si>
  <si>
    <t>Desarrollo PI1 Portal</t>
  </si>
  <si>
    <t>Desarrollo PI2 Portal</t>
  </si>
  <si>
    <t>Revision PI1 Portal</t>
  </si>
  <si>
    <t>Revision PI2 Portal</t>
  </si>
  <si>
    <t>P.Unitarias PI1 Portal</t>
  </si>
  <si>
    <t>P.Unitarias PI2 Portal</t>
  </si>
  <si>
    <t>M&amp;M</t>
  </si>
  <si>
    <t>Semana 4</t>
  </si>
  <si>
    <t>P.Integracion PI1</t>
  </si>
  <si>
    <t>P.Integracion PI2</t>
  </si>
  <si>
    <t>Diseño PI3 Legado</t>
  </si>
  <si>
    <t>Diseño PI3 BPEL</t>
  </si>
  <si>
    <t>Diseño PI3 Portal</t>
  </si>
  <si>
    <t>Desarrollo PI3 Legado</t>
  </si>
  <si>
    <t>Semana 5</t>
  </si>
  <si>
    <t>Desarrollo PI3 Bus</t>
  </si>
  <si>
    <t>Revision PI3 Bus</t>
  </si>
  <si>
    <t>Ciclo</t>
  </si>
  <si>
    <t>Proyecto</t>
  </si>
  <si>
    <t>Fase</t>
  </si>
  <si>
    <t>Tipo Act.</t>
  </si>
  <si>
    <t>Fecha y hora inicio</t>
  </si>
  <si>
    <t>Intermedio</t>
  </si>
  <si>
    <t>Fecha y hora fin</t>
  </si>
  <si>
    <t>Total (min)</t>
  </si>
  <si>
    <t>Detalle actividad</t>
  </si>
  <si>
    <t>I</t>
  </si>
  <si>
    <t>PI1</t>
  </si>
  <si>
    <t>DISEÑO</t>
  </si>
  <si>
    <t>LEGADO</t>
  </si>
  <si>
    <t>Reunión definicion cambios / diseño cambios proceso PO</t>
  </si>
  <si>
    <t>SEMANA 1</t>
  </si>
  <si>
    <t>DESARROLLO</t>
  </si>
  <si>
    <t>Modificación firma operación registarPO</t>
  </si>
  <si>
    <t>BPEL</t>
  </si>
  <si>
    <t>PORTAL</t>
  </si>
  <si>
    <t>Diseño sobre la modificacion a ordenes de compra</t>
  </si>
  <si>
    <t>Modificación operación de servicio registrarPO</t>
  </si>
  <si>
    <t>SEMANA 2</t>
  </si>
  <si>
    <t>PRUEBAS_UNITARIAS</t>
  </si>
  <si>
    <t>Pruebas unitarias sobre registrarPO</t>
  </si>
  <si>
    <t>BUS</t>
  </si>
  <si>
    <t>Revision y diseño del servicio PoManagement</t>
  </si>
  <si>
    <t>Modificaciones objeto PurchaseOrderPO</t>
  </si>
  <si>
    <t>REVISION</t>
  </si>
  <si>
    <t>Revision Servicio Web PoManagment</t>
  </si>
  <si>
    <t>Diseño Proceso Subasta Compra</t>
  </si>
  <si>
    <t>Creacion Proceso Subasta Compra</t>
  </si>
  <si>
    <t>Revision y correciones Proceso Subasta Compra</t>
  </si>
  <si>
    <t>Revision Proceso Subasta Compra</t>
  </si>
  <si>
    <t>Diseño Proceso Orden Compra</t>
  </si>
  <si>
    <t>Modificaciones objeto Proceso Orden Compra</t>
  </si>
  <si>
    <t>Revision Proceso AdminPO</t>
  </si>
  <si>
    <t>PI2</t>
  </si>
  <si>
    <t>Definición nuevo proceso subasta para PO</t>
  </si>
  <si>
    <t>Creación bpel ProcesoSubastaCompra</t>
  </si>
  <si>
    <t>Ajustes proceso PO eliminación actividades de subasta</t>
  </si>
  <si>
    <t>Ajustes proceso PO actualización invocacion registro</t>
  </si>
  <si>
    <t>Revisión entradas proceso y flujo del proceso</t>
  </si>
  <si>
    <t>Act soporte: Creación formato evidencia de pruebas</t>
  </si>
  <si>
    <t>Ejecución pruebas unitarias BPEL ProcesoOrdenCompra</t>
  </si>
  <si>
    <t>Act soporte: Creación plantilla registro de defectos</t>
  </si>
  <si>
    <t>2 horas pruebas subasta</t>
  </si>
  <si>
    <t>PI3</t>
  </si>
  <si>
    <t>Se realiza un diseño para la implementación de la funcionalidad de cotizaciones</t>
  </si>
  <si>
    <t>SEMANA 3</t>
  </si>
  <si>
    <t>Reverso cambios objeto PurchaseOrderPO</t>
  </si>
  <si>
    <t>Diseño inicial PI3 en reunión de seguimiento</t>
  </si>
  <si>
    <t>8/13/2013 23:00:00</t>
  </si>
  <si>
    <t>8/14/2013 0:11:00</t>
  </si>
  <si>
    <t>Se realiza la actualización del proxy del wsdl de subastas, y se analiza donde se realiza el cambio de la orden de compra</t>
  </si>
  <si>
    <t>8/17/2013 19:28:00</t>
  </si>
  <si>
    <t>8/17/2013 20:00:00</t>
  </si>
  <si>
    <t>Se realiza el diseño del portlet de cotizaciones</t>
  </si>
  <si>
    <t>8/17/2013 20:30:00</t>
  </si>
  <si>
    <t>8/17/2013 22:15:00</t>
  </si>
  <si>
    <t>Se crea el portlet de cotizaciones</t>
  </si>
  <si>
    <t>8/18/2013 10:30:00</t>
  </si>
  <si>
    <t>8/18/2013 10:45:00</t>
  </si>
  <si>
    <t>Se crea la pagina de crearCotizacion</t>
  </si>
  <si>
    <t>8/18/2013 12:45:00</t>
  </si>
  <si>
    <t>8/18/2013 14:36:00</t>
  </si>
  <si>
    <t>Se crean los beans para la creacion de cotizacion, y se crea regla de nevegacion</t>
  </si>
  <si>
    <t>8/18/2013 19:00:00</t>
  </si>
  <si>
    <t>8/19/2013 0:20:00</t>
  </si>
  <si>
    <t>Se crean paginas de ofertas y cracion de cotizacion, y tambien se crea la pagina del portal en la que se incluye el portlet de cotizaciones</t>
  </si>
  <si>
    <t>PRUEBAS_INTEGRACION</t>
  </si>
  <si>
    <t>8/19/2013 11:00:00</t>
  </si>
  <si>
    <t>8/19/2013 11:25:00</t>
  </si>
  <si>
    <t>Modificación entidades bd cotizacion</t>
  </si>
  <si>
    <t>SEMANA 4</t>
  </si>
  <si>
    <t>8/19/2013 11:27:00</t>
  </si>
  <si>
    <t>8/19/2013 12:05:00</t>
  </si>
  <si>
    <t>Modificación servicio registrarPO</t>
  </si>
  <si>
    <t>8/19/2013 5:30:00</t>
  </si>
  <si>
    <t>8/19/2013 6:20:00</t>
  </si>
  <si>
    <t>Modificacción entities cotización</t>
  </si>
  <si>
    <t>8/19/2013 6:27:00</t>
  </si>
  <si>
    <t>8/19/2013 6:40:00</t>
  </si>
  <si>
    <t>Creación BOs QuoteManager</t>
  </si>
  <si>
    <t>8/20/2013 10:20:00</t>
  </si>
  <si>
    <t>8/20/2013 10:34:00</t>
  </si>
  <si>
    <t>8/20/2013 10:45:00</t>
  </si>
  <si>
    <t>Pruebas unitarias modificación operación de servicio registrarPO</t>
  </si>
  <si>
    <t>8/19/2013 14:00:00</t>
  </si>
  <si>
    <t>8/19/2013 16:00:00</t>
  </si>
  <si>
    <t>Pruebas integración proceso subasta y PO</t>
  </si>
  <si>
    <t>8/20/2013 22:30:00</t>
  </si>
  <si>
    <t>8/21/2013</t>
  </si>
  <si>
    <t>Ajuste en bpel de subasta por corrección defecto para registrar PO al iniciar el proceso</t>
  </si>
  <si>
    <t>8/19/2013 9:15:00</t>
  </si>
  <si>
    <t>8/19/2013 19:30:00</t>
  </si>
  <si>
    <t>Se realizan pruebas de integración sobre la funcionalidad de subastas, en donde se identifican ciertos errores en el ambiente</t>
  </si>
  <si>
    <t>8/19/2013 21:00:00</t>
  </si>
  <si>
    <t>Se crea la pagina para seleccionar la cotización ganadora</t>
  </si>
  <si>
    <t>8/19/2013 21:04:00</t>
  </si>
  <si>
    <t>8/19/2013 22:00:00</t>
  </si>
  <si>
    <t>Se realiza la revisión de código de las paginas de cotizaciones</t>
  </si>
  <si>
    <t>8/21/2013 0:30:00</t>
  </si>
  <si>
    <t>Se realizan pruebas sobre la creación de po y subastas</t>
  </si>
  <si>
    <t>8/21/2013 22:30:00</t>
  </si>
  <si>
    <t>8/22/2013 0:30:00</t>
  </si>
  <si>
    <t>8/22/2013 22:30:00</t>
  </si>
  <si>
    <t>8/23/2013 0:30:00</t>
  </si>
  <si>
    <t>8/24/2013 9:00:00</t>
  </si>
  <si>
    <t>8/24/2013 12:00:00</t>
  </si>
  <si>
    <t>Se inicia la implementacion de los servicios de consulta de productos y consulta de fabricantes por producto</t>
  </si>
  <si>
    <t>8/24/2013 14:00:00</t>
  </si>
  <si>
    <t>8/24/2013 20:00:00</t>
  </si>
  <si>
    <t>8/25/2013 10:00:00</t>
  </si>
  <si>
    <t>8/25/2013 10:31:00</t>
  </si>
  <si>
    <t>Creación esqueleto servicios QuoteManager</t>
  </si>
  <si>
    <t>SEMANA 5</t>
  </si>
  <si>
    <t>8/25/2013 10:50:00</t>
  </si>
  <si>
    <t>Corregir entidad Oferta cotizacion en la base de datos y en el proyecto QuoteManager</t>
  </si>
  <si>
    <t>8/26/2013 19:30:00</t>
  </si>
  <si>
    <t>8/27/2013 1:30:00</t>
  </si>
  <si>
    <t>Desarrollo servicio Gestion Cotizacion</t>
  </si>
  <si>
    <t>8/27/2013 14:30:00</t>
  </si>
  <si>
    <t>8/27/2013 22:30:00</t>
  </si>
  <si>
    <t>Desarrollo Servicio GestionAdmin, Creacion de modelod Canonicos, y Modificacion servicio AdminCotizacion</t>
  </si>
  <si>
    <t>8/29/2013 19:30:00</t>
  </si>
  <si>
    <t>8/29/2013 21:50:00</t>
  </si>
  <si>
    <t>Correcion Modelos canonicos, Servicion GestionCotizacion y AdminCotizacion</t>
  </si>
  <si>
    <t>8/28/2013 22:30:00</t>
  </si>
  <si>
    <t>8/29/2013 1:15:00</t>
  </si>
  <si>
    <t>Implementación de los proxies a los servicios de AdminCotizacion</t>
  </si>
  <si>
    <t>Tarea</t>
  </si>
  <si>
    <t>Valor planeado</t>
  </si>
  <si>
    <t>Valor planeado acumulado</t>
  </si>
  <si>
    <t>Valor ganado</t>
  </si>
  <si>
    <t>Valor ganado acumulado</t>
  </si>
  <si>
    <t>Semana esperada</t>
  </si>
  <si>
    <t>Semana real</t>
  </si>
  <si>
    <t>% Valor ganado</t>
  </si>
  <si>
    <t>Valor ganado ciclo I</t>
  </si>
  <si>
    <t>Total ciclo I</t>
  </si>
  <si>
    <t>Definición de firmas de 11 servicios de la aplicación stock manager (Esqueleto)</t>
  </si>
  <si>
    <t>Desarrollo</t>
  </si>
  <si>
    <t>Revisión</t>
  </si>
  <si>
    <t>Pruebas unitarias</t>
  </si>
  <si>
    <t>Nuevas entidades para bolsa</t>
  </si>
  <si>
    <t>Esqueleto servicios StockManager</t>
  </si>
  <si>
    <t>Crear los canonicos IntencionVenta, IntencionCompra, IntencionCompraVenta</t>
  </si>
  <si>
    <t>Crear BPEL ProcesoBolsa</t>
  </si>
  <si>
    <t>Nuevo servicio con 11 operaciones - Aplicación legado StockManager</t>
  </si>
  <si>
    <r>
      <t>Crear página ConsultarIntencionesVenta</t>
    </r>
    <r>
      <rPr>
        <b/>
        <sz val="11"/>
        <color rgb="FF000000"/>
        <rFont val="Calibri"/>
        <family val="2"/>
      </rPr>
      <t xml:space="preserve"> (Porlet IntencionVenta)</t>
    </r>
  </si>
  <si>
    <r>
      <t>Crear página RegistrarIntencionVenta</t>
    </r>
    <r>
      <rPr>
        <b/>
        <sz val="11"/>
        <color rgb="FF000000"/>
        <rFont val="Calibri"/>
        <family val="2"/>
      </rPr>
      <t xml:space="preserve"> (Porlet IntencionVenta)</t>
    </r>
  </si>
  <si>
    <r>
      <t xml:space="preserve">Crear página Ver intenciones compra/venta  </t>
    </r>
    <r>
      <rPr>
        <b/>
        <sz val="11"/>
        <color rgb="FF000000"/>
        <rFont val="Calibri"/>
        <family val="2"/>
      </rPr>
      <t>(Porlet IntencionVenta)</t>
    </r>
  </si>
  <si>
    <t>Diseño</t>
  </si>
  <si>
    <r>
      <t>Crear página ConsultarIntencionesCompra</t>
    </r>
    <r>
      <rPr>
        <b/>
        <sz val="11"/>
        <color rgb="FF000000"/>
        <rFont val="Calibri"/>
        <family val="2"/>
      </rPr>
      <t xml:space="preserve"> (Porlet IntencionCompra)</t>
    </r>
  </si>
  <si>
    <r>
      <t>Crear página Ver detalle y registrar aprobación / rechazo intención compra/venta</t>
    </r>
    <r>
      <rPr>
        <b/>
        <sz val="11"/>
        <color rgb="FF000000"/>
        <rFont val="Calibri"/>
        <family val="2"/>
      </rPr>
      <t xml:space="preserve"> (Porlet IntencionCompra)</t>
    </r>
  </si>
  <si>
    <r>
      <t xml:space="preserve">Crear página Crear intención compra  </t>
    </r>
    <r>
      <rPr>
        <b/>
        <sz val="11"/>
        <color rgb="FF000000"/>
        <rFont val="Calibri"/>
        <family val="2"/>
      </rPr>
      <t>(Porlet IntencionCompra)</t>
    </r>
  </si>
  <si>
    <t>INTEGRACIÓN</t>
  </si>
  <si>
    <t>Pruebas de integración todo el proceso de bolsa</t>
  </si>
  <si>
    <t>Semana 1 (2 Septiembre – 8 Septiembre)</t>
  </si>
  <si>
    <t>Semana 2 (9 Septiembre – 15 Septiembre)</t>
  </si>
  <si>
    <t>Semana 3 (16 Septiembre – 22 Septiembre)</t>
  </si>
  <si>
    <t>Semana 4 (23 Septiembre – 29 Septiembre)</t>
  </si>
  <si>
    <t>Semana 5 (30 Septiembre – 6 Octubre)</t>
  </si>
  <si>
    <t>Semana 6 (7 Octubre – 13 Octubre)</t>
  </si>
  <si>
    <t>Duracion planeada (Hrs)</t>
  </si>
  <si>
    <t>Reunion de seguimiento</t>
  </si>
  <si>
    <t>REUNION</t>
  </si>
  <si>
    <t>Servicio "consultarIntencionesVenta" (StockManager)</t>
  </si>
  <si>
    <t>Servicio "registrarIntencionVenta" (StockManager)</t>
  </si>
  <si>
    <t>Creación de BPEL ProcestoCotizacion</t>
  </si>
  <si>
    <t>Servicio "consultarIntencionesCompraVenta" (StockManager)</t>
  </si>
  <si>
    <t>Servicio "aprobarCancelarIntencionFabricante" (StockManager)</t>
  </si>
  <si>
    <t>Servicio "aprobarCancelarIntencionComercio" (StockManager)</t>
  </si>
  <si>
    <t>Servicio "cambiarEstadoIntencionCompraVenta" (StockManager)</t>
  </si>
  <si>
    <t>Servicio "consultarIntencionesCompra" (StockManager)</t>
  </si>
  <si>
    <t>Servicio "consultarIntecionCompraVentaPorIntencionCompra" (StockManager)</t>
  </si>
  <si>
    <t>Servicio "crearIntecionCompra" (StockManager)</t>
  </si>
  <si>
    <t>Servicio "buscarMatchBolsa" (StockManager)</t>
  </si>
  <si>
    <t>Servicio "consultarIntencionCompraVenta" (StockManager)</t>
  </si>
  <si>
    <t>Pruebas de integración cotizaciones</t>
  </si>
  <si>
    <t>Revisión (5%) falta</t>
  </si>
  <si>
    <t>Desarrollo (10%) falta</t>
  </si>
  <si>
    <t>Pruebas unitarias (5%) falta</t>
  </si>
  <si>
    <t>Reunión (1 Hra/Persona)</t>
  </si>
  <si>
    <t>Crear porlet IntencionVenta</t>
  </si>
  <si>
    <t>Crear porlet IntencionCompra</t>
  </si>
  <si>
    <t>Duracion planeada (hrs)</t>
  </si>
  <si>
    <t>1 acción</t>
  </si>
  <si>
    <t>2 acción</t>
  </si>
  <si>
    <t>3 acción</t>
  </si>
  <si>
    <t>Horas desarrollo</t>
  </si>
  <si>
    <t>Horas revision</t>
  </si>
  <si>
    <t>Horas Pruebas</t>
  </si>
  <si>
    <t>Porcentaje revisión</t>
  </si>
  <si>
    <t>Porcentaje Pruebas</t>
  </si>
  <si>
    <t>BAJO</t>
  </si>
  <si>
    <t>Tiempo (Hrs)</t>
  </si>
  <si>
    <t>MEDIO</t>
  </si>
  <si>
    <t>ALTO</t>
  </si>
  <si>
    <t xml:space="preserve">Servicios de aplicaciones por número de entidades </t>
  </si>
  <si>
    <t>&gt;=1 &amp; &lt;=2</t>
  </si>
  <si>
    <t>&gt;=3 &amp; &lt;=6</t>
  </si>
  <si>
    <t>&gt; 6</t>
  </si>
  <si>
    <t>&gt;=8</t>
  </si>
  <si>
    <t>15% del total de horas desarrollo</t>
  </si>
  <si>
    <t>30% del total de horas desarrollo</t>
  </si>
  <si>
    <t>Servicios OSB por número de operaciones, (Mayor tiempo para tipos complejos)</t>
  </si>
  <si>
    <t>2-4</t>
  </si>
  <si>
    <t>&gt;=3 &amp; &lt;=5</t>
  </si>
  <si>
    <t>4-6</t>
  </si>
  <si>
    <t>&gt;5</t>
  </si>
  <si>
    <t>&gt;=6</t>
  </si>
  <si>
    <t>20% del total de horas desarrollo</t>
  </si>
  <si>
    <t>BPEL complejidad basada criterio estimador y cantidad Invokes</t>
  </si>
  <si>
    <t>&gt;=1 &amp; &lt;=7</t>
  </si>
  <si>
    <t>&gt;=8 &amp; &lt;=20</t>
  </si>
  <si>
    <t>&gt;16</t>
  </si>
  <si>
    <t>&gt;=10</t>
  </si>
  <si>
    <t>10% del total de horas desarrollo</t>
  </si>
  <si>
    <t xml:space="preserve">Paginas por número de acciones </t>
  </si>
  <si>
    <t>=1</t>
  </si>
  <si>
    <t>&gt;1 &amp; &lt;=3</t>
  </si>
  <si>
    <t>&gt;=4</t>
  </si>
  <si>
    <t>Servicio "radicarCotizacion" (QuoteManager)</t>
  </si>
  <si>
    <t>Servicio "consultarCotizacionesVigentesComercio" (QuoteManager)</t>
  </si>
  <si>
    <t>Servicio "consultarCotizacionesVigentesFabricante" (QuoteManager)</t>
  </si>
  <si>
    <t>Servicio "ofertarCotizacion" (QuoteManager)</t>
  </si>
  <si>
    <t>Servicio "consultarOfertasPorCotizacion" (QuoteManager)</t>
  </si>
  <si>
    <t>Servicio "seleccionarOferta" (QuoteManager)</t>
  </si>
  <si>
    <t>Servicio "cambiarEstadoCotizacion" (QuoteManager)</t>
  </si>
  <si>
    <t>Nuevos BOs para bolsa</t>
  </si>
  <si>
    <t>Detalle tarea</t>
  </si>
  <si>
    <t>Creación de BPEL ProcestoOfertarCotizacion</t>
  </si>
  <si>
    <t>Crear BPEL ingresar aprobación coincidencia bolsa</t>
  </si>
  <si>
    <t>10 minutos por BO</t>
  </si>
  <si>
    <t>20 minutos por Entidad</t>
  </si>
  <si>
    <t>Crear 6 BOs aplicación Stock</t>
  </si>
  <si>
    <t>Crear 6 entidades aplicación Stock</t>
  </si>
  <si>
    <t xml:space="preserve">Desarrollo anterior 
PI3 Ciclo I </t>
  </si>
  <si>
    <t>PRUEBAS DE INTEGRACIÓN COTIZACIONES (PI3)</t>
  </si>
  <si>
    <t>PRUEBAS DE INTEGRACIÓN BOLSA (PI4)</t>
  </si>
  <si>
    <t>5 minutos por cada firma</t>
  </si>
  <si>
    <t>PI3: Proyecto cotizaciones</t>
  </si>
  <si>
    <t>PI4: Proyecto  bolsa</t>
  </si>
  <si>
    <t>Finalización invocaciones proxies cotización</t>
  </si>
  <si>
    <t>TOTAL</t>
  </si>
  <si>
    <t>TOTAL PI3</t>
  </si>
  <si>
    <t>TOTAL PI4</t>
  </si>
  <si>
    <t>Responsable</t>
  </si>
  <si>
    <t>MP</t>
  </si>
  <si>
    <t>JP</t>
  </si>
  <si>
    <t>Configuración nuevos procesos cotización AdminCotizacion, ProcesoCotizacion</t>
  </si>
  <si>
    <t>NC</t>
  </si>
  <si>
    <t>FR</t>
  </si>
  <si>
    <t>JIRA</t>
  </si>
  <si>
    <t>CONFIGURACIÓN JIRA</t>
  </si>
  <si>
    <t>JA</t>
  </si>
  <si>
    <t>Creación de BPEL ProcesoCotizacion</t>
  </si>
  <si>
    <t>Creación de BPEL ProcesoOfertarCotizacion</t>
  </si>
  <si>
    <t>Desarrollo (Act inicial y final)</t>
  </si>
  <si>
    <t>Continuación desarrollo bpel</t>
  </si>
  <si>
    <t>PRUEBAS DE INTEGRACIÓN (PI3) BPEL</t>
  </si>
  <si>
    <t>Pruebas integración bpel</t>
  </si>
  <si>
    <t>PRUEBAS DE INTEGRACIÓN (PI3) PORTAL</t>
  </si>
  <si>
    <t>Pruebas integración portal</t>
  </si>
  <si>
    <t>PRUEBAS DE INTEGRACIÓN (PI3) BUS</t>
  </si>
  <si>
    <t>Pruebas integración BUS</t>
  </si>
  <si>
    <t>Pruebas unitarias escenarios iniciales</t>
  </si>
  <si>
    <t>Desarrollo  (Esquelo iniciación)</t>
  </si>
  <si>
    <t>PEND - 2,4</t>
  </si>
  <si>
    <t>TOTAL CICLO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</si>
</sst>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z val="11"/>
      <name val="Calibri"/>
      <family val="2"/>
      <charset val="1"/>
    </font>
    <font>
      <b/>
      <sz val="12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  <fill>
      <patternFill patternType="solid">
        <fgColor rgb="FFFFFFFF"/>
        <bgColor rgb="FFFFFFCC"/>
      </patternFill>
    </fill>
    <fill>
      <patternFill patternType="solid">
        <fgColor rgb="FFF6B26B"/>
        <bgColor rgb="FFFFD966"/>
      </patternFill>
    </fill>
    <fill>
      <patternFill patternType="solid">
        <fgColor rgb="FFFFD966"/>
        <bgColor rgb="FFF6B26B"/>
      </patternFill>
    </fill>
    <fill>
      <patternFill patternType="solid">
        <fgColor rgb="FF93C47D"/>
        <bgColor rgb="FF76A5AF"/>
      </patternFill>
    </fill>
    <fill>
      <patternFill patternType="solid">
        <fgColor rgb="FF76A5AF"/>
        <bgColor rgb="FF808080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rgb="FFF6B26B"/>
      </patternFill>
    </fill>
    <fill>
      <patternFill patternType="solid">
        <fgColor rgb="FF93C47D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rgb="FFCCCCCC"/>
      </right>
      <top/>
      <bottom style="thick">
        <color auto="1"/>
      </bottom>
      <diagonal/>
    </border>
    <border>
      <left/>
      <right style="thick">
        <color rgb="FFCCCCCC"/>
      </right>
      <top/>
      <bottom style="thick">
        <color rgb="FFCCCCCC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 wrapText="1"/>
    </xf>
    <xf numFmtId="22" fontId="3" fillId="2" borderId="5" xfId="0" applyNumberFormat="1" applyFont="1" applyFill="1" applyBorder="1" applyAlignment="1">
      <alignment horizontal="right" wrapText="1"/>
    </xf>
    <xf numFmtId="21" fontId="3" fillId="2" borderId="5" xfId="0" applyNumberFormat="1" applyFont="1" applyFill="1" applyBorder="1" applyAlignment="1">
      <alignment horizontal="right" wrapText="1"/>
    </xf>
    <xf numFmtId="46" fontId="3" fillId="2" borderId="5" xfId="0" applyNumberFormat="1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left" wrapText="1"/>
    </xf>
    <xf numFmtId="22" fontId="3" fillId="4" borderId="5" xfId="0" applyNumberFormat="1" applyFont="1" applyFill="1" applyBorder="1" applyAlignment="1">
      <alignment horizontal="right" wrapText="1"/>
    </xf>
    <xf numFmtId="21" fontId="3" fillId="4" borderId="5" xfId="0" applyNumberFormat="1" applyFont="1" applyFill="1" applyBorder="1" applyAlignment="1">
      <alignment horizontal="right" wrapText="1"/>
    </xf>
    <xf numFmtId="0" fontId="3" fillId="4" borderId="7" xfId="0" applyFont="1" applyFill="1" applyBorder="1" applyAlignment="1">
      <alignment horizontal="left" wrapText="1"/>
    </xf>
    <xf numFmtId="46" fontId="3" fillId="4" borderId="5" xfId="0" applyNumberFormat="1" applyFont="1" applyFill="1" applyBorder="1" applyAlignment="1">
      <alignment horizontal="right" wrapText="1"/>
    </xf>
    <xf numFmtId="0" fontId="3" fillId="0" borderId="7" xfId="0" applyFont="1" applyBorder="1" applyAlignment="1">
      <alignment wrapText="1"/>
    </xf>
    <xf numFmtId="0" fontId="3" fillId="4" borderId="8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4" borderId="5" xfId="0" applyFont="1" applyFill="1" applyBorder="1" applyAlignment="1">
      <alignment wrapText="1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left" wrapText="1"/>
    </xf>
    <xf numFmtId="22" fontId="3" fillId="5" borderId="5" xfId="0" applyNumberFormat="1" applyFont="1" applyFill="1" applyBorder="1" applyAlignment="1">
      <alignment horizontal="right" wrapText="1"/>
    </xf>
    <xf numFmtId="21" fontId="3" fillId="5" borderId="5" xfId="0" applyNumberFormat="1" applyFont="1" applyFill="1" applyBorder="1" applyAlignment="1">
      <alignment horizontal="right" wrapText="1"/>
    </xf>
    <xf numFmtId="46" fontId="3" fillId="5" borderId="5" xfId="0" applyNumberFormat="1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wrapText="1"/>
    </xf>
    <xf numFmtId="0" fontId="3" fillId="5" borderId="5" xfId="0" applyFont="1" applyFill="1" applyBorder="1" applyAlignment="1">
      <alignment horizontal="right" wrapText="1"/>
    </xf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left" wrapText="1"/>
    </xf>
    <xf numFmtId="0" fontId="3" fillId="6" borderId="5" xfId="0" applyFont="1" applyFill="1" applyBorder="1" applyAlignment="1">
      <alignment horizontal="right" wrapText="1"/>
    </xf>
    <xf numFmtId="21" fontId="3" fillId="6" borderId="5" xfId="0" applyNumberFormat="1" applyFont="1" applyFill="1" applyBorder="1" applyAlignment="1">
      <alignment horizontal="right" wrapText="1"/>
    </xf>
    <xf numFmtId="46" fontId="3" fillId="6" borderId="5" xfId="0" applyNumberFormat="1" applyFont="1" applyFill="1" applyBorder="1" applyAlignment="1">
      <alignment horizontal="right" wrapText="1"/>
    </xf>
    <xf numFmtId="0" fontId="3" fillId="6" borderId="6" xfId="0" applyFont="1" applyFill="1" applyBorder="1" applyAlignment="1">
      <alignment horizontal="left" wrapText="1"/>
    </xf>
    <xf numFmtId="0" fontId="3" fillId="6" borderId="7" xfId="0" applyFont="1" applyFill="1" applyBorder="1" applyAlignment="1">
      <alignment horizontal="left" wrapText="1"/>
    </xf>
    <xf numFmtId="0" fontId="3" fillId="6" borderId="9" xfId="0" applyFont="1" applyFill="1" applyBorder="1" applyAlignment="1">
      <alignment horizontal="left" wrapText="1"/>
    </xf>
    <xf numFmtId="21" fontId="3" fillId="6" borderId="6" xfId="0" applyNumberFormat="1" applyFont="1" applyFill="1" applyBorder="1" applyAlignment="1">
      <alignment horizontal="right" wrapText="1"/>
    </xf>
    <xf numFmtId="0" fontId="3" fillId="6" borderId="8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left" wrapText="1"/>
    </xf>
    <xf numFmtId="0" fontId="3" fillId="7" borderId="5" xfId="0" applyFont="1" applyFill="1" applyBorder="1" applyAlignment="1">
      <alignment horizontal="right" wrapText="1"/>
    </xf>
    <xf numFmtId="21" fontId="3" fillId="7" borderId="5" xfId="0" applyNumberFormat="1" applyFont="1" applyFill="1" applyBorder="1" applyAlignment="1">
      <alignment horizontal="right" wrapText="1"/>
    </xf>
    <xf numFmtId="46" fontId="3" fillId="7" borderId="6" xfId="0" applyNumberFormat="1" applyFont="1" applyFill="1" applyBorder="1" applyAlignment="1">
      <alignment horizontal="right" wrapText="1"/>
    </xf>
    <xf numFmtId="0" fontId="3" fillId="7" borderId="7" xfId="0" applyFont="1" applyFill="1" applyBorder="1" applyAlignment="1">
      <alignment horizontal="left" wrapText="1"/>
    </xf>
    <xf numFmtId="21" fontId="3" fillId="7" borderId="6" xfId="0" applyNumberFormat="1" applyFont="1" applyFill="1" applyBorder="1" applyAlignment="1">
      <alignment horizontal="right" wrapText="1"/>
    </xf>
    <xf numFmtId="0" fontId="3" fillId="7" borderId="6" xfId="0" applyFont="1" applyFill="1" applyBorder="1" applyAlignment="1">
      <alignment horizontal="left" wrapText="1"/>
    </xf>
    <xf numFmtId="0" fontId="3" fillId="7" borderId="8" xfId="0" applyFont="1" applyFill="1" applyBorder="1" applyAlignment="1">
      <alignment horizontal="center" wrapText="1"/>
    </xf>
    <xf numFmtId="46" fontId="3" fillId="7" borderId="5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0" fillId="0" borderId="0" xfId="0" applyFill="1"/>
    <xf numFmtId="0" fontId="5" fillId="0" borderId="0" xfId="0" applyFont="1"/>
    <xf numFmtId="0" fontId="6" fillId="8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left" vertical="top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left" vertical="top"/>
    </xf>
    <xf numFmtId="0" fontId="0" fillId="9" borderId="10" xfId="0" applyFill="1" applyBorder="1"/>
    <xf numFmtId="0" fontId="0" fillId="9" borderId="10" xfId="0" applyFill="1" applyBorder="1" applyAlignment="1">
      <alignment horizontal="left" vertical="top"/>
    </xf>
    <xf numFmtId="0" fontId="0" fillId="9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0" fillId="0" borderId="10" xfId="0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46" fontId="14" fillId="9" borderId="0" xfId="0" applyNumberFormat="1" applyFont="1" applyFill="1"/>
    <xf numFmtId="46" fontId="14" fillId="10" borderId="0" xfId="0" applyNumberFormat="1" applyFont="1" applyFill="1"/>
    <xf numFmtId="46" fontId="14" fillId="11" borderId="0" xfId="0" applyNumberFormat="1" applyFont="1" applyFill="1"/>
    <xf numFmtId="46" fontId="14" fillId="12" borderId="0" xfId="0" applyNumberFormat="1" applyFont="1" applyFill="1"/>
    <xf numFmtId="46" fontId="14" fillId="13" borderId="0" xfId="0" applyNumberFormat="1" applyFont="1" applyFill="1"/>
    <xf numFmtId="21" fontId="14" fillId="10" borderId="0" xfId="0" applyNumberFormat="1" applyFont="1" applyFill="1"/>
    <xf numFmtId="0" fontId="3" fillId="5" borderId="12" xfId="0" applyFont="1" applyFill="1" applyBorder="1" applyAlignment="1">
      <alignment horizontal="right" wrapText="1"/>
    </xf>
    <xf numFmtId="21" fontId="3" fillId="5" borderId="13" xfId="0" applyNumberFormat="1" applyFont="1" applyFill="1" applyBorder="1" applyAlignment="1">
      <alignment horizontal="right" wrapText="1"/>
    </xf>
    <xf numFmtId="22" fontId="3" fillId="5" borderId="13" xfId="0" applyNumberFormat="1" applyFont="1" applyFill="1" applyBorder="1" applyAlignment="1">
      <alignment horizontal="right" wrapText="1"/>
    </xf>
    <xf numFmtId="46" fontId="3" fillId="5" borderId="13" xfId="0" applyNumberFormat="1" applyFont="1" applyFill="1" applyBorder="1" applyAlignment="1">
      <alignment horizontal="right" wrapText="1"/>
    </xf>
    <xf numFmtId="46" fontId="14" fillId="10" borderId="14" xfId="0" applyNumberFormat="1" applyFont="1" applyFill="1" applyBorder="1"/>
    <xf numFmtId="21" fontId="14" fillId="10" borderId="11" xfId="0" applyNumberFormat="1" applyFont="1" applyFill="1" applyBorder="1"/>
    <xf numFmtId="0" fontId="3" fillId="14" borderId="11" xfId="0" applyFont="1" applyFill="1" applyBorder="1" applyAlignment="1">
      <alignment horizontal="right" wrapText="1"/>
    </xf>
    <xf numFmtId="46" fontId="14" fillId="15" borderId="15" xfId="0" applyNumberFormat="1" applyFont="1" applyFill="1" applyBorder="1" applyAlignment="1">
      <alignment horizontal="right" wrapText="1"/>
    </xf>
    <xf numFmtId="46" fontId="14" fillId="15" borderId="16" xfId="0" applyNumberFormat="1" applyFont="1" applyFill="1" applyBorder="1" applyAlignment="1">
      <alignment horizontal="right" wrapText="1"/>
    </xf>
    <xf numFmtId="21" fontId="14" fillId="11" borderId="0" xfId="0" applyNumberFormat="1" applyFont="1" applyFill="1"/>
    <xf numFmtId="0" fontId="6" fillId="8" borderId="10" xfId="0" applyFont="1" applyFill="1" applyBorder="1" applyAlignment="1">
      <alignment horizontal="center" vertical="center" wrapText="1"/>
    </xf>
    <xf numFmtId="0" fontId="7" fillId="0" borderId="10" xfId="0" applyFont="1" applyFill="1" applyBorder="1"/>
    <xf numFmtId="0" fontId="8" fillId="0" borderId="10" xfId="0" applyFont="1" applyFill="1" applyBorder="1"/>
    <xf numFmtId="10" fontId="8" fillId="0" borderId="10" xfId="0" applyNumberFormat="1" applyFont="1" applyFill="1" applyBorder="1"/>
    <xf numFmtId="0" fontId="6" fillId="8" borderId="10" xfId="0" applyFont="1" applyFill="1" applyBorder="1"/>
    <xf numFmtId="0" fontId="9" fillId="8" borderId="10" xfId="0" applyFont="1" applyFill="1" applyBorder="1"/>
    <xf numFmtId="10" fontId="9" fillId="8" borderId="10" xfId="0" applyNumberFormat="1" applyFont="1" applyFill="1" applyBorder="1"/>
    <xf numFmtId="10" fontId="0" fillId="0" borderId="10" xfId="0" applyNumberFormat="1" applyFill="1" applyBorder="1"/>
    <xf numFmtId="0" fontId="0" fillId="0" borderId="10" xfId="0" applyFont="1" applyFill="1" applyBorder="1"/>
    <xf numFmtId="0" fontId="6" fillId="8" borderId="10" xfId="0" applyFont="1" applyFill="1" applyBorder="1" applyAlignment="1">
      <alignment horizontal="right" wrapText="1"/>
    </xf>
    <xf numFmtId="0" fontId="0" fillId="0" borderId="10" xfId="0" applyBorder="1" applyAlignment="1">
      <alignment horizontal="center"/>
    </xf>
    <xf numFmtId="0" fontId="0" fillId="8" borderId="10" xfId="0" applyFill="1" applyBorder="1"/>
    <xf numFmtId="0" fontId="0" fillId="0" borderId="0" xfId="0" applyAlignment="1">
      <alignment horizontal="center"/>
    </xf>
    <xf numFmtId="0" fontId="12" fillId="8" borderId="1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vertical="center" wrapText="1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0" fontId="0" fillId="0" borderId="10" xfId="0" applyFill="1" applyBorder="1" applyAlignment="1">
      <alignment horizontal="left" wrapText="1"/>
    </xf>
    <xf numFmtId="49" fontId="0" fillId="0" borderId="10" xfId="0" applyNumberFormat="1" applyBorder="1" applyAlignment="1">
      <alignment horizontal="center"/>
    </xf>
    <xf numFmtId="0" fontId="11" fillId="0" borderId="10" xfId="0" applyFont="1" applyBorder="1"/>
    <xf numFmtId="0" fontId="11" fillId="9" borderId="10" xfId="0" applyFont="1" applyFill="1" applyBorder="1"/>
    <xf numFmtId="0" fontId="11" fillId="0" borderId="10" xfId="0" applyFont="1" applyFill="1" applyBorder="1"/>
    <xf numFmtId="0" fontId="4" fillId="9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left" vertical="top"/>
    </xf>
    <xf numFmtId="0" fontId="15" fillId="9" borderId="10" xfId="0" applyFont="1" applyFill="1" applyBorder="1"/>
    <xf numFmtId="0" fontId="0" fillId="9" borderId="10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6" fillId="8" borderId="10" xfId="0" applyFont="1" applyFill="1" applyBorder="1" applyAlignment="1">
      <alignment horizontal="left" vertical="center" wrapText="1"/>
    </xf>
    <xf numFmtId="0" fontId="6" fillId="8" borderId="10" xfId="0" applyFont="1" applyFill="1" applyBorder="1" applyAlignment="1">
      <alignment horizontal="left" vertical="center"/>
    </xf>
    <xf numFmtId="0" fontId="1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8" borderId="0" xfId="0" applyFont="1" applyFill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6" fillId="8" borderId="19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8" borderId="10" xfId="0" applyFill="1" applyBorder="1" applyAlignment="1">
      <alignment horizontal="left" vertical="top"/>
    </xf>
    <xf numFmtId="0" fontId="17" fillId="0" borderId="0" xfId="0" applyFont="1"/>
    <xf numFmtId="0" fontId="0" fillId="0" borderId="24" xfId="0" applyFill="1" applyBorder="1" applyAlignment="1">
      <alignment horizontal="center" vertical="center"/>
    </xf>
    <xf numFmtId="0" fontId="10" fillId="0" borderId="10" xfId="0" applyFont="1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3" xfId="0" applyBorder="1" applyAlignment="1">
      <alignment horizontal="left" vertical="top"/>
    </xf>
    <xf numFmtId="0" fontId="11" fillId="0" borderId="23" xfId="0" applyFont="1" applyFill="1" applyBorder="1"/>
    <xf numFmtId="0" fontId="10" fillId="0" borderId="22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right"/>
    </xf>
    <xf numFmtId="0" fontId="4" fillId="8" borderId="10" xfId="0" applyFont="1" applyFill="1" applyBorder="1" applyAlignment="1">
      <alignment horizontal="left" vertical="top"/>
    </xf>
    <xf numFmtId="0" fontId="10" fillId="0" borderId="10" xfId="0" applyFont="1" applyFill="1" applyBorder="1" applyAlignment="1">
      <alignment horizontal="left" vertical="top" wrapText="1"/>
    </xf>
    <xf numFmtId="0" fontId="10" fillId="0" borderId="10" xfId="0" applyFont="1" applyBorder="1"/>
    <xf numFmtId="0" fontId="18" fillId="0" borderId="0" xfId="0" applyFont="1"/>
    <xf numFmtId="0" fontId="15" fillId="0" borderId="10" xfId="0" applyFont="1" applyFill="1" applyBorder="1" applyAlignment="1">
      <alignment horizontal="left" vertical="center" wrapText="1"/>
    </xf>
    <xf numFmtId="0" fontId="4" fillId="0" borderId="10" xfId="0" applyFont="1" applyFill="1" applyBorder="1"/>
    <xf numFmtId="0" fontId="4" fillId="0" borderId="10" xfId="0" applyFont="1" applyFill="1" applyBorder="1" applyAlignment="1">
      <alignment horizontal="left" vertical="top"/>
    </xf>
    <xf numFmtId="0" fontId="15" fillId="0" borderId="10" xfId="0" applyFont="1" applyFill="1" applyBorder="1"/>
    <xf numFmtId="0" fontId="0" fillId="0" borderId="10" xfId="0" applyFill="1" applyBorder="1" applyAlignment="1">
      <alignment horizontal="left" vertical="top" wrapText="1"/>
    </xf>
    <xf numFmtId="0" fontId="4" fillId="8" borderId="10" xfId="0" applyFont="1" applyFill="1" applyBorder="1"/>
    <xf numFmtId="0" fontId="0" fillId="8" borderId="10" xfId="0" applyFill="1" applyBorder="1" applyAlignment="1">
      <alignment horizontal="left" vertical="center"/>
    </xf>
    <xf numFmtId="0" fontId="0" fillId="0" borderId="10" xfId="0" applyFill="1" applyBorder="1" applyAlignment="1">
      <alignment vertical="center" wrapText="1"/>
    </xf>
    <xf numFmtId="0" fontId="0" fillId="0" borderId="10" xfId="0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1" fillId="0" borderId="0" xfId="0" applyFont="1"/>
    <xf numFmtId="0" fontId="5" fillId="8" borderId="0" xfId="0" applyFont="1" applyFill="1"/>
    <xf numFmtId="0" fontId="0" fillId="9" borderId="10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16" fillId="0" borderId="21" xfId="0" applyFont="1" applyBorder="1" applyAlignment="1">
      <alignment horizontal="center" vertical="center" textRotation="90"/>
    </xf>
    <xf numFmtId="0" fontId="0" fillId="0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0" fillId="9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0" fillId="0" borderId="10" xfId="0" applyFont="1" applyFill="1" applyBorder="1" applyAlignment="1">
      <alignment horizontal="left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 wrapText="1"/>
    </xf>
    <xf numFmtId="0" fontId="10" fillId="0" borderId="23" xfId="0" applyFont="1" applyFill="1" applyBorder="1" applyAlignment="1">
      <alignment horizontal="left" vertical="center" wrapText="1"/>
    </xf>
    <xf numFmtId="0" fontId="5" fillId="8" borderId="17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0" fontId="0" fillId="0" borderId="22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Fill="1" applyBorder="1" applyAlignment="1">
      <alignment horizontal="left" vertical="center" wrapText="1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E06666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6B26B"/>
      <rgbColor rgb="FFCC99FF"/>
      <rgbColor rgb="FFFFD966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7" zoomScale="95" zoomScaleNormal="95" workbookViewId="0">
      <selection activeCell="A49" sqref="A49:B49"/>
    </sheetView>
  </sheetViews>
  <sheetFormatPr baseColWidth="10" defaultColWidth="8.88671875" defaultRowHeight="14.4" x14ac:dyDescent="0.3"/>
  <cols>
    <col min="1" max="1" width="27"/>
    <col min="2" max="1025" width="10.5546875"/>
  </cols>
  <sheetData>
    <row r="1" spans="1:4" x14ac:dyDescent="0.3">
      <c r="A1" s="1" t="s">
        <v>0</v>
      </c>
    </row>
    <row r="2" spans="1:4" x14ac:dyDescent="0.3">
      <c r="A2" t="s">
        <v>1</v>
      </c>
      <c r="B2" s="2">
        <f>0.8*3</f>
        <v>2.4000000000000004</v>
      </c>
      <c r="D2" s="2">
        <f>SUM(B2:B15)</f>
        <v>25.000000000000004</v>
      </c>
    </row>
    <row r="3" spans="1:4" x14ac:dyDescent="0.3">
      <c r="A3" t="s">
        <v>2</v>
      </c>
      <c r="B3" s="2">
        <f>0.8+0.2+0.9</f>
        <v>1.9</v>
      </c>
    </row>
    <row r="4" spans="1:4" x14ac:dyDescent="0.3">
      <c r="A4" t="s">
        <v>3</v>
      </c>
      <c r="B4" s="2">
        <f>0.8+0.5</f>
        <v>1.3</v>
      </c>
    </row>
    <row r="5" spans="1:4" x14ac:dyDescent="0.3">
      <c r="A5" t="s">
        <v>4</v>
      </c>
      <c r="B5" s="2">
        <f>4</f>
        <v>4</v>
      </c>
    </row>
    <row r="6" spans="1:4" x14ac:dyDescent="0.3">
      <c r="A6" t="s">
        <v>5</v>
      </c>
      <c r="B6">
        <v>2</v>
      </c>
    </row>
    <row r="7" spans="1:4" x14ac:dyDescent="0.3">
      <c r="A7" t="s">
        <v>6</v>
      </c>
      <c r="B7">
        <v>8</v>
      </c>
    </row>
    <row r="8" spans="1:4" x14ac:dyDescent="0.3">
      <c r="A8" t="s">
        <v>7</v>
      </c>
      <c r="B8">
        <v>0.8</v>
      </c>
    </row>
    <row r="9" spans="1:4" x14ac:dyDescent="0.3">
      <c r="A9" t="s">
        <v>8</v>
      </c>
      <c r="B9">
        <v>0.4</v>
      </c>
    </row>
    <row r="10" spans="1:4" x14ac:dyDescent="0.3">
      <c r="A10" t="s">
        <v>9</v>
      </c>
      <c r="B10">
        <v>0.8</v>
      </c>
    </row>
    <row r="11" spans="1:4" x14ac:dyDescent="0.3">
      <c r="A11" t="s">
        <v>10</v>
      </c>
      <c r="B11">
        <v>1.2</v>
      </c>
    </row>
    <row r="12" spans="1:4" x14ac:dyDescent="0.3">
      <c r="A12" t="s">
        <v>11</v>
      </c>
      <c r="B12">
        <v>0</v>
      </c>
    </row>
    <row r="13" spans="1:4" x14ac:dyDescent="0.3">
      <c r="A13" t="s">
        <v>12</v>
      </c>
      <c r="B13">
        <v>1.6</v>
      </c>
    </row>
    <row r="14" spans="1:4" x14ac:dyDescent="0.3">
      <c r="A14" t="s">
        <v>13</v>
      </c>
      <c r="B14">
        <v>0.6</v>
      </c>
    </row>
    <row r="16" spans="1:4" x14ac:dyDescent="0.3">
      <c r="A16" s="1" t="s">
        <v>14</v>
      </c>
    </row>
    <row r="17" spans="1:4" x14ac:dyDescent="0.3">
      <c r="A17" t="s">
        <v>15</v>
      </c>
      <c r="B17" s="2">
        <f>4+4</f>
        <v>8</v>
      </c>
      <c r="D17" s="2">
        <f>SUM(B17:B21)</f>
        <v>25</v>
      </c>
    </row>
    <row r="18" spans="1:4" x14ac:dyDescent="0.3">
      <c r="A18" t="s">
        <v>16</v>
      </c>
      <c r="B18">
        <v>4</v>
      </c>
    </row>
    <row r="19" spans="1:4" x14ac:dyDescent="0.3">
      <c r="A19" t="s">
        <v>17</v>
      </c>
      <c r="B19">
        <v>11</v>
      </c>
    </row>
    <row r="20" spans="1:4" x14ac:dyDescent="0.3">
      <c r="A20" t="s">
        <v>18</v>
      </c>
      <c r="B20" s="2">
        <f>0.6+0.6</f>
        <v>1.2</v>
      </c>
    </row>
    <row r="21" spans="1:4" x14ac:dyDescent="0.3">
      <c r="A21" t="s">
        <v>19</v>
      </c>
      <c r="B21">
        <v>0.8</v>
      </c>
    </row>
    <row r="23" spans="1:4" x14ac:dyDescent="0.3">
      <c r="A23" s="1" t="s">
        <v>20</v>
      </c>
    </row>
    <row r="24" spans="1:4" x14ac:dyDescent="0.3">
      <c r="A24" t="s">
        <v>21</v>
      </c>
      <c r="B24" s="2">
        <f>0.2+0.9</f>
        <v>1.1000000000000001</v>
      </c>
      <c r="D24" s="2">
        <f>SUM(B24:B34)</f>
        <v>24.999999999999996</v>
      </c>
    </row>
    <row r="25" spans="1:4" x14ac:dyDescent="0.3">
      <c r="A25" t="s">
        <v>22</v>
      </c>
      <c r="B25" s="2">
        <f>1.2+1.2</f>
        <v>2.4</v>
      </c>
    </row>
    <row r="26" spans="1:4" x14ac:dyDescent="0.3">
      <c r="A26" t="s">
        <v>23</v>
      </c>
      <c r="B26">
        <v>0</v>
      </c>
    </row>
    <row r="27" spans="1:4" x14ac:dyDescent="0.3">
      <c r="A27" t="s">
        <v>24</v>
      </c>
      <c r="B27" s="2">
        <f>0.4+1.8</f>
        <v>2.2000000000000002</v>
      </c>
    </row>
    <row r="28" spans="1:4" x14ac:dyDescent="0.3">
      <c r="A28" t="s">
        <v>25</v>
      </c>
      <c r="B28">
        <v>8</v>
      </c>
    </row>
    <row r="29" spans="1:4" x14ac:dyDescent="0.3">
      <c r="A29" t="s">
        <v>26</v>
      </c>
      <c r="B29">
        <v>5</v>
      </c>
    </row>
    <row r="30" spans="1:4" x14ac:dyDescent="0.3">
      <c r="A30" t="s">
        <v>27</v>
      </c>
      <c r="B30">
        <v>1.2</v>
      </c>
    </row>
    <row r="31" spans="1:4" x14ac:dyDescent="0.3">
      <c r="A31" t="s">
        <v>28</v>
      </c>
      <c r="B31">
        <v>0.75</v>
      </c>
    </row>
    <row r="32" spans="1:4" x14ac:dyDescent="0.3">
      <c r="A32" t="s">
        <v>29</v>
      </c>
      <c r="B32">
        <v>2.4</v>
      </c>
    </row>
    <row r="33" spans="1:4" x14ac:dyDescent="0.3">
      <c r="A33" t="s">
        <v>30</v>
      </c>
      <c r="B33">
        <v>1.5</v>
      </c>
    </row>
    <row r="34" spans="1:4" x14ac:dyDescent="0.3">
      <c r="A34" t="s">
        <v>31</v>
      </c>
      <c r="B34">
        <v>0.45</v>
      </c>
    </row>
    <row r="36" spans="1:4" x14ac:dyDescent="0.3">
      <c r="A36" s="1" t="s">
        <v>32</v>
      </c>
    </row>
    <row r="37" spans="1:4" x14ac:dyDescent="0.3">
      <c r="A37" t="s">
        <v>33</v>
      </c>
      <c r="B37">
        <v>3.8</v>
      </c>
      <c r="D37" s="2">
        <f>SUM(B37:B43)</f>
        <v>25</v>
      </c>
    </row>
    <row r="38" spans="1:4" x14ac:dyDescent="0.3">
      <c r="A38" t="s">
        <v>34</v>
      </c>
      <c r="B38">
        <v>9.08</v>
      </c>
    </row>
    <row r="39" spans="1:4" x14ac:dyDescent="0.3">
      <c r="A39" t="s">
        <v>31</v>
      </c>
      <c r="B39">
        <v>3.25</v>
      </c>
    </row>
    <row r="40" spans="1:4" x14ac:dyDescent="0.3">
      <c r="A40" t="s">
        <v>35</v>
      </c>
      <c r="B40" s="2">
        <f>0.8+0.8+0.8+0.8+0.2+0.2</f>
        <v>3.6000000000000005</v>
      </c>
    </row>
    <row r="41" spans="1:4" x14ac:dyDescent="0.3">
      <c r="A41" t="s">
        <v>36</v>
      </c>
      <c r="B41" s="2">
        <f>0.9+0.5</f>
        <v>1.4</v>
      </c>
    </row>
    <row r="42" spans="1:4" x14ac:dyDescent="0.3">
      <c r="A42" t="s">
        <v>37</v>
      </c>
      <c r="B42" s="2">
        <f>0.5+0.5+0.5</f>
        <v>1.5</v>
      </c>
    </row>
    <row r="43" spans="1:4" x14ac:dyDescent="0.3">
      <c r="A43" t="s">
        <v>38</v>
      </c>
      <c r="B43">
        <v>2.37</v>
      </c>
    </row>
    <row r="46" spans="1:4" x14ac:dyDescent="0.3">
      <c r="A46" s="1" t="s">
        <v>39</v>
      </c>
    </row>
    <row r="47" spans="1:4" x14ac:dyDescent="0.3">
      <c r="A47" t="s">
        <v>38</v>
      </c>
      <c r="B47">
        <v>15.63</v>
      </c>
      <c r="D47" s="2">
        <f>SUM(B47:B49)</f>
        <v>25.000000000000004</v>
      </c>
    </row>
    <row r="48" spans="1:4" x14ac:dyDescent="0.3">
      <c r="A48" t="s">
        <v>40</v>
      </c>
      <c r="B48">
        <v>8</v>
      </c>
    </row>
    <row r="49" spans="1:2" x14ac:dyDescent="0.3">
      <c r="A49" t="s">
        <v>41</v>
      </c>
      <c r="B49" s="2">
        <v>1.37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72"/>
  <sheetViews>
    <sheetView zoomScale="70" zoomScaleNormal="70" workbookViewId="0">
      <selection activeCell="I54" sqref="I54"/>
    </sheetView>
  </sheetViews>
  <sheetFormatPr baseColWidth="10" defaultColWidth="8.88671875" defaultRowHeight="14.4" x14ac:dyDescent="0.3"/>
  <cols>
    <col min="1" max="4" width="10.5546875"/>
    <col min="5" max="5" width="15.6640625"/>
    <col min="6" max="6" width="10.5546875"/>
    <col min="7" max="7" width="16"/>
    <col min="8" max="8" width="10.5546875"/>
    <col min="9" max="9" width="32.6640625"/>
    <col min="10" max="1025" width="10.5546875"/>
  </cols>
  <sheetData>
    <row r="1" spans="1:10" ht="15.6" thickTop="1" thickBot="1" x14ac:dyDescent="0.35">
      <c r="A1" s="3" t="s">
        <v>42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5"/>
    </row>
    <row r="2" spans="1:10" ht="22.8" hidden="1" thickTop="1" thickBot="1" x14ac:dyDescent="0.35">
      <c r="A2" s="6" t="s">
        <v>51</v>
      </c>
      <c r="B2" s="7" t="s">
        <v>52</v>
      </c>
      <c r="C2" s="7" t="s">
        <v>53</v>
      </c>
      <c r="D2" s="7" t="s">
        <v>54</v>
      </c>
      <c r="E2" s="8">
        <v>41341.395833333299</v>
      </c>
      <c r="F2" s="9">
        <v>0</v>
      </c>
      <c r="G2" s="8">
        <v>41341.479166666701</v>
      </c>
      <c r="H2" s="10">
        <v>5</v>
      </c>
      <c r="I2" s="11" t="s">
        <v>55</v>
      </c>
      <c r="J2" s="12" t="s">
        <v>56</v>
      </c>
    </row>
    <row r="3" spans="1:10" ht="15.6" thickTop="1" thickBot="1" x14ac:dyDescent="0.35">
      <c r="A3" s="6" t="s">
        <v>51</v>
      </c>
      <c r="B3" s="7" t="s">
        <v>52</v>
      </c>
      <c r="C3" s="7" t="s">
        <v>57</v>
      </c>
      <c r="D3" s="7" t="s">
        <v>54</v>
      </c>
      <c r="E3" s="8">
        <v>41341.3034722222</v>
      </c>
      <c r="F3" s="9">
        <v>1.9444444444444445E-2</v>
      </c>
      <c r="G3" s="8">
        <v>41341.368055555598</v>
      </c>
      <c r="H3" s="75">
        <v>2.7083333333333335</v>
      </c>
      <c r="I3" s="12" t="s">
        <v>58</v>
      </c>
      <c r="J3" s="13"/>
    </row>
    <row r="4" spans="1:10" ht="22.8" hidden="1" thickTop="1" thickBot="1" x14ac:dyDescent="0.35">
      <c r="A4" s="14" t="s">
        <v>51</v>
      </c>
      <c r="B4" s="7" t="s">
        <v>52</v>
      </c>
      <c r="C4" s="7" t="s">
        <v>53</v>
      </c>
      <c r="D4" s="7" t="s">
        <v>59</v>
      </c>
      <c r="E4" s="8">
        <v>41341.395833333299</v>
      </c>
      <c r="F4" s="9">
        <v>0</v>
      </c>
      <c r="G4" s="8">
        <v>41341.479166666701</v>
      </c>
      <c r="H4" s="10">
        <v>5</v>
      </c>
      <c r="I4" s="11" t="s">
        <v>55</v>
      </c>
      <c r="J4" s="12" t="s">
        <v>56</v>
      </c>
    </row>
    <row r="5" spans="1:10" ht="15.6" hidden="1" thickTop="1" thickBot="1" x14ac:dyDescent="0.35">
      <c r="A5" s="14" t="s">
        <v>51</v>
      </c>
      <c r="B5" s="7" t="s">
        <v>52</v>
      </c>
      <c r="C5" s="7" t="s">
        <v>53</v>
      </c>
      <c r="D5" s="7" t="s">
        <v>60</v>
      </c>
      <c r="E5" s="8">
        <v>41341.395833333299</v>
      </c>
      <c r="F5" s="9">
        <v>0</v>
      </c>
      <c r="G5" s="8">
        <v>41341.479166666701</v>
      </c>
      <c r="H5" s="10">
        <v>5</v>
      </c>
      <c r="I5" s="11" t="s">
        <v>61</v>
      </c>
      <c r="J5" s="12" t="s">
        <v>56</v>
      </c>
    </row>
    <row r="6" spans="1:10" ht="15.6" thickTop="1" thickBot="1" x14ac:dyDescent="0.35">
      <c r="A6" s="15" t="s">
        <v>51</v>
      </c>
      <c r="B6" s="16" t="s">
        <v>52</v>
      </c>
      <c r="C6" s="16" t="s">
        <v>57</v>
      </c>
      <c r="D6" s="16" t="s">
        <v>54</v>
      </c>
      <c r="E6" s="17">
        <v>41586.270833333299</v>
      </c>
      <c r="F6" s="18">
        <v>8.3333333333333297E-3</v>
      </c>
      <c r="G6" s="17">
        <v>41586.3347222222</v>
      </c>
      <c r="H6" s="78">
        <v>3.3333333333333335</v>
      </c>
      <c r="I6" s="19" t="s">
        <v>62</v>
      </c>
      <c r="J6" s="19" t="s">
        <v>63</v>
      </c>
    </row>
    <row r="7" spans="1:10" ht="22.8" hidden="1" thickTop="1" thickBot="1" x14ac:dyDescent="0.35">
      <c r="A7" s="15" t="s">
        <v>51</v>
      </c>
      <c r="B7" s="16" t="s">
        <v>52</v>
      </c>
      <c r="C7" s="16" t="s">
        <v>64</v>
      </c>
      <c r="D7" s="16" t="s">
        <v>54</v>
      </c>
      <c r="E7" s="17">
        <v>41586.340277777803</v>
      </c>
      <c r="F7" s="18">
        <v>0</v>
      </c>
      <c r="G7" s="17">
        <v>41586.364583333299</v>
      </c>
      <c r="H7" s="20">
        <v>1.4583333333333299</v>
      </c>
      <c r="I7" s="16" t="s">
        <v>65</v>
      </c>
      <c r="J7" s="21"/>
    </row>
    <row r="8" spans="1:10" ht="15.6" hidden="1" thickTop="1" thickBot="1" x14ac:dyDescent="0.35">
      <c r="A8" s="22" t="s">
        <v>51</v>
      </c>
      <c r="B8" s="16" t="s">
        <v>52</v>
      </c>
      <c r="C8" s="16" t="s">
        <v>53</v>
      </c>
      <c r="D8" s="16" t="s">
        <v>66</v>
      </c>
      <c r="E8" s="17">
        <v>41555.833333333299</v>
      </c>
      <c r="F8" s="18">
        <v>0</v>
      </c>
      <c r="G8" s="17">
        <v>41555.850694444402</v>
      </c>
      <c r="H8" s="20">
        <v>1.0416666666666701</v>
      </c>
      <c r="I8" s="23" t="s">
        <v>67</v>
      </c>
      <c r="J8" s="19" t="s">
        <v>63</v>
      </c>
    </row>
    <row r="9" spans="1:10" ht="15.6" hidden="1" thickTop="1" thickBot="1" x14ac:dyDescent="0.35">
      <c r="A9" s="22" t="s">
        <v>51</v>
      </c>
      <c r="B9" s="16" t="s">
        <v>52</v>
      </c>
      <c r="C9" s="16" t="s">
        <v>57</v>
      </c>
      <c r="D9" s="16" t="s">
        <v>66</v>
      </c>
      <c r="E9" s="17">
        <v>41555.850694444402</v>
      </c>
      <c r="F9" s="18">
        <v>0</v>
      </c>
      <c r="G9" s="17">
        <v>41555.925694444399</v>
      </c>
      <c r="H9" s="20">
        <v>4.5</v>
      </c>
      <c r="I9" s="16" t="s">
        <v>68</v>
      </c>
      <c r="J9" s="24"/>
    </row>
    <row r="10" spans="1:10" ht="15.6" hidden="1" thickTop="1" thickBot="1" x14ac:dyDescent="0.35">
      <c r="A10" s="22" t="s">
        <v>51</v>
      </c>
      <c r="B10" s="16" t="s">
        <v>52</v>
      </c>
      <c r="C10" s="16" t="s">
        <v>69</v>
      </c>
      <c r="D10" s="16" t="s">
        <v>66</v>
      </c>
      <c r="E10" s="17">
        <v>41555.925694444399</v>
      </c>
      <c r="F10" s="18">
        <v>0</v>
      </c>
      <c r="G10" s="17">
        <v>41555.930555555598</v>
      </c>
      <c r="H10" s="18">
        <v>0.29166666666666702</v>
      </c>
      <c r="I10" s="16" t="s">
        <v>70</v>
      </c>
      <c r="J10" s="24"/>
    </row>
    <row r="11" spans="1:10" ht="15.6" hidden="1" thickTop="1" thickBot="1" x14ac:dyDescent="0.35">
      <c r="A11" s="22" t="s">
        <v>51</v>
      </c>
      <c r="B11" s="16" t="s">
        <v>78</v>
      </c>
      <c r="C11" s="16" t="s">
        <v>53</v>
      </c>
      <c r="D11" s="16" t="s">
        <v>66</v>
      </c>
      <c r="E11" s="17">
        <v>41555.930555555598</v>
      </c>
      <c r="F11" s="18">
        <v>0</v>
      </c>
      <c r="G11" s="17">
        <v>41555.949999999997</v>
      </c>
      <c r="H11" s="20">
        <v>1.1666666666666701</v>
      </c>
      <c r="I11" s="16" t="s">
        <v>71</v>
      </c>
      <c r="J11" s="24"/>
    </row>
    <row r="12" spans="1:10" ht="15.6" hidden="1" thickTop="1" thickBot="1" x14ac:dyDescent="0.35">
      <c r="A12" s="22" t="s">
        <v>51</v>
      </c>
      <c r="B12" s="16" t="s">
        <v>52</v>
      </c>
      <c r="C12" s="16" t="s">
        <v>57</v>
      </c>
      <c r="D12" s="16" t="s">
        <v>66</v>
      </c>
      <c r="E12" s="17">
        <v>41555.949999999997</v>
      </c>
      <c r="F12" s="18">
        <v>0</v>
      </c>
      <c r="G12" s="17">
        <v>41586.064583333296</v>
      </c>
      <c r="H12" s="20">
        <v>6.875</v>
      </c>
      <c r="I12" s="16" t="s">
        <v>72</v>
      </c>
      <c r="J12" s="24"/>
    </row>
    <row r="13" spans="1:10" ht="15.6" hidden="1" thickTop="1" thickBot="1" x14ac:dyDescent="0.35">
      <c r="A13" s="22" t="s">
        <v>51</v>
      </c>
      <c r="B13" s="16" t="s">
        <v>52</v>
      </c>
      <c r="C13" s="16" t="s">
        <v>69</v>
      </c>
      <c r="D13" s="16" t="s">
        <v>66</v>
      </c>
      <c r="E13" s="17">
        <v>41586.272916666698</v>
      </c>
      <c r="F13" s="18">
        <v>0</v>
      </c>
      <c r="G13" s="17">
        <v>41586.397916666698</v>
      </c>
      <c r="H13" s="20">
        <v>7.5</v>
      </c>
      <c r="I13" s="16" t="s">
        <v>73</v>
      </c>
      <c r="J13" s="24"/>
    </row>
    <row r="14" spans="1:10" ht="22.8" hidden="1" thickTop="1" thickBot="1" x14ac:dyDescent="0.35">
      <c r="A14" s="22" t="s">
        <v>51</v>
      </c>
      <c r="B14" s="16" t="s">
        <v>52</v>
      </c>
      <c r="C14" s="16" t="s">
        <v>64</v>
      </c>
      <c r="D14" s="16" t="s">
        <v>66</v>
      </c>
      <c r="E14" s="17">
        <v>41586.397916666698</v>
      </c>
      <c r="F14" s="18">
        <v>0</v>
      </c>
      <c r="G14" s="17">
        <v>41586.402777777803</v>
      </c>
      <c r="H14" s="18">
        <v>0.29166666666666702</v>
      </c>
      <c r="I14" s="16" t="s">
        <v>74</v>
      </c>
      <c r="J14" s="24"/>
    </row>
    <row r="15" spans="1:10" ht="15.6" hidden="1" thickTop="1" thickBot="1" x14ac:dyDescent="0.35">
      <c r="A15" s="22" t="s">
        <v>51</v>
      </c>
      <c r="B15" s="16" t="s">
        <v>52</v>
      </c>
      <c r="C15" s="16" t="s">
        <v>53</v>
      </c>
      <c r="D15" s="16" t="s">
        <v>66</v>
      </c>
      <c r="E15" s="17">
        <v>41586.402777777803</v>
      </c>
      <c r="F15" s="18">
        <v>0</v>
      </c>
      <c r="G15" s="17">
        <v>41586.413194444402</v>
      </c>
      <c r="H15" s="18">
        <v>0.625</v>
      </c>
      <c r="I15" s="16" t="s">
        <v>75</v>
      </c>
      <c r="J15" s="24"/>
    </row>
    <row r="16" spans="1:10" ht="15.6" hidden="1" thickTop="1" thickBot="1" x14ac:dyDescent="0.35">
      <c r="A16" s="22" t="s">
        <v>51</v>
      </c>
      <c r="B16" s="16" t="s">
        <v>52</v>
      </c>
      <c r="C16" s="16" t="s">
        <v>57</v>
      </c>
      <c r="D16" s="16" t="s">
        <v>66</v>
      </c>
      <c r="E16" s="17">
        <v>41586.413194444402</v>
      </c>
      <c r="F16" s="18">
        <v>0</v>
      </c>
      <c r="G16" s="17">
        <v>41586.461805555598</v>
      </c>
      <c r="H16" s="20">
        <v>2.9166666666666701</v>
      </c>
      <c r="I16" s="16" t="s">
        <v>76</v>
      </c>
      <c r="J16" s="24"/>
    </row>
    <row r="17" spans="1:10" ht="22.8" hidden="1" thickTop="1" thickBot="1" x14ac:dyDescent="0.35">
      <c r="A17" s="22" t="s">
        <v>51</v>
      </c>
      <c r="B17" s="16" t="s">
        <v>52</v>
      </c>
      <c r="C17" s="16" t="s">
        <v>64</v>
      </c>
      <c r="D17" s="16" t="s">
        <v>66</v>
      </c>
      <c r="E17" s="17">
        <v>41586.461805555598</v>
      </c>
      <c r="F17" s="18">
        <v>0</v>
      </c>
      <c r="G17" s="17">
        <v>41586.46875</v>
      </c>
      <c r="H17" s="18">
        <v>0.41666666666666702</v>
      </c>
      <c r="I17" s="16" t="s">
        <v>77</v>
      </c>
      <c r="J17" s="24"/>
    </row>
    <row r="18" spans="1:10" ht="15.6" hidden="1" thickTop="1" thickBot="1" x14ac:dyDescent="0.35">
      <c r="A18" s="22" t="s">
        <v>51</v>
      </c>
      <c r="B18" s="16" t="s">
        <v>78</v>
      </c>
      <c r="C18" s="16" t="s">
        <v>53</v>
      </c>
      <c r="D18" s="16" t="s">
        <v>59</v>
      </c>
      <c r="E18" s="17">
        <v>41433.416666666701</v>
      </c>
      <c r="F18" s="18">
        <v>0</v>
      </c>
      <c r="G18" s="17">
        <v>41433.479166666701</v>
      </c>
      <c r="H18" s="20">
        <v>3.75</v>
      </c>
      <c r="I18" s="23" t="s">
        <v>79</v>
      </c>
      <c r="J18" s="19" t="s">
        <v>63</v>
      </c>
    </row>
    <row r="19" spans="1:10" ht="15.6" hidden="1" thickTop="1" thickBot="1" x14ac:dyDescent="0.35">
      <c r="A19" s="22" t="s">
        <v>51</v>
      </c>
      <c r="B19" s="16" t="s">
        <v>78</v>
      </c>
      <c r="C19" s="16" t="s">
        <v>57</v>
      </c>
      <c r="D19" s="16" t="s">
        <v>59</v>
      </c>
      <c r="E19" s="17">
        <v>41555.625</v>
      </c>
      <c r="F19" s="18">
        <v>0</v>
      </c>
      <c r="G19" s="17">
        <v>41555.729166666701</v>
      </c>
      <c r="H19" s="20">
        <v>6.25</v>
      </c>
      <c r="I19" s="16" t="s">
        <v>80</v>
      </c>
    </row>
    <row r="20" spans="1:10" ht="22.8" hidden="1" thickTop="1" thickBot="1" x14ac:dyDescent="0.35">
      <c r="A20" s="22" t="s">
        <v>51</v>
      </c>
      <c r="B20" s="16" t="s">
        <v>52</v>
      </c>
      <c r="C20" s="16" t="s">
        <v>57</v>
      </c>
      <c r="D20" s="16" t="s">
        <v>59</v>
      </c>
      <c r="E20" s="17">
        <v>41555.791666666701</v>
      </c>
      <c r="F20" s="18">
        <v>0</v>
      </c>
      <c r="G20" s="17">
        <v>41555.809027777803</v>
      </c>
      <c r="H20" s="20">
        <v>1.0416666666666701</v>
      </c>
      <c r="I20" s="16" t="s">
        <v>81</v>
      </c>
    </row>
    <row r="21" spans="1:10" ht="22.8" hidden="1" thickTop="1" thickBot="1" x14ac:dyDescent="0.35">
      <c r="A21" s="22" t="s">
        <v>51</v>
      </c>
      <c r="B21" s="16" t="s">
        <v>52</v>
      </c>
      <c r="C21" s="16" t="s">
        <v>57</v>
      </c>
      <c r="D21" s="16" t="s">
        <v>59</v>
      </c>
      <c r="E21" s="17">
        <v>41586.604166666701</v>
      </c>
      <c r="F21" s="18">
        <v>0</v>
      </c>
      <c r="G21" s="17">
        <v>41586.625</v>
      </c>
      <c r="H21" s="20">
        <v>1.25</v>
      </c>
      <c r="I21" s="16" t="s">
        <v>82</v>
      </c>
    </row>
    <row r="22" spans="1:10" ht="15.6" hidden="1" thickTop="1" thickBot="1" x14ac:dyDescent="0.35">
      <c r="A22" s="22" t="s">
        <v>51</v>
      </c>
      <c r="B22" s="16" t="s">
        <v>52</v>
      </c>
      <c r="C22" s="16" t="s">
        <v>69</v>
      </c>
      <c r="D22" s="16" t="s">
        <v>59</v>
      </c>
      <c r="E22" s="17">
        <v>41586.625</v>
      </c>
      <c r="F22" s="18">
        <v>0</v>
      </c>
      <c r="G22" s="17">
        <v>41586.645833333299</v>
      </c>
      <c r="H22" s="20">
        <v>1.25</v>
      </c>
      <c r="I22" s="16" t="s">
        <v>83</v>
      </c>
    </row>
    <row r="23" spans="1:10" ht="22.8" hidden="1" thickTop="1" thickBot="1" x14ac:dyDescent="0.35">
      <c r="A23" s="22" t="s">
        <v>51</v>
      </c>
      <c r="B23" s="16" t="s">
        <v>52</v>
      </c>
      <c r="C23" s="16" t="s">
        <v>31</v>
      </c>
      <c r="D23" s="16" t="s">
        <v>59</v>
      </c>
      <c r="E23" s="17">
        <v>41586.652777777803</v>
      </c>
      <c r="F23" s="18">
        <v>0</v>
      </c>
      <c r="G23" s="17">
        <v>41586.673611111102</v>
      </c>
      <c r="H23" s="20">
        <v>1.25</v>
      </c>
      <c r="I23" s="16" t="s">
        <v>84</v>
      </c>
    </row>
    <row r="24" spans="1:10" ht="22.8" hidden="1" thickTop="1" thickBot="1" x14ac:dyDescent="0.35">
      <c r="A24" s="22" t="s">
        <v>51</v>
      </c>
      <c r="B24" s="16" t="s">
        <v>52</v>
      </c>
      <c r="C24" s="16" t="s">
        <v>64</v>
      </c>
      <c r="D24" s="16" t="s">
        <v>59</v>
      </c>
      <c r="E24" s="17">
        <v>41586.673611111102</v>
      </c>
      <c r="F24" s="18">
        <v>0</v>
      </c>
      <c r="G24" s="17">
        <v>41586.715277777803</v>
      </c>
      <c r="H24" s="20">
        <v>2.5</v>
      </c>
      <c r="I24" s="16" t="s">
        <v>85</v>
      </c>
    </row>
    <row r="25" spans="1:10" ht="15.6" hidden="1" thickTop="1" thickBot="1" x14ac:dyDescent="0.35">
      <c r="A25" s="22" t="s">
        <v>51</v>
      </c>
      <c r="B25" s="16" t="s">
        <v>78</v>
      </c>
      <c r="C25" s="16" t="s">
        <v>31</v>
      </c>
      <c r="D25" s="25"/>
      <c r="E25" s="17">
        <v>41586.715277777803</v>
      </c>
      <c r="F25" s="18">
        <v>0</v>
      </c>
      <c r="G25" s="17">
        <v>41586.743055555598</v>
      </c>
      <c r="H25" s="20">
        <v>1.6666666666666701</v>
      </c>
      <c r="I25" s="16" t="s">
        <v>86</v>
      </c>
    </row>
    <row r="26" spans="1:10" ht="15.6" hidden="1" thickTop="1" thickBot="1" x14ac:dyDescent="0.35">
      <c r="A26" s="22" t="s">
        <v>51</v>
      </c>
      <c r="B26" s="16" t="s">
        <v>78</v>
      </c>
      <c r="C26" s="16" t="s">
        <v>69</v>
      </c>
      <c r="D26" s="16" t="s">
        <v>59</v>
      </c>
      <c r="E26" s="17">
        <v>41586.819444444503</v>
      </c>
      <c r="F26" s="18">
        <v>0</v>
      </c>
      <c r="G26" s="17">
        <v>41586.833333333299</v>
      </c>
      <c r="H26" s="18">
        <v>0.83333333333333304</v>
      </c>
      <c r="I26" s="25"/>
    </row>
    <row r="27" spans="1:10" ht="22.8" hidden="1" thickTop="1" thickBot="1" x14ac:dyDescent="0.35">
      <c r="A27" s="22" t="s">
        <v>51</v>
      </c>
      <c r="B27" s="16" t="s">
        <v>78</v>
      </c>
      <c r="C27" s="16" t="s">
        <v>64</v>
      </c>
      <c r="D27" s="16" t="s">
        <v>59</v>
      </c>
      <c r="E27" s="17">
        <v>41586.854166666701</v>
      </c>
      <c r="F27" s="18">
        <v>0</v>
      </c>
      <c r="G27" s="17">
        <v>41586.9375</v>
      </c>
      <c r="H27" s="20">
        <v>5</v>
      </c>
      <c r="I27" s="16" t="s">
        <v>87</v>
      </c>
    </row>
    <row r="28" spans="1:10" ht="22.8" hidden="1" thickTop="1" thickBot="1" x14ac:dyDescent="0.35">
      <c r="A28" s="26" t="s">
        <v>51</v>
      </c>
      <c r="B28" s="27" t="s">
        <v>88</v>
      </c>
      <c r="C28" s="27" t="s">
        <v>53</v>
      </c>
      <c r="D28" s="27" t="s">
        <v>54</v>
      </c>
      <c r="E28" s="28"/>
      <c r="F28" s="29">
        <v>0</v>
      </c>
      <c r="G28" s="28">
        <v>41616.819444444402</v>
      </c>
      <c r="H28" s="30">
        <v>3.5416666666666701</v>
      </c>
      <c r="I28" s="31" t="s">
        <v>89</v>
      </c>
      <c r="J28" s="32" t="s">
        <v>90</v>
      </c>
    </row>
    <row r="29" spans="1:10" ht="15.6" hidden="1" thickTop="1" thickBot="1" x14ac:dyDescent="0.35">
      <c r="A29" s="33" t="s">
        <v>51</v>
      </c>
      <c r="B29" s="27" t="s">
        <v>52</v>
      </c>
      <c r="C29" s="27" t="s">
        <v>57</v>
      </c>
      <c r="D29" s="27" t="s">
        <v>66</v>
      </c>
      <c r="E29" s="28">
        <v>41616.833333333299</v>
      </c>
      <c r="F29" s="29">
        <v>0</v>
      </c>
      <c r="G29" s="28">
        <v>41616.847222222197</v>
      </c>
      <c r="H29" s="29">
        <v>0.83333333333333304</v>
      </c>
      <c r="I29" s="31" t="s">
        <v>91</v>
      </c>
      <c r="J29" s="32" t="s">
        <v>90</v>
      </c>
    </row>
    <row r="30" spans="1:10" ht="15.6" hidden="1" thickTop="1" thickBot="1" x14ac:dyDescent="0.35">
      <c r="A30" s="33" t="s">
        <v>51</v>
      </c>
      <c r="B30" s="27" t="s">
        <v>88</v>
      </c>
      <c r="C30" s="27" t="s">
        <v>53</v>
      </c>
      <c r="D30" s="34" t="s">
        <v>59</v>
      </c>
      <c r="E30" s="28">
        <v>41616.760416666701</v>
      </c>
      <c r="F30" s="82">
        <v>0</v>
      </c>
      <c r="G30" s="83">
        <v>41616.819444444402</v>
      </c>
      <c r="H30" s="84">
        <v>3.5416666666666701</v>
      </c>
      <c r="I30" s="31" t="s">
        <v>92</v>
      </c>
      <c r="J30" s="32" t="s">
        <v>90</v>
      </c>
    </row>
    <row r="31" spans="1:10" ht="33" hidden="1" thickTop="1" thickBot="1" x14ac:dyDescent="0.35">
      <c r="A31" s="33" t="s">
        <v>51</v>
      </c>
      <c r="B31" s="27" t="s">
        <v>52</v>
      </c>
      <c r="C31" s="27" t="s">
        <v>57</v>
      </c>
      <c r="D31" s="27" t="s">
        <v>60</v>
      </c>
      <c r="E31" s="81" t="s">
        <v>93</v>
      </c>
      <c r="F31" s="86">
        <v>0.20833333333333334</v>
      </c>
      <c r="G31" s="87" t="s">
        <v>94</v>
      </c>
      <c r="H31" s="85">
        <v>2.75</v>
      </c>
      <c r="I31" s="31" t="s">
        <v>95</v>
      </c>
      <c r="J31" s="32" t="s">
        <v>90</v>
      </c>
    </row>
    <row r="32" spans="1:10" ht="22.8" hidden="1" thickTop="1" thickBot="1" x14ac:dyDescent="0.35">
      <c r="A32" s="33" t="s">
        <v>51</v>
      </c>
      <c r="B32" s="27" t="s">
        <v>88</v>
      </c>
      <c r="C32" s="27" t="s">
        <v>53</v>
      </c>
      <c r="D32" s="27" t="s">
        <v>60</v>
      </c>
      <c r="E32" s="28">
        <v>41616.760416666701</v>
      </c>
      <c r="F32" s="29">
        <v>0</v>
      </c>
      <c r="G32" s="28">
        <v>41616.819444444402</v>
      </c>
      <c r="H32" s="30">
        <v>3.5416666666666701</v>
      </c>
      <c r="I32" s="27" t="s">
        <v>89</v>
      </c>
      <c r="J32" s="21"/>
    </row>
    <row r="33" spans="1:10" ht="15.6" hidden="1" thickTop="1" thickBot="1" x14ac:dyDescent="0.35">
      <c r="A33" s="33" t="s">
        <v>51</v>
      </c>
      <c r="B33" s="27" t="s">
        <v>88</v>
      </c>
      <c r="C33" s="27" t="s">
        <v>53</v>
      </c>
      <c r="D33" s="27" t="s">
        <v>60</v>
      </c>
      <c r="E33" s="35" t="s">
        <v>96</v>
      </c>
      <c r="F33" s="29">
        <v>0</v>
      </c>
      <c r="G33" s="35" t="s">
        <v>97</v>
      </c>
      <c r="H33" s="30">
        <v>1.3333333333333299</v>
      </c>
      <c r="I33" s="27" t="s">
        <v>98</v>
      </c>
      <c r="J33" s="21"/>
    </row>
    <row r="34" spans="1:10" ht="15.6" hidden="1" thickTop="1" thickBot="1" x14ac:dyDescent="0.35">
      <c r="A34" s="33" t="s">
        <v>51</v>
      </c>
      <c r="B34" s="27" t="s">
        <v>88</v>
      </c>
      <c r="C34" s="27" t="s">
        <v>57</v>
      </c>
      <c r="D34" s="27" t="s">
        <v>60</v>
      </c>
      <c r="E34" s="35" t="s">
        <v>99</v>
      </c>
      <c r="F34" s="29">
        <v>0</v>
      </c>
      <c r="G34" s="35" t="s">
        <v>100</v>
      </c>
      <c r="H34" s="30">
        <v>4.375</v>
      </c>
      <c r="I34" s="27" t="s">
        <v>101</v>
      </c>
      <c r="J34" s="21"/>
    </row>
    <row r="35" spans="1:10" ht="15.6" hidden="1" thickTop="1" thickBot="1" x14ac:dyDescent="0.35">
      <c r="A35" s="33" t="s">
        <v>51</v>
      </c>
      <c r="B35" s="27" t="s">
        <v>88</v>
      </c>
      <c r="C35" s="27" t="s">
        <v>57</v>
      </c>
      <c r="D35" s="27" t="s">
        <v>60</v>
      </c>
      <c r="E35" s="35" t="s">
        <v>102</v>
      </c>
      <c r="F35" s="29">
        <v>0</v>
      </c>
      <c r="G35" s="35" t="s">
        <v>103</v>
      </c>
      <c r="H35" s="29">
        <v>0.625</v>
      </c>
      <c r="I35" s="27" t="s">
        <v>104</v>
      </c>
      <c r="J35" s="21"/>
    </row>
    <row r="36" spans="1:10" ht="22.8" hidden="1" thickTop="1" thickBot="1" x14ac:dyDescent="0.35">
      <c r="A36" s="33" t="s">
        <v>51</v>
      </c>
      <c r="B36" s="27" t="s">
        <v>88</v>
      </c>
      <c r="C36" s="27" t="s">
        <v>57</v>
      </c>
      <c r="D36" s="27" t="s">
        <v>60</v>
      </c>
      <c r="E36" s="35" t="s">
        <v>105</v>
      </c>
      <c r="F36" s="80">
        <v>0.83333333333333337</v>
      </c>
      <c r="G36" s="35" t="s">
        <v>106</v>
      </c>
      <c r="H36" s="76">
        <v>3.7916666666666665</v>
      </c>
      <c r="I36" s="27" t="s">
        <v>107</v>
      </c>
      <c r="J36" s="21"/>
    </row>
    <row r="37" spans="1:10" ht="33" hidden="1" thickTop="1" thickBot="1" x14ac:dyDescent="0.35">
      <c r="A37" s="33" t="s">
        <v>51</v>
      </c>
      <c r="B37" s="27" t="s">
        <v>88</v>
      </c>
      <c r="C37" s="27" t="s">
        <v>57</v>
      </c>
      <c r="D37" s="27" t="s">
        <v>60</v>
      </c>
      <c r="E37" s="35" t="s">
        <v>108</v>
      </c>
      <c r="F37" s="76">
        <v>2.5</v>
      </c>
      <c r="G37" s="35" t="s">
        <v>109</v>
      </c>
      <c r="H37" s="76">
        <v>10.833333333333334</v>
      </c>
      <c r="I37" s="27" t="s">
        <v>110</v>
      </c>
      <c r="J37" s="21"/>
    </row>
    <row r="38" spans="1:10" ht="22.8" hidden="1" thickTop="1" thickBot="1" x14ac:dyDescent="0.35">
      <c r="A38" s="36" t="s">
        <v>51</v>
      </c>
      <c r="B38" s="37" t="s">
        <v>78</v>
      </c>
      <c r="C38" s="37" t="s">
        <v>111</v>
      </c>
      <c r="D38" s="37" t="s">
        <v>54</v>
      </c>
      <c r="E38" s="38" t="s">
        <v>112</v>
      </c>
      <c r="F38" s="39">
        <v>0</v>
      </c>
      <c r="G38" s="38" t="s">
        <v>113</v>
      </c>
      <c r="H38" s="40">
        <v>1.0416666666666701</v>
      </c>
      <c r="I38" s="41" t="s">
        <v>114</v>
      </c>
      <c r="J38" s="42" t="s">
        <v>115</v>
      </c>
    </row>
    <row r="39" spans="1:10" ht="22.8" hidden="1" thickTop="1" thickBot="1" x14ac:dyDescent="0.35">
      <c r="A39" s="36" t="s">
        <v>51</v>
      </c>
      <c r="B39" s="37" t="s">
        <v>52</v>
      </c>
      <c r="C39" s="37" t="s">
        <v>111</v>
      </c>
      <c r="D39" s="37" t="s">
        <v>54</v>
      </c>
      <c r="E39" s="38" t="s">
        <v>116</v>
      </c>
      <c r="F39" s="39">
        <v>0</v>
      </c>
      <c r="G39" s="38" t="s">
        <v>117</v>
      </c>
      <c r="H39" s="40">
        <v>1.5833333333333299</v>
      </c>
      <c r="I39" s="37" t="s">
        <v>118</v>
      </c>
      <c r="J39" s="21"/>
    </row>
    <row r="40" spans="1:10" ht="15.6" hidden="1" thickTop="1" thickBot="1" x14ac:dyDescent="0.35">
      <c r="A40" s="36" t="s">
        <v>51</v>
      </c>
      <c r="B40" s="37" t="s">
        <v>88</v>
      </c>
      <c r="C40" s="37" t="s">
        <v>57</v>
      </c>
      <c r="D40" s="37" t="s">
        <v>54</v>
      </c>
      <c r="E40" s="38" t="s">
        <v>119</v>
      </c>
      <c r="F40" s="39">
        <v>0</v>
      </c>
      <c r="G40" s="38" t="s">
        <v>120</v>
      </c>
      <c r="H40" s="40">
        <v>2.0833333333333299</v>
      </c>
      <c r="I40" s="43" t="s">
        <v>121</v>
      </c>
      <c r="J40" s="21"/>
    </row>
    <row r="41" spans="1:10" ht="15.6" hidden="1" thickTop="1" thickBot="1" x14ac:dyDescent="0.35">
      <c r="A41" s="36" t="s">
        <v>51</v>
      </c>
      <c r="B41" s="37" t="s">
        <v>88</v>
      </c>
      <c r="C41" s="37" t="s">
        <v>57</v>
      </c>
      <c r="D41" s="37" t="s">
        <v>54</v>
      </c>
      <c r="E41" s="38" t="s">
        <v>122</v>
      </c>
      <c r="F41" s="39">
        <v>0</v>
      </c>
      <c r="G41" s="38" t="s">
        <v>123</v>
      </c>
      <c r="H41" s="44">
        <v>0.54166666666666696</v>
      </c>
      <c r="I41" s="42" t="s">
        <v>124</v>
      </c>
      <c r="J41" s="21"/>
    </row>
    <row r="42" spans="1:10" ht="22.8" hidden="1" thickTop="1" thickBot="1" x14ac:dyDescent="0.35">
      <c r="A42" s="36" t="s">
        <v>51</v>
      </c>
      <c r="B42" s="37" t="s">
        <v>52</v>
      </c>
      <c r="C42" s="37" t="s">
        <v>111</v>
      </c>
      <c r="D42" s="37" t="s">
        <v>54</v>
      </c>
      <c r="E42" s="38" t="s">
        <v>125</v>
      </c>
      <c r="F42" s="39">
        <v>0</v>
      </c>
      <c r="G42" s="38" t="s">
        <v>126</v>
      </c>
      <c r="H42" s="44">
        <v>0.58333333333333304</v>
      </c>
      <c r="I42" s="42" t="s">
        <v>118</v>
      </c>
      <c r="J42" s="21"/>
    </row>
    <row r="43" spans="1:10" ht="22.8" hidden="1" thickTop="1" thickBot="1" x14ac:dyDescent="0.35">
      <c r="A43" s="36" t="s">
        <v>51</v>
      </c>
      <c r="B43" s="37" t="s">
        <v>78</v>
      </c>
      <c r="C43" s="37" t="s">
        <v>111</v>
      </c>
      <c r="D43" s="37" t="s">
        <v>54</v>
      </c>
      <c r="E43" s="38" t="s">
        <v>126</v>
      </c>
      <c r="F43" s="39">
        <v>0</v>
      </c>
      <c r="G43" s="38" t="s">
        <v>127</v>
      </c>
      <c r="H43" s="39">
        <v>0.45833333333333298</v>
      </c>
      <c r="I43" s="43" t="s">
        <v>128</v>
      </c>
      <c r="J43" s="21"/>
    </row>
    <row r="44" spans="1:10" ht="22.8" hidden="1" thickTop="1" thickBot="1" x14ac:dyDescent="0.35">
      <c r="A44" s="45" t="s">
        <v>51</v>
      </c>
      <c r="B44" s="37" t="s">
        <v>52</v>
      </c>
      <c r="C44" s="37" t="s">
        <v>111</v>
      </c>
      <c r="D44" s="37" t="s">
        <v>59</v>
      </c>
      <c r="E44" s="38" t="s">
        <v>129</v>
      </c>
      <c r="F44" s="39">
        <v>0</v>
      </c>
      <c r="G44" s="38" t="s">
        <v>130</v>
      </c>
      <c r="H44" s="40">
        <v>5</v>
      </c>
      <c r="I44" s="41" t="s">
        <v>131</v>
      </c>
      <c r="J44" s="42" t="s">
        <v>115</v>
      </c>
    </row>
    <row r="45" spans="1:10" ht="22.8" hidden="1" thickTop="1" thickBot="1" x14ac:dyDescent="0.35">
      <c r="A45" s="45" t="s">
        <v>51</v>
      </c>
      <c r="B45" s="37" t="s">
        <v>78</v>
      </c>
      <c r="C45" s="37" t="s">
        <v>111</v>
      </c>
      <c r="D45" s="37" t="s">
        <v>59</v>
      </c>
      <c r="E45" s="38" t="s">
        <v>132</v>
      </c>
      <c r="F45" s="39">
        <v>0</v>
      </c>
      <c r="G45" s="38" t="s">
        <v>133</v>
      </c>
      <c r="H45" s="40">
        <v>3.75</v>
      </c>
      <c r="I45" s="37" t="s">
        <v>134</v>
      </c>
      <c r="J45" s="21"/>
    </row>
    <row r="46" spans="1:10" ht="33" hidden="1" thickTop="1" thickBot="1" x14ac:dyDescent="0.35">
      <c r="A46" s="45" t="s">
        <v>51</v>
      </c>
      <c r="B46" s="37" t="s">
        <v>52</v>
      </c>
      <c r="C46" s="37" t="s">
        <v>64</v>
      </c>
      <c r="D46" s="37" t="s">
        <v>60</v>
      </c>
      <c r="E46" s="38" t="s">
        <v>135</v>
      </c>
      <c r="F46" s="39">
        <v>8.3333333333333301E-2</v>
      </c>
      <c r="G46" s="38" t="s">
        <v>136</v>
      </c>
      <c r="H46" s="40">
        <v>25.5416666666667</v>
      </c>
      <c r="I46" s="41" t="s">
        <v>137</v>
      </c>
      <c r="J46" s="42" t="s">
        <v>115</v>
      </c>
    </row>
    <row r="47" spans="1:10" ht="22.8" hidden="1" thickTop="1" thickBot="1" x14ac:dyDescent="0.35">
      <c r="A47" s="45" t="s">
        <v>51</v>
      </c>
      <c r="B47" s="37" t="s">
        <v>88</v>
      </c>
      <c r="C47" s="37" t="s">
        <v>57</v>
      </c>
      <c r="D47" s="37" t="s">
        <v>60</v>
      </c>
      <c r="E47" s="38" t="s">
        <v>136</v>
      </c>
      <c r="F47" s="90">
        <v>0.83333333333333337</v>
      </c>
      <c r="G47" s="38" t="s">
        <v>138</v>
      </c>
      <c r="H47" s="77">
        <v>2.9166666666666665</v>
      </c>
      <c r="I47" s="37" t="s">
        <v>139</v>
      </c>
      <c r="J47" s="21"/>
    </row>
    <row r="48" spans="1:10" ht="22.8" hidden="1" thickTop="1" thickBot="1" x14ac:dyDescent="0.35">
      <c r="A48" s="45" t="s">
        <v>51</v>
      </c>
      <c r="B48" s="37" t="s">
        <v>88</v>
      </c>
      <c r="C48" s="37" t="s">
        <v>69</v>
      </c>
      <c r="D48" s="37" t="s">
        <v>60</v>
      </c>
      <c r="E48" s="38" t="s">
        <v>140</v>
      </c>
      <c r="F48" s="39">
        <v>0</v>
      </c>
      <c r="G48" s="38" t="s">
        <v>141</v>
      </c>
      <c r="H48" s="40">
        <v>2.3333333333333299</v>
      </c>
      <c r="I48" s="37" t="s">
        <v>142</v>
      </c>
      <c r="J48" s="21"/>
    </row>
    <row r="49" spans="1:27" ht="22.8" hidden="1" thickTop="1" thickBot="1" x14ac:dyDescent="0.35">
      <c r="A49" s="45" t="s">
        <v>51</v>
      </c>
      <c r="B49" s="37" t="s">
        <v>52</v>
      </c>
      <c r="C49" s="37" t="s">
        <v>111</v>
      </c>
      <c r="D49" s="37" t="s">
        <v>60</v>
      </c>
      <c r="E49" s="38" t="s">
        <v>132</v>
      </c>
      <c r="F49" s="39">
        <v>0</v>
      </c>
      <c r="G49" s="38" t="s">
        <v>143</v>
      </c>
      <c r="H49" s="40">
        <v>5</v>
      </c>
      <c r="I49" s="37" t="s">
        <v>144</v>
      </c>
      <c r="J49" s="21"/>
    </row>
    <row r="50" spans="1:27" ht="22.8" hidden="1" thickTop="1" thickBot="1" x14ac:dyDescent="0.35">
      <c r="A50" s="45" t="s">
        <v>51</v>
      </c>
      <c r="B50" s="37" t="s">
        <v>52</v>
      </c>
      <c r="C50" s="37" t="s">
        <v>111</v>
      </c>
      <c r="D50" s="37" t="s">
        <v>60</v>
      </c>
      <c r="E50" s="38" t="s">
        <v>145</v>
      </c>
      <c r="F50" s="39">
        <v>0</v>
      </c>
      <c r="G50" s="38" t="s">
        <v>146</v>
      </c>
      <c r="H50" s="40">
        <v>5</v>
      </c>
      <c r="I50" s="37" t="s">
        <v>144</v>
      </c>
      <c r="J50" s="21"/>
    </row>
    <row r="51" spans="1:27" ht="22.8" hidden="1" thickTop="1" thickBot="1" x14ac:dyDescent="0.35">
      <c r="A51" s="45" t="s">
        <v>51</v>
      </c>
      <c r="B51" s="37" t="s">
        <v>52</v>
      </c>
      <c r="C51" s="37" t="s">
        <v>111</v>
      </c>
      <c r="D51" s="37" t="s">
        <v>60</v>
      </c>
      <c r="E51" s="38" t="s">
        <v>147</v>
      </c>
      <c r="F51" s="39">
        <v>0</v>
      </c>
      <c r="G51" s="38" t="s">
        <v>148</v>
      </c>
      <c r="H51" s="40">
        <v>5</v>
      </c>
      <c r="I51" s="37" t="s">
        <v>144</v>
      </c>
      <c r="J51" s="21"/>
    </row>
    <row r="52" spans="1:27" ht="33" hidden="1" thickTop="1" thickBot="1" x14ac:dyDescent="0.35">
      <c r="A52" s="45" t="s">
        <v>51</v>
      </c>
      <c r="B52" s="37" t="s">
        <v>78</v>
      </c>
      <c r="C52" s="37" t="s">
        <v>57</v>
      </c>
      <c r="D52" s="37" t="s">
        <v>66</v>
      </c>
      <c r="E52" s="38" t="s">
        <v>149</v>
      </c>
      <c r="F52" s="88">
        <v>2.5</v>
      </c>
      <c r="G52" s="38" t="s">
        <v>150</v>
      </c>
      <c r="H52" s="88">
        <v>5</v>
      </c>
      <c r="I52" s="37" t="s">
        <v>151</v>
      </c>
      <c r="J52" s="21"/>
    </row>
    <row r="53" spans="1:27" ht="33" hidden="1" thickTop="1" thickBot="1" x14ac:dyDescent="0.35">
      <c r="A53" s="45" t="s">
        <v>51</v>
      </c>
      <c r="B53" s="37" t="s">
        <v>78</v>
      </c>
      <c r="C53" s="37" t="s">
        <v>57</v>
      </c>
      <c r="D53" s="37" t="s">
        <v>66</v>
      </c>
      <c r="E53" s="38" t="s">
        <v>152</v>
      </c>
      <c r="F53" s="89">
        <v>3.75</v>
      </c>
      <c r="G53" s="38" t="s">
        <v>153</v>
      </c>
      <c r="H53" s="89">
        <v>11.25</v>
      </c>
      <c r="I53" s="37" t="s">
        <v>151</v>
      </c>
      <c r="J53" s="21"/>
    </row>
    <row r="54" spans="1:27" ht="15.6" thickTop="1" thickBot="1" x14ac:dyDescent="0.35">
      <c r="A54" s="46" t="s">
        <v>51</v>
      </c>
      <c r="B54" s="47" t="s">
        <v>78</v>
      </c>
      <c r="C54" s="47" t="s">
        <v>57</v>
      </c>
      <c r="D54" s="47" t="s">
        <v>54</v>
      </c>
      <c r="E54" s="48" t="s">
        <v>154</v>
      </c>
      <c r="F54" s="49">
        <v>0</v>
      </c>
      <c r="G54" s="48" t="s">
        <v>155</v>
      </c>
      <c r="H54" s="50">
        <v>1.2916666666666701</v>
      </c>
      <c r="I54" s="51" t="s">
        <v>156</v>
      </c>
      <c r="J54" s="51" t="s">
        <v>157</v>
      </c>
    </row>
    <row r="55" spans="1:27" ht="22.8" thickTop="1" thickBot="1" x14ac:dyDescent="0.35">
      <c r="A55" s="46" t="s">
        <v>51</v>
      </c>
      <c r="B55" s="47" t="s">
        <v>78</v>
      </c>
      <c r="C55" s="47" t="s">
        <v>57</v>
      </c>
      <c r="D55" s="47" t="s">
        <v>54</v>
      </c>
      <c r="E55" s="48" t="s">
        <v>155</v>
      </c>
      <c r="F55" s="49">
        <v>0</v>
      </c>
      <c r="G55" s="48" t="s">
        <v>158</v>
      </c>
      <c r="H55" s="52">
        <v>0.79166666666666696</v>
      </c>
      <c r="I55" s="53" t="s">
        <v>159</v>
      </c>
      <c r="J55" s="21"/>
    </row>
    <row r="56" spans="1:27" ht="15.6" hidden="1" thickTop="1" thickBot="1" x14ac:dyDescent="0.35">
      <c r="A56" s="54" t="s">
        <v>51</v>
      </c>
      <c r="B56" s="47" t="s">
        <v>52</v>
      </c>
      <c r="C56" s="47" t="s">
        <v>57</v>
      </c>
      <c r="D56" s="47" t="s">
        <v>66</v>
      </c>
      <c r="E56" s="48" t="s">
        <v>160</v>
      </c>
      <c r="F56" s="49">
        <v>0</v>
      </c>
      <c r="G56" s="48" t="s">
        <v>161</v>
      </c>
      <c r="H56" s="55">
        <v>15</v>
      </c>
      <c r="I56" s="53" t="s">
        <v>162</v>
      </c>
      <c r="J56" s="51" t="s">
        <v>157</v>
      </c>
    </row>
    <row r="57" spans="1:27" ht="33" hidden="1" thickTop="1" thickBot="1" x14ac:dyDescent="0.35">
      <c r="A57" s="54" t="s">
        <v>51</v>
      </c>
      <c r="B57" s="47" t="s">
        <v>52</v>
      </c>
      <c r="C57" s="47" t="s">
        <v>57</v>
      </c>
      <c r="D57" s="47" t="s">
        <v>66</v>
      </c>
      <c r="E57" s="48" t="s">
        <v>163</v>
      </c>
      <c r="F57" s="49">
        <v>0</v>
      </c>
      <c r="G57" s="48" t="s">
        <v>164</v>
      </c>
      <c r="H57" s="55">
        <v>20</v>
      </c>
      <c r="I57" s="47" t="s">
        <v>165</v>
      </c>
      <c r="J57" s="24"/>
    </row>
    <row r="58" spans="1:27" ht="22.8" hidden="1" thickTop="1" thickBot="1" x14ac:dyDescent="0.35">
      <c r="A58" s="54" t="s">
        <v>51</v>
      </c>
      <c r="B58" s="47" t="s">
        <v>52</v>
      </c>
      <c r="C58" s="47" t="s">
        <v>57</v>
      </c>
      <c r="D58" s="47" t="s">
        <v>66</v>
      </c>
      <c r="E58" s="48" t="s">
        <v>166</v>
      </c>
      <c r="F58" s="49">
        <v>0</v>
      </c>
      <c r="G58" s="48" t="s">
        <v>167</v>
      </c>
      <c r="H58" s="55">
        <v>5.8333333333333304</v>
      </c>
      <c r="I58" s="47" t="s">
        <v>168</v>
      </c>
      <c r="J58" s="24"/>
    </row>
    <row r="59" spans="1:27" ht="22.8" hidden="1" thickTop="1" thickBot="1" x14ac:dyDescent="0.35">
      <c r="A59" s="54" t="s">
        <v>51</v>
      </c>
      <c r="B59" s="47" t="s">
        <v>88</v>
      </c>
      <c r="C59" s="47" t="s">
        <v>57</v>
      </c>
      <c r="D59" s="47" t="s">
        <v>60</v>
      </c>
      <c r="E59" s="48" t="s">
        <v>169</v>
      </c>
      <c r="F59" s="79">
        <v>1.25</v>
      </c>
      <c r="G59" s="48" t="s">
        <v>170</v>
      </c>
      <c r="H59" s="79">
        <v>5.625</v>
      </c>
      <c r="I59" s="53" t="s">
        <v>171</v>
      </c>
      <c r="J59" s="51" t="s">
        <v>157</v>
      </c>
    </row>
    <row r="60" spans="1:27" ht="15" thickTop="1" x14ac:dyDescent="0.3"/>
    <row r="63" spans="1:27" x14ac:dyDescent="0.3">
      <c r="AA63" s="19" t="s">
        <v>63</v>
      </c>
    </row>
    <row r="64" spans="1:27" x14ac:dyDescent="0.3">
      <c r="AA64" s="21"/>
    </row>
    <row r="65" spans="27:27" x14ac:dyDescent="0.3">
      <c r="AA65" s="21"/>
    </row>
    <row r="66" spans="27:27" x14ac:dyDescent="0.3">
      <c r="AA66" s="21"/>
    </row>
    <row r="67" spans="27:27" x14ac:dyDescent="0.3">
      <c r="AA67" s="21"/>
    </row>
    <row r="68" spans="27:27" x14ac:dyDescent="0.3">
      <c r="AA68" s="21"/>
    </row>
    <row r="69" spans="27:27" x14ac:dyDescent="0.3">
      <c r="AA69" s="21"/>
    </row>
    <row r="70" spans="27:27" x14ac:dyDescent="0.3">
      <c r="AA70" s="21"/>
    </row>
    <row r="71" spans="27:27" x14ac:dyDescent="0.3">
      <c r="AA71" s="21"/>
    </row>
    <row r="72" spans="27:27" x14ac:dyDescent="0.3">
      <c r="AA72" s="21"/>
    </row>
  </sheetData>
  <autoFilter ref="A1:J59">
    <filterColumn colId="1">
      <filters>
        <filter val="PI1"/>
        <filter val="PI2"/>
      </filters>
    </filterColumn>
    <filterColumn colId="2">
      <filters>
        <filter val="DESARROLLO"/>
      </filters>
    </filterColumn>
    <filterColumn colId="3">
      <filters>
        <filter val="LEGADO"/>
      </filters>
    </filterColumn>
  </autoFilter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55" zoomScale="95" zoomScaleNormal="95" workbookViewId="0">
      <selection activeCell="B53" sqref="B53"/>
    </sheetView>
  </sheetViews>
  <sheetFormatPr baseColWidth="10" defaultColWidth="8.88671875" defaultRowHeight="14.4" x14ac:dyDescent="0.3"/>
  <cols>
    <col min="1" max="1" width="21" customWidth="1"/>
    <col min="2" max="2" width="11.33203125" customWidth="1"/>
    <col min="3" max="3" width="14.109375" customWidth="1"/>
    <col min="4" max="4" width="9.5546875" customWidth="1"/>
    <col min="5" max="5" width="14.88671875" customWidth="1"/>
    <col min="6" max="7" width="11" customWidth="1"/>
    <col min="8" max="8" width="9" customWidth="1"/>
    <col min="9" max="1025" width="9.109375"/>
  </cols>
  <sheetData>
    <row r="1" spans="1:8" ht="28.8" x14ac:dyDescent="0.3">
      <c r="A1" s="91" t="s">
        <v>172</v>
      </c>
      <c r="B1" s="91" t="s">
        <v>173</v>
      </c>
      <c r="C1" s="91" t="s">
        <v>174</v>
      </c>
      <c r="D1" s="91" t="s">
        <v>175</v>
      </c>
      <c r="E1" s="91" t="s">
        <v>176</v>
      </c>
      <c r="F1" s="91" t="s">
        <v>179</v>
      </c>
      <c r="G1" s="91" t="s">
        <v>177</v>
      </c>
      <c r="H1" s="91" t="s">
        <v>178</v>
      </c>
    </row>
    <row r="2" spans="1:8" x14ac:dyDescent="0.3">
      <c r="A2" s="92" t="s">
        <v>1</v>
      </c>
      <c r="B2" s="93">
        <f>0.8*3</f>
        <v>2.4000000000000004</v>
      </c>
      <c r="C2" s="93">
        <f>B2</f>
        <v>2.4000000000000004</v>
      </c>
      <c r="D2" s="93">
        <v>2.4</v>
      </c>
      <c r="E2" s="93">
        <f>SUM(D2)</f>
        <v>2.4</v>
      </c>
      <c r="F2" s="94">
        <f t="shared" ref="F2:F38" si="0">E2/B$40</f>
        <v>1.9199999999999998E-2</v>
      </c>
      <c r="G2" s="93">
        <v>1</v>
      </c>
      <c r="H2" s="93">
        <v>1</v>
      </c>
    </row>
    <row r="3" spans="1:8" x14ac:dyDescent="0.3">
      <c r="A3" s="92" t="s">
        <v>2</v>
      </c>
      <c r="B3" s="93">
        <f>0.8+0.2+0.9</f>
        <v>1.9</v>
      </c>
      <c r="C3" s="93">
        <f t="shared" ref="C3:C38" si="1">B3+C2</f>
        <v>4.3000000000000007</v>
      </c>
      <c r="D3" s="93">
        <v>1.9</v>
      </c>
      <c r="E3" s="93">
        <f t="shared" ref="E3:E38" si="2">E2+D3</f>
        <v>4.3</v>
      </c>
      <c r="F3" s="94">
        <f t="shared" si="0"/>
        <v>3.4399999999999993E-2</v>
      </c>
      <c r="G3" s="93">
        <v>1</v>
      </c>
      <c r="H3" s="93">
        <v>1</v>
      </c>
    </row>
    <row r="4" spans="1:8" s="56" customFormat="1" x14ac:dyDescent="0.3">
      <c r="A4" s="92" t="s">
        <v>3</v>
      </c>
      <c r="B4" s="93">
        <f>0.8+0.5</f>
        <v>1.3</v>
      </c>
      <c r="C4" s="93">
        <f t="shared" si="1"/>
        <v>5.6000000000000005</v>
      </c>
      <c r="D4" s="93">
        <v>1.3</v>
      </c>
      <c r="E4" s="93">
        <f t="shared" si="2"/>
        <v>5.6</v>
      </c>
      <c r="F4" s="94">
        <f t="shared" si="0"/>
        <v>4.4799999999999993E-2</v>
      </c>
      <c r="G4" s="93">
        <v>1</v>
      </c>
      <c r="H4" s="93">
        <v>1</v>
      </c>
    </row>
    <row r="5" spans="1:8" x14ac:dyDescent="0.3">
      <c r="A5" s="92" t="s">
        <v>4</v>
      </c>
      <c r="B5" s="93">
        <f>4</f>
        <v>4</v>
      </c>
      <c r="C5" s="93">
        <f t="shared" si="1"/>
        <v>9.6000000000000014</v>
      </c>
      <c r="D5" s="93">
        <v>4</v>
      </c>
      <c r="E5" s="93">
        <f t="shared" si="2"/>
        <v>9.6</v>
      </c>
      <c r="F5" s="94">
        <f t="shared" si="0"/>
        <v>7.6799999999999993E-2</v>
      </c>
      <c r="G5" s="93">
        <v>1</v>
      </c>
      <c r="H5" s="93">
        <v>2</v>
      </c>
    </row>
    <row r="6" spans="1:8" x14ac:dyDescent="0.3">
      <c r="A6" s="92" t="s">
        <v>5</v>
      </c>
      <c r="B6" s="93">
        <v>2</v>
      </c>
      <c r="C6" s="93">
        <f t="shared" si="1"/>
        <v>11.600000000000001</v>
      </c>
      <c r="D6" s="93">
        <v>2</v>
      </c>
      <c r="E6" s="93">
        <f t="shared" si="2"/>
        <v>11.6</v>
      </c>
      <c r="F6" s="94">
        <f t="shared" si="0"/>
        <v>9.279999999999998E-2</v>
      </c>
      <c r="G6" s="93">
        <v>1</v>
      </c>
      <c r="H6" s="93">
        <v>2</v>
      </c>
    </row>
    <row r="7" spans="1:8" x14ac:dyDescent="0.3">
      <c r="A7" s="92" t="s">
        <v>6</v>
      </c>
      <c r="B7" s="93">
        <v>8</v>
      </c>
      <c r="C7" s="93">
        <f t="shared" si="1"/>
        <v>19.600000000000001</v>
      </c>
      <c r="D7" s="93">
        <v>8</v>
      </c>
      <c r="E7" s="93">
        <f t="shared" si="2"/>
        <v>19.600000000000001</v>
      </c>
      <c r="F7" s="94">
        <f t="shared" si="0"/>
        <v>0.15679999999999999</v>
      </c>
      <c r="G7" s="93">
        <v>1</v>
      </c>
      <c r="H7" s="93">
        <v>2</v>
      </c>
    </row>
    <row r="8" spans="1:8" x14ac:dyDescent="0.3">
      <c r="A8" s="92" t="s">
        <v>7</v>
      </c>
      <c r="B8" s="93">
        <v>0.8</v>
      </c>
      <c r="C8" s="93">
        <f t="shared" si="1"/>
        <v>20.400000000000002</v>
      </c>
      <c r="D8" s="93">
        <v>0.8</v>
      </c>
      <c r="E8" s="93">
        <f t="shared" si="2"/>
        <v>20.400000000000002</v>
      </c>
      <c r="F8" s="94">
        <f t="shared" si="0"/>
        <v>0.16320000000000001</v>
      </c>
      <c r="G8" s="93">
        <v>1</v>
      </c>
      <c r="H8" s="93">
        <v>2</v>
      </c>
    </row>
    <row r="9" spans="1:8" x14ac:dyDescent="0.3">
      <c r="A9" s="92" t="s">
        <v>8</v>
      </c>
      <c r="B9" s="93">
        <v>0.4</v>
      </c>
      <c r="C9" s="93">
        <f t="shared" si="1"/>
        <v>20.8</v>
      </c>
      <c r="D9" s="93">
        <v>0.8</v>
      </c>
      <c r="E9" s="93">
        <f t="shared" si="2"/>
        <v>21.200000000000003</v>
      </c>
      <c r="F9" s="94">
        <f t="shared" si="0"/>
        <v>0.1696</v>
      </c>
      <c r="G9" s="93">
        <v>1</v>
      </c>
      <c r="H9" s="93">
        <v>2</v>
      </c>
    </row>
    <row r="10" spans="1:8" x14ac:dyDescent="0.3">
      <c r="A10" s="92" t="s">
        <v>9</v>
      </c>
      <c r="B10" s="93">
        <v>0.8</v>
      </c>
      <c r="C10" s="93">
        <f t="shared" si="1"/>
        <v>21.6</v>
      </c>
      <c r="D10" s="93">
        <v>0.8</v>
      </c>
      <c r="E10" s="93">
        <f t="shared" si="2"/>
        <v>22.000000000000004</v>
      </c>
      <c r="F10" s="94">
        <f t="shared" si="0"/>
        <v>0.17600000000000002</v>
      </c>
      <c r="G10" s="93">
        <v>1</v>
      </c>
      <c r="H10" s="93">
        <v>2</v>
      </c>
    </row>
    <row r="11" spans="1:8" x14ac:dyDescent="0.3">
      <c r="A11" s="92" t="s">
        <v>10</v>
      </c>
      <c r="B11" s="93">
        <v>1.2</v>
      </c>
      <c r="C11" s="93">
        <f t="shared" si="1"/>
        <v>22.8</v>
      </c>
      <c r="D11" s="93">
        <v>1.2</v>
      </c>
      <c r="E11" s="93">
        <f t="shared" si="2"/>
        <v>23.200000000000003</v>
      </c>
      <c r="F11" s="94">
        <f t="shared" si="0"/>
        <v>0.18560000000000001</v>
      </c>
      <c r="G11" s="93">
        <v>1</v>
      </c>
      <c r="H11" s="93">
        <v>2</v>
      </c>
    </row>
    <row r="12" spans="1:8" x14ac:dyDescent="0.3">
      <c r="A12" s="92" t="s">
        <v>12</v>
      </c>
      <c r="B12" s="93">
        <v>1.6</v>
      </c>
      <c r="C12" s="93">
        <f t="shared" si="1"/>
        <v>24.400000000000002</v>
      </c>
      <c r="D12" s="93">
        <v>1.6</v>
      </c>
      <c r="E12" s="93">
        <f t="shared" si="2"/>
        <v>24.800000000000004</v>
      </c>
      <c r="F12" s="94">
        <f t="shared" si="0"/>
        <v>0.19840000000000002</v>
      </c>
      <c r="G12" s="93">
        <v>1</v>
      </c>
      <c r="H12" s="93">
        <v>2</v>
      </c>
    </row>
    <row r="13" spans="1:8" s="56" customFormat="1" x14ac:dyDescent="0.3">
      <c r="A13" s="95" t="s">
        <v>13</v>
      </c>
      <c r="B13" s="96">
        <v>0.6</v>
      </c>
      <c r="C13" s="96">
        <f t="shared" si="1"/>
        <v>25.000000000000004</v>
      </c>
      <c r="D13" s="96">
        <v>0.6</v>
      </c>
      <c r="E13" s="96">
        <f t="shared" si="2"/>
        <v>25.400000000000006</v>
      </c>
      <c r="F13" s="97">
        <f t="shared" si="0"/>
        <v>0.20320000000000002</v>
      </c>
      <c r="G13" s="96">
        <v>1</v>
      </c>
      <c r="H13" s="96">
        <v>2</v>
      </c>
    </row>
    <row r="14" spans="1:8" x14ac:dyDescent="0.3">
      <c r="A14" s="92" t="s">
        <v>15</v>
      </c>
      <c r="B14" s="93">
        <f>4+4</f>
        <v>8</v>
      </c>
      <c r="C14" s="93">
        <f t="shared" si="1"/>
        <v>33</v>
      </c>
      <c r="D14" s="93">
        <v>8</v>
      </c>
      <c r="E14" s="93">
        <f t="shared" si="2"/>
        <v>33.400000000000006</v>
      </c>
      <c r="F14" s="94">
        <f t="shared" si="0"/>
        <v>0.26719999999999999</v>
      </c>
      <c r="G14" s="93">
        <v>2</v>
      </c>
      <c r="H14" s="93">
        <v>2</v>
      </c>
    </row>
    <row r="15" spans="1:8" x14ac:dyDescent="0.3">
      <c r="A15" s="92" t="s">
        <v>16</v>
      </c>
      <c r="B15" s="93">
        <v>4</v>
      </c>
      <c r="C15" s="93">
        <f t="shared" si="1"/>
        <v>37</v>
      </c>
      <c r="D15" s="93">
        <v>4</v>
      </c>
      <c r="E15" s="93">
        <f t="shared" si="2"/>
        <v>37.400000000000006</v>
      </c>
      <c r="F15" s="94">
        <f t="shared" si="0"/>
        <v>0.29920000000000002</v>
      </c>
      <c r="G15" s="93">
        <v>2</v>
      </c>
      <c r="H15" s="93">
        <v>2</v>
      </c>
    </row>
    <row r="16" spans="1:8" x14ac:dyDescent="0.3">
      <c r="A16" s="92" t="s">
        <v>17</v>
      </c>
      <c r="B16" s="93">
        <v>11</v>
      </c>
      <c r="C16" s="93">
        <f t="shared" si="1"/>
        <v>48</v>
      </c>
      <c r="D16" s="93">
        <v>11</v>
      </c>
      <c r="E16" s="93">
        <f t="shared" si="2"/>
        <v>48.400000000000006</v>
      </c>
      <c r="F16" s="94">
        <f t="shared" si="0"/>
        <v>0.38719999999999999</v>
      </c>
      <c r="G16" s="93">
        <v>2</v>
      </c>
      <c r="H16" s="93">
        <v>2</v>
      </c>
    </row>
    <row r="17" spans="1:8" x14ac:dyDescent="0.3">
      <c r="A17" s="92" t="s">
        <v>18</v>
      </c>
      <c r="B17" s="93">
        <f>0.6+0.6</f>
        <v>1.2</v>
      </c>
      <c r="C17" s="93">
        <f t="shared" si="1"/>
        <v>49.2</v>
      </c>
      <c r="D17" s="93">
        <v>1.2</v>
      </c>
      <c r="E17" s="93">
        <f t="shared" si="2"/>
        <v>49.600000000000009</v>
      </c>
      <c r="F17" s="94">
        <f t="shared" si="0"/>
        <v>0.39680000000000004</v>
      </c>
      <c r="G17" s="93">
        <v>2</v>
      </c>
      <c r="H17" s="93">
        <v>2</v>
      </c>
    </row>
    <row r="18" spans="1:8" x14ac:dyDescent="0.3">
      <c r="A18" s="95" t="s">
        <v>19</v>
      </c>
      <c r="B18" s="96">
        <v>0.8</v>
      </c>
      <c r="C18" s="96">
        <f t="shared" si="1"/>
        <v>50</v>
      </c>
      <c r="D18" s="96">
        <v>0.8</v>
      </c>
      <c r="E18" s="96">
        <f t="shared" si="2"/>
        <v>50.400000000000006</v>
      </c>
      <c r="F18" s="97">
        <f t="shared" si="0"/>
        <v>0.4032</v>
      </c>
      <c r="G18" s="96">
        <v>2</v>
      </c>
      <c r="H18" s="96">
        <v>2</v>
      </c>
    </row>
    <row r="19" spans="1:8" x14ac:dyDescent="0.3">
      <c r="A19" s="92" t="s">
        <v>21</v>
      </c>
      <c r="B19" s="93">
        <f>0.2+0.9</f>
        <v>1.1000000000000001</v>
      </c>
      <c r="C19" s="93">
        <f t="shared" si="1"/>
        <v>51.1</v>
      </c>
      <c r="D19" s="93">
        <v>1.1000000000000001</v>
      </c>
      <c r="E19" s="93">
        <f t="shared" si="2"/>
        <v>51.500000000000007</v>
      </c>
      <c r="F19" s="94">
        <f t="shared" si="0"/>
        <v>0.41200000000000003</v>
      </c>
      <c r="G19" s="93">
        <v>3</v>
      </c>
      <c r="H19" s="93">
        <v>2</v>
      </c>
    </row>
    <row r="20" spans="1:8" x14ac:dyDescent="0.3">
      <c r="A20" s="92" t="s">
        <v>22</v>
      </c>
      <c r="B20" s="93">
        <f>1.2+1.2</f>
        <v>2.4</v>
      </c>
      <c r="C20" s="93">
        <f t="shared" si="1"/>
        <v>53.5</v>
      </c>
      <c r="D20" s="93">
        <v>2.4</v>
      </c>
      <c r="E20" s="93">
        <f t="shared" si="2"/>
        <v>53.900000000000006</v>
      </c>
      <c r="F20" s="94">
        <f t="shared" si="0"/>
        <v>0.43119999999999997</v>
      </c>
      <c r="G20" s="93">
        <v>3</v>
      </c>
      <c r="H20" s="93">
        <v>2</v>
      </c>
    </row>
    <row r="21" spans="1:8" x14ac:dyDescent="0.3">
      <c r="A21" s="92" t="s">
        <v>24</v>
      </c>
      <c r="B21" s="93">
        <f>0.4+1.8</f>
        <v>2.2000000000000002</v>
      </c>
      <c r="C21" s="93">
        <f t="shared" si="1"/>
        <v>55.7</v>
      </c>
      <c r="D21" s="93">
        <v>2.2000000000000002</v>
      </c>
      <c r="E21" s="93">
        <f t="shared" si="2"/>
        <v>56.100000000000009</v>
      </c>
      <c r="F21" s="94">
        <f t="shared" si="0"/>
        <v>0.44880000000000003</v>
      </c>
      <c r="G21" s="93">
        <v>3</v>
      </c>
      <c r="H21" s="93">
        <v>2</v>
      </c>
    </row>
    <row r="22" spans="1:8" x14ac:dyDescent="0.3">
      <c r="A22" s="92" t="s">
        <v>25</v>
      </c>
      <c r="B22" s="93">
        <v>8</v>
      </c>
      <c r="C22" s="93">
        <f t="shared" si="1"/>
        <v>63.7</v>
      </c>
      <c r="D22" s="93">
        <v>8</v>
      </c>
      <c r="E22" s="93">
        <f t="shared" si="2"/>
        <v>64.100000000000009</v>
      </c>
      <c r="F22" s="94">
        <f t="shared" si="0"/>
        <v>0.51280000000000003</v>
      </c>
      <c r="G22" s="93">
        <v>3</v>
      </c>
      <c r="H22" s="93">
        <v>2</v>
      </c>
    </row>
    <row r="23" spans="1:8" x14ac:dyDescent="0.3">
      <c r="A23" s="92" t="s">
        <v>26</v>
      </c>
      <c r="B23" s="93">
        <v>5</v>
      </c>
      <c r="C23" s="93">
        <f t="shared" si="1"/>
        <v>68.7</v>
      </c>
      <c r="D23" s="93">
        <v>5</v>
      </c>
      <c r="E23" s="93">
        <f t="shared" si="2"/>
        <v>69.100000000000009</v>
      </c>
      <c r="F23" s="94">
        <f t="shared" si="0"/>
        <v>0.55279999999999996</v>
      </c>
      <c r="G23" s="93">
        <v>3</v>
      </c>
      <c r="H23" s="93">
        <v>2</v>
      </c>
    </row>
    <row r="24" spans="1:8" x14ac:dyDescent="0.3">
      <c r="A24" s="92" t="s">
        <v>27</v>
      </c>
      <c r="B24" s="93">
        <v>1.2</v>
      </c>
      <c r="C24" s="93">
        <f t="shared" si="1"/>
        <v>69.900000000000006</v>
      </c>
      <c r="D24" s="93">
        <v>1.2</v>
      </c>
      <c r="E24" s="93">
        <f t="shared" si="2"/>
        <v>70.300000000000011</v>
      </c>
      <c r="F24" s="94">
        <f t="shared" si="0"/>
        <v>0.56240000000000001</v>
      </c>
      <c r="G24" s="93">
        <v>3</v>
      </c>
      <c r="H24" s="93">
        <v>2</v>
      </c>
    </row>
    <row r="25" spans="1:8" x14ac:dyDescent="0.3">
      <c r="A25" s="92" t="s">
        <v>28</v>
      </c>
      <c r="B25" s="93">
        <v>0.75</v>
      </c>
      <c r="C25" s="93">
        <f t="shared" si="1"/>
        <v>70.650000000000006</v>
      </c>
      <c r="D25" s="93">
        <v>0.75</v>
      </c>
      <c r="E25" s="93">
        <f t="shared" si="2"/>
        <v>71.050000000000011</v>
      </c>
      <c r="F25" s="94">
        <f t="shared" si="0"/>
        <v>0.56840000000000002</v>
      </c>
      <c r="G25" s="93">
        <v>3</v>
      </c>
      <c r="H25" s="93">
        <v>2</v>
      </c>
    </row>
    <row r="26" spans="1:8" x14ac:dyDescent="0.3">
      <c r="A26" s="92" t="s">
        <v>29</v>
      </c>
      <c r="B26" s="93">
        <v>2.4</v>
      </c>
      <c r="C26" s="93">
        <f t="shared" si="1"/>
        <v>73.050000000000011</v>
      </c>
      <c r="D26" s="93">
        <v>2.4</v>
      </c>
      <c r="E26" s="93">
        <f t="shared" si="2"/>
        <v>73.450000000000017</v>
      </c>
      <c r="F26" s="94">
        <f t="shared" si="0"/>
        <v>0.58760000000000012</v>
      </c>
      <c r="G26" s="93">
        <v>3</v>
      </c>
      <c r="H26" s="93">
        <v>2</v>
      </c>
    </row>
    <row r="27" spans="1:8" x14ac:dyDescent="0.3">
      <c r="A27" s="92" t="s">
        <v>30</v>
      </c>
      <c r="B27" s="93">
        <v>1.5</v>
      </c>
      <c r="C27" s="93">
        <f t="shared" si="1"/>
        <v>74.550000000000011</v>
      </c>
      <c r="D27" s="93">
        <v>1.5</v>
      </c>
      <c r="E27" s="93">
        <f t="shared" si="2"/>
        <v>74.950000000000017</v>
      </c>
      <c r="F27" s="94">
        <f t="shared" si="0"/>
        <v>0.59960000000000002</v>
      </c>
      <c r="G27" s="93">
        <v>3</v>
      </c>
      <c r="H27" s="93">
        <v>2</v>
      </c>
    </row>
    <row r="28" spans="1:8" s="58" customFormat="1" x14ac:dyDescent="0.3">
      <c r="A28" s="95" t="s">
        <v>31</v>
      </c>
      <c r="B28" s="96">
        <v>0.45</v>
      </c>
      <c r="C28" s="96">
        <f t="shared" si="1"/>
        <v>75.000000000000014</v>
      </c>
      <c r="D28" s="96">
        <v>0.45</v>
      </c>
      <c r="E28" s="96">
        <f t="shared" si="2"/>
        <v>75.40000000000002</v>
      </c>
      <c r="F28" s="97">
        <f t="shared" si="0"/>
        <v>0.60320000000000007</v>
      </c>
      <c r="G28" s="96">
        <v>3</v>
      </c>
      <c r="H28" s="96">
        <v>2</v>
      </c>
    </row>
    <row r="29" spans="1:8" x14ac:dyDescent="0.3">
      <c r="A29" s="92" t="s">
        <v>35</v>
      </c>
      <c r="B29" s="93">
        <f>0.8+0.8+0.8+0.8+0.2+0.2</f>
        <v>3.6000000000000005</v>
      </c>
      <c r="C29" s="93">
        <f t="shared" si="1"/>
        <v>78.600000000000009</v>
      </c>
      <c r="D29" s="93">
        <v>3.6</v>
      </c>
      <c r="E29" s="93">
        <f t="shared" si="2"/>
        <v>79.000000000000014</v>
      </c>
      <c r="F29" s="94">
        <f t="shared" si="0"/>
        <v>0.63200000000000001</v>
      </c>
      <c r="G29" s="93">
        <v>4</v>
      </c>
      <c r="H29" s="93">
        <v>3</v>
      </c>
    </row>
    <row r="30" spans="1:8" x14ac:dyDescent="0.3">
      <c r="A30" s="92" t="s">
        <v>36</v>
      </c>
      <c r="B30" s="93">
        <f>0.9+0.5</f>
        <v>1.4</v>
      </c>
      <c r="C30" s="93">
        <f t="shared" si="1"/>
        <v>80.000000000000014</v>
      </c>
      <c r="D30" s="93">
        <v>1.4</v>
      </c>
      <c r="E30" s="93">
        <f t="shared" si="2"/>
        <v>80.40000000000002</v>
      </c>
      <c r="F30" s="94">
        <f t="shared" si="0"/>
        <v>0.6432000000000001</v>
      </c>
      <c r="G30" s="93">
        <v>4</v>
      </c>
      <c r="H30" s="93">
        <v>3</v>
      </c>
    </row>
    <row r="31" spans="1:8" x14ac:dyDescent="0.3">
      <c r="A31" s="92" t="s">
        <v>37</v>
      </c>
      <c r="B31" s="93">
        <v>1</v>
      </c>
      <c r="C31" s="93">
        <f t="shared" si="1"/>
        <v>81.000000000000014</v>
      </c>
      <c r="D31" s="93">
        <v>1</v>
      </c>
      <c r="E31" s="93">
        <f t="shared" si="2"/>
        <v>81.40000000000002</v>
      </c>
      <c r="F31" s="94">
        <f t="shared" si="0"/>
        <v>0.65120000000000011</v>
      </c>
      <c r="G31" s="93">
        <v>4</v>
      </c>
      <c r="H31" s="93">
        <v>3</v>
      </c>
    </row>
    <row r="32" spans="1:8" x14ac:dyDescent="0.3">
      <c r="A32" s="92" t="s">
        <v>33</v>
      </c>
      <c r="B32" s="93">
        <v>3.8</v>
      </c>
      <c r="C32" s="93">
        <f t="shared" si="1"/>
        <v>84.800000000000011</v>
      </c>
      <c r="D32" s="93">
        <v>3.8</v>
      </c>
      <c r="E32" s="93">
        <f t="shared" si="2"/>
        <v>85.200000000000017</v>
      </c>
      <c r="F32" s="94">
        <f t="shared" si="0"/>
        <v>0.68160000000000009</v>
      </c>
      <c r="G32" s="93">
        <v>4</v>
      </c>
      <c r="H32" s="93">
        <v>4</v>
      </c>
    </row>
    <row r="33" spans="1:8" x14ac:dyDescent="0.3">
      <c r="A33" s="92" t="s">
        <v>34</v>
      </c>
      <c r="B33" s="93">
        <v>9.08</v>
      </c>
      <c r="C33" s="93">
        <f t="shared" si="1"/>
        <v>93.88000000000001</v>
      </c>
      <c r="D33" s="93">
        <v>9.08</v>
      </c>
      <c r="E33" s="93">
        <f t="shared" si="2"/>
        <v>94.280000000000015</v>
      </c>
      <c r="F33" s="94">
        <f t="shared" si="0"/>
        <v>0.75424000000000002</v>
      </c>
      <c r="G33" s="93">
        <v>4</v>
      </c>
      <c r="H33" s="93">
        <v>4</v>
      </c>
    </row>
    <row r="34" spans="1:8" x14ac:dyDescent="0.3">
      <c r="A34" s="92" t="s">
        <v>31</v>
      </c>
      <c r="B34" s="93">
        <v>3.25</v>
      </c>
      <c r="C34" s="93">
        <f t="shared" si="1"/>
        <v>97.13000000000001</v>
      </c>
      <c r="D34" s="93">
        <v>3.25</v>
      </c>
      <c r="E34" s="93">
        <f t="shared" si="2"/>
        <v>97.530000000000015</v>
      </c>
      <c r="F34" s="94">
        <f t="shared" si="0"/>
        <v>0.78024000000000004</v>
      </c>
      <c r="G34" s="93">
        <v>4</v>
      </c>
      <c r="H34" s="93">
        <v>4</v>
      </c>
    </row>
    <row r="35" spans="1:8" x14ac:dyDescent="0.3">
      <c r="A35" s="95" t="s">
        <v>38</v>
      </c>
      <c r="B35" s="96">
        <v>2.37</v>
      </c>
      <c r="C35" s="96">
        <f t="shared" si="1"/>
        <v>99.500000000000014</v>
      </c>
      <c r="D35" s="96">
        <v>2.37</v>
      </c>
      <c r="E35" s="96">
        <f t="shared" si="2"/>
        <v>99.90000000000002</v>
      </c>
      <c r="F35" s="97">
        <f t="shared" si="0"/>
        <v>0.79920000000000002</v>
      </c>
      <c r="G35" s="96">
        <v>4</v>
      </c>
      <c r="H35" s="96">
        <v>5</v>
      </c>
    </row>
    <row r="36" spans="1:8" x14ac:dyDescent="0.3">
      <c r="A36" s="92" t="s">
        <v>38</v>
      </c>
      <c r="B36" s="93">
        <v>15.63</v>
      </c>
      <c r="C36" s="93">
        <f t="shared" si="1"/>
        <v>115.13000000000001</v>
      </c>
      <c r="D36" s="93">
        <v>0</v>
      </c>
      <c r="E36" s="93">
        <f t="shared" si="2"/>
        <v>99.90000000000002</v>
      </c>
      <c r="F36" s="94">
        <f t="shared" si="0"/>
        <v>0.79920000000000002</v>
      </c>
      <c r="G36" s="93">
        <v>5</v>
      </c>
      <c r="H36" s="93">
        <v>5</v>
      </c>
    </row>
    <row r="37" spans="1:8" x14ac:dyDescent="0.3">
      <c r="A37" s="92" t="s">
        <v>40</v>
      </c>
      <c r="B37" s="93">
        <v>8</v>
      </c>
      <c r="C37" s="93">
        <f t="shared" si="1"/>
        <v>123.13000000000001</v>
      </c>
      <c r="D37" s="93">
        <v>8</v>
      </c>
      <c r="E37" s="93">
        <f t="shared" si="2"/>
        <v>107.90000000000002</v>
      </c>
      <c r="F37" s="94">
        <f t="shared" si="0"/>
        <v>0.86320000000000008</v>
      </c>
      <c r="G37" s="93">
        <v>5</v>
      </c>
      <c r="H37" s="93">
        <v>5</v>
      </c>
    </row>
    <row r="38" spans="1:8" s="57" customFormat="1" x14ac:dyDescent="0.3">
      <c r="A38" s="95" t="s">
        <v>41</v>
      </c>
      <c r="B38" s="96">
        <v>1.87</v>
      </c>
      <c r="C38" s="96">
        <f t="shared" si="1"/>
        <v>125.00000000000001</v>
      </c>
      <c r="D38" s="96">
        <v>1.37</v>
      </c>
      <c r="E38" s="96">
        <f t="shared" si="2"/>
        <v>109.27000000000002</v>
      </c>
      <c r="F38" s="97">
        <f t="shared" si="0"/>
        <v>0.87416000000000005</v>
      </c>
      <c r="G38" s="96">
        <v>5</v>
      </c>
      <c r="H38" s="96">
        <v>5</v>
      </c>
    </row>
    <row r="39" spans="1:8" s="57" customFormat="1" x14ac:dyDescent="0.3">
      <c r="A39" s="71"/>
      <c r="B39" s="71"/>
      <c r="C39" s="71"/>
      <c r="D39" s="71"/>
      <c r="E39" s="71"/>
      <c r="F39" s="98"/>
      <c r="G39" s="71"/>
      <c r="H39" s="99"/>
    </row>
    <row r="40" spans="1:8" ht="28.8" x14ac:dyDescent="0.3">
      <c r="A40" s="95" t="s">
        <v>181</v>
      </c>
      <c r="B40" s="61">
        <f>SUM(B2:B38)</f>
        <v>125.00000000000001</v>
      </c>
      <c r="C40" s="100" t="s">
        <v>180</v>
      </c>
      <c r="D40" s="61">
        <f>SUM(D2:D38)</f>
        <v>109.27000000000002</v>
      </c>
      <c r="E40" s="61"/>
      <c r="F40" s="61"/>
      <c r="G40" s="61"/>
      <c r="H40" s="6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124" zoomScale="85" zoomScaleNormal="85" workbookViewId="0">
      <selection activeCell="G131" sqref="G131"/>
    </sheetView>
  </sheetViews>
  <sheetFormatPr baseColWidth="10" defaultRowHeight="14.4" x14ac:dyDescent="0.3"/>
  <cols>
    <col min="1" max="1" width="11.5546875" style="2"/>
    <col min="2" max="2" width="13.6640625" customWidth="1"/>
    <col min="3" max="3" width="50" customWidth="1"/>
    <col min="4" max="4" width="44.33203125" style="2" customWidth="1"/>
    <col min="5" max="5" width="16" customWidth="1"/>
    <col min="6" max="6" width="12.5546875" customWidth="1"/>
    <col min="7" max="7" width="21.6640625" customWidth="1"/>
  </cols>
  <sheetData>
    <row r="1" spans="1:8" ht="28.8" x14ac:dyDescent="0.3">
      <c r="B1" s="59" t="s">
        <v>45</v>
      </c>
      <c r="C1" s="59" t="s">
        <v>172</v>
      </c>
      <c r="D1" s="59" t="s">
        <v>273</v>
      </c>
      <c r="E1" s="59" t="s">
        <v>228</v>
      </c>
    </row>
    <row r="2" spans="1:8" s="2" customFormat="1" ht="28.95" customHeight="1" x14ac:dyDescent="0.3">
      <c r="A2" s="167" t="s">
        <v>284</v>
      </c>
      <c r="B2" s="166" t="s">
        <v>54</v>
      </c>
      <c r="C2" s="165" t="s">
        <v>265</v>
      </c>
      <c r="D2" s="60" t="s">
        <v>194</v>
      </c>
      <c r="E2" s="61">
        <f>E3*0.2</f>
        <v>0.8</v>
      </c>
      <c r="G2" s="119" t="s">
        <v>280</v>
      </c>
      <c r="H2" s="2">
        <v>10.07</v>
      </c>
    </row>
    <row r="3" spans="1:8" s="2" customFormat="1" x14ac:dyDescent="0.3">
      <c r="A3" s="167"/>
      <c r="B3" s="166"/>
      <c r="C3" s="165"/>
      <c r="D3" s="60" t="s">
        <v>183</v>
      </c>
      <c r="E3" s="112">
        <v>4</v>
      </c>
    </row>
    <row r="4" spans="1:8" s="2" customFormat="1" x14ac:dyDescent="0.3">
      <c r="A4" s="167"/>
      <c r="B4" s="166"/>
      <c r="C4" s="165"/>
      <c r="D4" s="60" t="s">
        <v>184</v>
      </c>
      <c r="E4" s="61">
        <f>E3*'Proxy ciclo 2'!$J$3</f>
        <v>0.6</v>
      </c>
    </row>
    <row r="5" spans="1:8" s="2" customFormat="1" x14ac:dyDescent="0.3">
      <c r="A5" s="167"/>
      <c r="B5" s="166"/>
      <c r="C5" s="165"/>
      <c r="D5" s="60" t="s">
        <v>185</v>
      </c>
      <c r="E5" s="61">
        <f>E3*'Proxy ciclo 2'!$K$3</f>
        <v>1.2</v>
      </c>
    </row>
    <row r="6" spans="1:8" s="2" customFormat="1" x14ac:dyDescent="0.3">
      <c r="A6" s="167"/>
      <c r="B6" s="164" t="s">
        <v>54</v>
      </c>
      <c r="C6" s="165" t="s">
        <v>266</v>
      </c>
      <c r="D6" s="132" t="s">
        <v>194</v>
      </c>
      <c r="E6" s="66">
        <f>E7*0.2</f>
        <v>0.4</v>
      </c>
    </row>
    <row r="7" spans="1:8" s="2" customFormat="1" x14ac:dyDescent="0.3">
      <c r="A7" s="167"/>
      <c r="B7" s="164"/>
      <c r="C7" s="165"/>
      <c r="D7" s="132" t="s">
        <v>183</v>
      </c>
      <c r="E7" s="113">
        <v>2</v>
      </c>
    </row>
    <row r="8" spans="1:8" s="2" customFormat="1" x14ac:dyDescent="0.3">
      <c r="A8" s="167"/>
      <c r="B8" s="164"/>
      <c r="C8" s="165"/>
      <c r="D8" s="67" t="s">
        <v>184</v>
      </c>
      <c r="E8" s="66">
        <f>E7*'Proxy ciclo 2'!$J$3</f>
        <v>0.3</v>
      </c>
    </row>
    <row r="9" spans="1:8" s="2" customFormat="1" x14ac:dyDescent="0.3">
      <c r="A9" s="167"/>
      <c r="B9" s="164"/>
      <c r="C9" s="165"/>
      <c r="D9" s="67" t="s">
        <v>185</v>
      </c>
      <c r="E9" s="66">
        <f>E7*'Proxy ciclo 2'!$K$3</f>
        <v>0.6</v>
      </c>
    </row>
    <row r="10" spans="1:8" s="2" customFormat="1" x14ac:dyDescent="0.3">
      <c r="A10" s="167"/>
      <c r="B10" s="166" t="s">
        <v>54</v>
      </c>
      <c r="C10" s="165" t="s">
        <v>267</v>
      </c>
      <c r="D10" s="132" t="s">
        <v>194</v>
      </c>
      <c r="E10" s="61">
        <f>E11*0.2</f>
        <v>0.4</v>
      </c>
    </row>
    <row r="11" spans="1:8" s="2" customFormat="1" x14ac:dyDescent="0.3">
      <c r="A11" s="167"/>
      <c r="B11" s="166"/>
      <c r="C11" s="165"/>
      <c r="D11" s="132" t="s">
        <v>183</v>
      </c>
      <c r="E11" s="112">
        <v>2</v>
      </c>
    </row>
    <row r="12" spans="1:8" s="2" customFormat="1" x14ac:dyDescent="0.3">
      <c r="A12" s="167"/>
      <c r="B12" s="166"/>
      <c r="C12" s="165"/>
      <c r="D12" s="60" t="s">
        <v>184</v>
      </c>
      <c r="E12" s="61">
        <f>E11*'Proxy ciclo 2'!$J$3</f>
        <v>0.3</v>
      </c>
    </row>
    <row r="13" spans="1:8" s="2" customFormat="1" x14ac:dyDescent="0.3">
      <c r="A13" s="167"/>
      <c r="B13" s="166"/>
      <c r="C13" s="165"/>
      <c r="D13" s="60" t="s">
        <v>185</v>
      </c>
      <c r="E13" s="61">
        <f>E11*'Proxy ciclo 2'!$K$3</f>
        <v>0.6</v>
      </c>
    </row>
    <row r="14" spans="1:8" s="2" customFormat="1" x14ac:dyDescent="0.3">
      <c r="A14" s="167"/>
      <c r="B14" s="164" t="s">
        <v>54</v>
      </c>
      <c r="C14" s="165" t="s">
        <v>268</v>
      </c>
      <c r="D14" s="143" t="s">
        <v>194</v>
      </c>
      <c r="E14" s="66">
        <f>E15*0.2</f>
        <v>0.4</v>
      </c>
    </row>
    <row r="15" spans="1:8" s="2" customFormat="1" x14ac:dyDescent="0.3">
      <c r="A15" s="167"/>
      <c r="B15" s="164"/>
      <c r="C15" s="165"/>
      <c r="D15" s="143" t="s">
        <v>183</v>
      </c>
      <c r="E15" s="113">
        <v>2</v>
      </c>
    </row>
    <row r="16" spans="1:8" s="2" customFormat="1" x14ac:dyDescent="0.3">
      <c r="A16" s="167"/>
      <c r="B16" s="164"/>
      <c r="C16" s="165"/>
      <c r="D16" s="143" t="s">
        <v>184</v>
      </c>
      <c r="E16" s="66">
        <f>E15*'Proxy ciclo 2'!$J$3</f>
        <v>0.3</v>
      </c>
    </row>
    <row r="17" spans="1:5" s="2" customFormat="1" x14ac:dyDescent="0.3">
      <c r="A17" s="167"/>
      <c r="B17" s="164"/>
      <c r="C17" s="165"/>
      <c r="D17" s="132" t="s">
        <v>185</v>
      </c>
      <c r="E17" s="66">
        <f>E15*'Proxy ciclo 2'!$K$3</f>
        <v>0.6</v>
      </c>
    </row>
    <row r="18" spans="1:5" s="2" customFormat="1" x14ac:dyDescent="0.3">
      <c r="A18" s="167"/>
      <c r="B18" s="166" t="s">
        <v>54</v>
      </c>
      <c r="C18" s="165" t="s">
        <v>269</v>
      </c>
      <c r="D18" s="132" t="s">
        <v>194</v>
      </c>
      <c r="E18" s="61">
        <f>E19*0.2</f>
        <v>0.4</v>
      </c>
    </row>
    <row r="19" spans="1:5" s="2" customFormat="1" x14ac:dyDescent="0.3">
      <c r="A19" s="167"/>
      <c r="B19" s="166"/>
      <c r="C19" s="165"/>
      <c r="D19" s="132" t="s">
        <v>183</v>
      </c>
      <c r="E19" s="112">
        <v>2</v>
      </c>
    </row>
    <row r="20" spans="1:5" s="2" customFormat="1" x14ac:dyDescent="0.3">
      <c r="A20" s="167"/>
      <c r="B20" s="166"/>
      <c r="C20" s="165"/>
      <c r="D20" s="60" t="s">
        <v>184</v>
      </c>
      <c r="E20" s="61">
        <f>E19*'Proxy ciclo 2'!$J$3</f>
        <v>0.3</v>
      </c>
    </row>
    <row r="21" spans="1:5" s="2" customFormat="1" x14ac:dyDescent="0.3">
      <c r="A21" s="167"/>
      <c r="B21" s="166"/>
      <c r="C21" s="165"/>
      <c r="D21" s="60" t="s">
        <v>185</v>
      </c>
      <c r="E21" s="61">
        <f>E19*'Proxy ciclo 2'!$K$3</f>
        <v>0.6</v>
      </c>
    </row>
    <row r="22" spans="1:5" s="2" customFormat="1" x14ac:dyDescent="0.3">
      <c r="A22" s="167"/>
      <c r="B22" s="164" t="s">
        <v>54</v>
      </c>
      <c r="C22" s="165" t="s">
        <v>270</v>
      </c>
      <c r="D22" s="67" t="s">
        <v>194</v>
      </c>
      <c r="E22" s="66">
        <f>E23*0.2</f>
        <v>0.4</v>
      </c>
    </row>
    <row r="23" spans="1:5" s="2" customFormat="1" x14ac:dyDescent="0.3">
      <c r="A23" s="167"/>
      <c r="B23" s="164"/>
      <c r="C23" s="165"/>
      <c r="D23" s="67" t="s">
        <v>183</v>
      </c>
      <c r="E23" s="113">
        <v>2</v>
      </c>
    </row>
    <row r="24" spans="1:5" s="2" customFormat="1" x14ac:dyDescent="0.3">
      <c r="A24" s="167"/>
      <c r="B24" s="164"/>
      <c r="C24" s="165"/>
      <c r="D24" s="67" t="s">
        <v>184</v>
      </c>
      <c r="E24" s="66">
        <f>E23*'Proxy ciclo 2'!$J$3</f>
        <v>0.3</v>
      </c>
    </row>
    <row r="25" spans="1:5" s="2" customFormat="1" x14ac:dyDescent="0.3">
      <c r="A25" s="167"/>
      <c r="B25" s="164"/>
      <c r="C25" s="165"/>
      <c r="D25" s="67" t="s">
        <v>185</v>
      </c>
      <c r="E25" s="66">
        <f>E23*'Proxy ciclo 2'!$K$3</f>
        <v>0.6</v>
      </c>
    </row>
    <row r="26" spans="1:5" s="2" customFormat="1" x14ac:dyDescent="0.3">
      <c r="A26" s="167"/>
      <c r="B26" s="166" t="s">
        <v>54</v>
      </c>
      <c r="C26" s="165" t="s">
        <v>271</v>
      </c>
      <c r="D26" s="60" t="s">
        <v>194</v>
      </c>
      <c r="E26" s="61">
        <f>E27*0.2</f>
        <v>0.2</v>
      </c>
    </row>
    <row r="27" spans="1:5" s="2" customFormat="1" x14ac:dyDescent="0.3">
      <c r="A27" s="167"/>
      <c r="B27" s="166"/>
      <c r="C27" s="165"/>
      <c r="D27" s="60" t="s">
        <v>183</v>
      </c>
      <c r="E27" s="112">
        <v>1</v>
      </c>
    </row>
    <row r="28" spans="1:5" s="2" customFormat="1" x14ac:dyDescent="0.3">
      <c r="A28" s="167"/>
      <c r="B28" s="166"/>
      <c r="C28" s="165"/>
      <c r="D28" s="60" t="s">
        <v>184</v>
      </c>
      <c r="E28" s="61">
        <f>E27*'Proxy ciclo 2'!$J$3</f>
        <v>0.15</v>
      </c>
    </row>
    <row r="29" spans="1:5" s="2" customFormat="1" x14ac:dyDescent="0.3">
      <c r="A29" s="167"/>
      <c r="B29" s="166"/>
      <c r="C29" s="165"/>
      <c r="D29" s="60" t="s">
        <v>185</v>
      </c>
      <c r="E29" s="61">
        <f>E27*'Proxy ciclo 2'!$K$3</f>
        <v>0.3</v>
      </c>
    </row>
    <row r="30" spans="1:5" s="2" customFormat="1" x14ac:dyDescent="0.3">
      <c r="A30" s="167"/>
      <c r="B30" s="164" t="s">
        <v>59</v>
      </c>
      <c r="C30" s="165" t="s">
        <v>211</v>
      </c>
      <c r="D30" s="132" t="s">
        <v>194</v>
      </c>
      <c r="E30" s="66">
        <f>E31*0.2</f>
        <v>1.8</v>
      </c>
    </row>
    <row r="31" spans="1:5" s="2" customFormat="1" x14ac:dyDescent="0.3">
      <c r="A31" s="167"/>
      <c r="B31" s="164"/>
      <c r="C31" s="165"/>
      <c r="D31" s="132" t="s">
        <v>183</v>
      </c>
      <c r="E31" s="113">
        <v>9</v>
      </c>
    </row>
    <row r="32" spans="1:5" s="2" customFormat="1" x14ac:dyDescent="0.3">
      <c r="A32" s="167"/>
      <c r="B32" s="164"/>
      <c r="C32" s="165"/>
      <c r="D32" s="132" t="s">
        <v>184</v>
      </c>
      <c r="E32" s="66">
        <f>E31*'Proxy ciclo 2'!$J$5</f>
        <v>0.9</v>
      </c>
    </row>
    <row r="33" spans="1:7" x14ac:dyDescent="0.3">
      <c r="A33" s="167"/>
      <c r="B33" s="164"/>
      <c r="C33" s="165"/>
      <c r="D33" s="132" t="s">
        <v>185</v>
      </c>
      <c r="E33" s="66">
        <f>E31*'Proxy ciclo 2'!$K$5</f>
        <v>2.6999999999999997</v>
      </c>
    </row>
    <row r="34" spans="1:7" s="2" customFormat="1" x14ac:dyDescent="0.3">
      <c r="A34" s="167"/>
      <c r="B34" s="166" t="s">
        <v>59</v>
      </c>
      <c r="C34" s="165" t="s">
        <v>274</v>
      </c>
      <c r="D34" s="132" t="s">
        <v>194</v>
      </c>
      <c r="E34" s="71">
        <f>E35*0.2</f>
        <v>0.60000000000000009</v>
      </c>
    </row>
    <row r="35" spans="1:7" s="2" customFormat="1" x14ac:dyDescent="0.3">
      <c r="A35" s="167"/>
      <c r="B35" s="166"/>
      <c r="C35" s="165"/>
      <c r="D35" s="132" t="s">
        <v>183</v>
      </c>
      <c r="E35" s="114">
        <v>3</v>
      </c>
    </row>
    <row r="36" spans="1:7" s="2" customFormat="1" x14ac:dyDescent="0.3">
      <c r="A36" s="167"/>
      <c r="B36" s="166"/>
      <c r="C36" s="165"/>
      <c r="D36" s="132" t="s">
        <v>184</v>
      </c>
      <c r="E36" s="71">
        <f>E35*'Proxy ciclo 2'!$J$5</f>
        <v>0.30000000000000004</v>
      </c>
    </row>
    <row r="37" spans="1:7" s="2" customFormat="1" x14ac:dyDescent="0.3">
      <c r="A37" s="167"/>
      <c r="B37" s="166"/>
      <c r="C37" s="165"/>
      <c r="D37" s="132" t="s">
        <v>185</v>
      </c>
      <c r="E37" s="71">
        <f>E35*'Proxy ciclo 2'!$K$5</f>
        <v>0.89999999999999991</v>
      </c>
    </row>
    <row r="38" spans="1:7" s="2" customFormat="1" x14ac:dyDescent="0.3">
      <c r="A38" s="167"/>
      <c r="B38" s="168" t="s">
        <v>66</v>
      </c>
      <c r="C38" s="169" t="s">
        <v>293</v>
      </c>
      <c r="D38" s="65" t="s">
        <v>183</v>
      </c>
      <c r="E38" s="114">
        <v>2.9</v>
      </c>
    </row>
    <row r="39" spans="1:7" s="2" customFormat="1" x14ac:dyDescent="0.3">
      <c r="A39" s="167"/>
      <c r="B39" s="168"/>
      <c r="C39" s="169"/>
      <c r="D39" s="65" t="s">
        <v>184</v>
      </c>
      <c r="E39" s="71">
        <f>E38*'Proxy ciclo 2'!$J$4</f>
        <v>0.435</v>
      </c>
    </row>
    <row r="40" spans="1:7" s="2" customFormat="1" x14ac:dyDescent="0.3">
      <c r="A40" s="167"/>
      <c r="B40" s="168"/>
      <c r="C40" s="169"/>
      <c r="D40" s="60" t="s">
        <v>185</v>
      </c>
      <c r="E40" s="71">
        <f>E38*'Proxy ciclo 2'!$K$4</f>
        <v>0.57999999999999996</v>
      </c>
    </row>
    <row r="41" spans="1:7" s="2" customFormat="1" ht="38.4" customHeight="1" x14ac:dyDescent="0.3">
      <c r="B41" s="164" t="s">
        <v>60</v>
      </c>
      <c r="C41" s="165" t="s">
        <v>286</v>
      </c>
      <c r="D41" s="67" t="s">
        <v>223</v>
      </c>
      <c r="E41" s="113">
        <v>2</v>
      </c>
      <c r="F41" s="122" t="s">
        <v>288</v>
      </c>
      <c r="G41" s="123">
        <f>SUM(E2:E44)</f>
        <v>60.432500000000005</v>
      </c>
    </row>
    <row r="42" spans="1:7" ht="14.4" customHeight="1" x14ac:dyDescent="0.3">
      <c r="A42" s="167" t="s">
        <v>285</v>
      </c>
      <c r="B42" s="164"/>
      <c r="C42" s="165"/>
      <c r="D42" s="67" t="s">
        <v>222</v>
      </c>
      <c r="E42" s="66">
        <f>E41*'Proxy ciclo 2'!$J$6</f>
        <v>0.2</v>
      </c>
      <c r="F42" t="s">
        <v>277</v>
      </c>
    </row>
    <row r="43" spans="1:7" s="2" customFormat="1" x14ac:dyDescent="0.3">
      <c r="A43" s="167"/>
      <c r="B43" s="164"/>
      <c r="C43" s="165"/>
      <c r="D43" s="67" t="s">
        <v>224</v>
      </c>
      <c r="E43" s="66">
        <f>E41*'Proxy ciclo 2'!$K$6</f>
        <v>0.6</v>
      </c>
      <c r="F43" s="2" t="s">
        <v>276</v>
      </c>
    </row>
    <row r="44" spans="1:7" x14ac:dyDescent="0.3">
      <c r="A44" s="167"/>
      <c r="B44" s="70" t="s">
        <v>198</v>
      </c>
      <c r="C44" s="120" t="s">
        <v>281</v>
      </c>
      <c r="D44" s="120" t="s">
        <v>221</v>
      </c>
      <c r="E44" s="95">
        <f>SUM(E3,E7,E11,E15,E19,E23,E27,E31,E35,E41,H2)*0.25</f>
        <v>9.7675000000000001</v>
      </c>
      <c r="F44" t="s">
        <v>283</v>
      </c>
    </row>
    <row r="45" spans="1:7" x14ac:dyDescent="0.3">
      <c r="A45" s="167"/>
      <c r="B45" s="115" t="s">
        <v>54</v>
      </c>
      <c r="C45" s="152" t="s">
        <v>186</v>
      </c>
      <c r="D45" s="116" t="s">
        <v>279</v>
      </c>
      <c r="E45" s="117">
        <v>2</v>
      </c>
    </row>
    <row r="46" spans="1:7" s="2" customFormat="1" x14ac:dyDescent="0.3">
      <c r="A46" s="167"/>
      <c r="B46" s="70" t="s">
        <v>54</v>
      </c>
      <c r="C46" s="102" t="s">
        <v>272</v>
      </c>
      <c r="D46" s="65" t="s">
        <v>278</v>
      </c>
      <c r="E46" s="114">
        <v>1</v>
      </c>
    </row>
    <row r="47" spans="1:7" s="2" customFormat="1" ht="28.8" x14ac:dyDescent="0.3">
      <c r="A47" s="167"/>
      <c r="B47" s="68" t="s">
        <v>54</v>
      </c>
      <c r="C47" s="153" t="s">
        <v>187</v>
      </c>
      <c r="D47" s="118" t="s">
        <v>182</v>
      </c>
      <c r="E47" s="113">
        <v>0.9</v>
      </c>
    </row>
    <row r="48" spans="1:7" s="2" customFormat="1" x14ac:dyDescent="0.3">
      <c r="A48" s="167"/>
      <c r="B48" s="166" t="s">
        <v>54</v>
      </c>
      <c r="C48" s="165" t="s">
        <v>209</v>
      </c>
      <c r="D48" s="60" t="s">
        <v>194</v>
      </c>
      <c r="E48" s="61">
        <f>E49*0.2</f>
        <v>0.4</v>
      </c>
    </row>
    <row r="49" spans="1:5" x14ac:dyDescent="0.3">
      <c r="A49" s="167"/>
      <c r="B49" s="166"/>
      <c r="C49" s="165"/>
      <c r="D49" s="60" t="s">
        <v>183</v>
      </c>
      <c r="E49" s="112">
        <v>2</v>
      </c>
    </row>
    <row r="50" spans="1:5" s="2" customFormat="1" x14ac:dyDescent="0.3">
      <c r="A50" s="167"/>
      <c r="B50" s="166"/>
      <c r="C50" s="165"/>
      <c r="D50" s="60" t="s">
        <v>184</v>
      </c>
      <c r="E50" s="61">
        <f>E49*'Proxy ciclo 2'!$J$3</f>
        <v>0.3</v>
      </c>
    </row>
    <row r="51" spans="1:5" s="2" customFormat="1" x14ac:dyDescent="0.3">
      <c r="A51" s="167"/>
      <c r="B51" s="166"/>
      <c r="C51" s="165"/>
      <c r="D51" s="60" t="s">
        <v>185</v>
      </c>
      <c r="E51" s="61">
        <f>E49*'Proxy ciclo 2'!$K$3</f>
        <v>0.6</v>
      </c>
    </row>
    <row r="52" spans="1:5" s="2" customFormat="1" x14ac:dyDescent="0.3">
      <c r="A52" s="167"/>
      <c r="B52" s="164" t="s">
        <v>54</v>
      </c>
      <c r="C52" s="165" t="s">
        <v>210</v>
      </c>
      <c r="D52" s="132" t="s">
        <v>194</v>
      </c>
      <c r="E52" s="66">
        <f>E53*0.2</f>
        <v>0.60000000000000009</v>
      </c>
    </row>
    <row r="53" spans="1:5" x14ac:dyDescent="0.3">
      <c r="A53" s="167"/>
      <c r="B53" s="164"/>
      <c r="C53" s="165"/>
      <c r="D53" s="132" t="s">
        <v>183</v>
      </c>
      <c r="E53" s="113">
        <v>3</v>
      </c>
    </row>
    <row r="54" spans="1:5" s="2" customFormat="1" x14ac:dyDescent="0.3">
      <c r="A54" s="167"/>
      <c r="B54" s="164"/>
      <c r="C54" s="165"/>
      <c r="D54" s="132" t="s">
        <v>184</v>
      </c>
      <c r="E54" s="102">
        <f>E53*'Proxy ciclo 2'!$J$3</f>
        <v>0.44999999999999996</v>
      </c>
    </row>
    <row r="55" spans="1:5" s="2" customFormat="1" x14ac:dyDescent="0.3">
      <c r="A55" s="167"/>
      <c r="B55" s="164"/>
      <c r="C55" s="165"/>
      <c r="D55" s="132" t="s">
        <v>185</v>
      </c>
      <c r="E55" s="102">
        <f>E53*'Proxy ciclo 2'!$K$3</f>
        <v>0.89999999999999991</v>
      </c>
    </row>
    <row r="56" spans="1:5" s="2" customFormat="1" x14ac:dyDescent="0.3">
      <c r="A56" s="167"/>
      <c r="B56" s="166" t="s">
        <v>54</v>
      </c>
      <c r="C56" s="165" t="s">
        <v>212</v>
      </c>
      <c r="D56" s="60" t="s">
        <v>194</v>
      </c>
      <c r="E56" s="61">
        <f>E57*0.2</f>
        <v>0.8</v>
      </c>
    </row>
    <row r="57" spans="1:5" x14ac:dyDescent="0.3">
      <c r="A57" s="167"/>
      <c r="B57" s="166"/>
      <c r="C57" s="165"/>
      <c r="D57" s="60" t="s">
        <v>183</v>
      </c>
      <c r="E57" s="112">
        <v>4</v>
      </c>
    </row>
    <row r="58" spans="1:5" s="2" customFormat="1" x14ac:dyDescent="0.3">
      <c r="A58" s="167"/>
      <c r="B58" s="166"/>
      <c r="C58" s="165"/>
      <c r="D58" s="60" t="s">
        <v>184</v>
      </c>
      <c r="E58" s="61">
        <f>E57*'Proxy ciclo 2'!$J$3</f>
        <v>0.6</v>
      </c>
    </row>
    <row r="59" spans="1:5" s="2" customFormat="1" x14ac:dyDescent="0.3">
      <c r="A59" s="167"/>
      <c r="B59" s="166"/>
      <c r="C59" s="165"/>
      <c r="D59" s="60" t="s">
        <v>185</v>
      </c>
      <c r="E59" s="61">
        <f>E57*'Proxy ciclo 2'!$K$3</f>
        <v>1.2</v>
      </c>
    </row>
    <row r="60" spans="1:5" s="2" customFormat="1" x14ac:dyDescent="0.3">
      <c r="A60" s="167"/>
      <c r="B60" s="164" t="s">
        <v>54</v>
      </c>
      <c r="C60" s="170" t="s">
        <v>213</v>
      </c>
      <c r="D60" s="67" t="s">
        <v>194</v>
      </c>
      <c r="E60" s="66">
        <f>E61*0.2</f>
        <v>0.4</v>
      </c>
    </row>
    <row r="61" spans="1:5" x14ac:dyDescent="0.3">
      <c r="A61" s="167"/>
      <c r="B61" s="164"/>
      <c r="C61" s="170"/>
      <c r="D61" s="67" t="s">
        <v>183</v>
      </c>
      <c r="E61" s="113">
        <v>2</v>
      </c>
    </row>
    <row r="62" spans="1:5" s="2" customFormat="1" x14ac:dyDescent="0.3">
      <c r="A62" s="167"/>
      <c r="B62" s="164"/>
      <c r="C62" s="170"/>
      <c r="D62" s="67" t="s">
        <v>184</v>
      </c>
      <c r="E62" s="66">
        <f>E61*'Proxy ciclo 2'!$J$3</f>
        <v>0.3</v>
      </c>
    </row>
    <row r="63" spans="1:5" s="2" customFormat="1" x14ac:dyDescent="0.3">
      <c r="A63" s="167"/>
      <c r="B63" s="164"/>
      <c r="C63" s="170"/>
      <c r="D63" s="67" t="s">
        <v>185</v>
      </c>
      <c r="E63" s="66">
        <f>E61*'Proxy ciclo 2'!$K$3</f>
        <v>0.6</v>
      </c>
    </row>
    <row r="64" spans="1:5" s="2" customFormat="1" x14ac:dyDescent="0.3">
      <c r="A64" s="167"/>
      <c r="B64" s="166" t="s">
        <v>54</v>
      </c>
      <c r="C64" s="165" t="s">
        <v>214</v>
      </c>
      <c r="D64" s="132" t="s">
        <v>194</v>
      </c>
      <c r="E64" s="61">
        <f>E65*0.2</f>
        <v>0.4</v>
      </c>
    </row>
    <row r="65" spans="1:6" x14ac:dyDescent="0.3">
      <c r="A65" s="167"/>
      <c r="B65" s="166"/>
      <c r="C65" s="165"/>
      <c r="D65" s="132" t="s">
        <v>183</v>
      </c>
      <c r="E65" s="112">
        <v>2</v>
      </c>
    </row>
    <row r="66" spans="1:6" s="2" customFormat="1" x14ac:dyDescent="0.3">
      <c r="A66" s="167"/>
      <c r="B66" s="166"/>
      <c r="C66" s="165"/>
      <c r="D66" s="132" t="s">
        <v>184</v>
      </c>
      <c r="E66" s="61">
        <f>E65*'Proxy ciclo 2'!$J$3</f>
        <v>0.3</v>
      </c>
    </row>
    <row r="67" spans="1:6" s="2" customFormat="1" x14ac:dyDescent="0.3">
      <c r="A67" s="167"/>
      <c r="B67" s="166"/>
      <c r="C67" s="165"/>
      <c r="D67" s="132" t="s">
        <v>185</v>
      </c>
      <c r="E67" s="61">
        <f>E65*'Proxy ciclo 2'!$K$3</f>
        <v>0.6</v>
      </c>
    </row>
    <row r="68" spans="1:6" s="2" customFormat="1" x14ac:dyDescent="0.3">
      <c r="A68" s="167"/>
      <c r="B68" s="164" t="s">
        <v>54</v>
      </c>
      <c r="C68" s="165" t="s">
        <v>215</v>
      </c>
      <c r="D68" s="67" t="s">
        <v>194</v>
      </c>
      <c r="E68" s="66">
        <f>E69*0.2</f>
        <v>0.4</v>
      </c>
    </row>
    <row r="69" spans="1:6" x14ac:dyDescent="0.3">
      <c r="A69" s="167"/>
      <c r="B69" s="164"/>
      <c r="C69" s="165"/>
      <c r="D69" s="67" t="s">
        <v>183</v>
      </c>
      <c r="E69" s="113">
        <v>2</v>
      </c>
    </row>
    <row r="70" spans="1:6" s="2" customFormat="1" x14ac:dyDescent="0.3">
      <c r="A70" s="167"/>
      <c r="B70" s="164"/>
      <c r="C70" s="165"/>
      <c r="D70" s="67" t="s">
        <v>184</v>
      </c>
      <c r="E70" s="66">
        <f>E69*'Proxy ciclo 2'!$J$3</f>
        <v>0.3</v>
      </c>
    </row>
    <row r="71" spans="1:6" s="2" customFormat="1" x14ac:dyDescent="0.3">
      <c r="A71" s="167"/>
      <c r="B71" s="164"/>
      <c r="C71" s="165"/>
      <c r="D71" s="67" t="s">
        <v>185</v>
      </c>
      <c r="E71" s="66">
        <f>E69*'Proxy ciclo 2'!$K$3</f>
        <v>0.6</v>
      </c>
    </row>
    <row r="72" spans="1:6" s="2" customFormat="1" x14ac:dyDescent="0.3">
      <c r="A72" s="167"/>
      <c r="B72" s="166" t="s">
        <v>54</v>
      </c>
      <c r="C72" s="165" t="s">
        <v>216</v>
      </c>
      <c r="D72" s="60" t="s">
        <v>194</v>
      </c>
      <c r="E72" s="61">
        <f>E73*0.2</f>
        <v>0.4</v>
      </c>
    </row>
    <row r="73" spans="1:6" ht="15" customHeight="1" x14ac:dyDescent="0.3">
      <c r="A73" s="167"/>
      <c r="B73" s="166"/>
      <c r="C73" s="165"/>
      <c r="D73" s="60" t="s">
        <v>183</v>
      </c>
      <c r="E73" s="112">
        <v>2</v>
      </c>
    </row>
    <row r="74" spans="1:6" s="2" customFormat="1" ht="15" customHeight="1" x14ac:dyDescent="0.3">
      <c r="A74" s="167"/>
      <c r="B74" s="166"/>
      <c r="C74" s="165"/>
      <c r="D74" s="60" t="s">
        <v>184</v>
      </c>
      <c r="E74" s="61">
        <f>E73*'Proxy ciclo 2'!$J$3</f>
        <v>0.3</v>
      </c>
    </row>
    <row r="75" spans="1:6" s="2" customFormat="1" x14ac:dyDescent="0.3">
      <c r="A75" s="167"/>
      <c r="B75" s="166"/>
      <c r="C75" s="165"/>
      <c r="D75" s="60" t="s">
        <v>185</v>
      </c>
      <c r="E75" s="61">
        <f>E73*'Proxy ciclo 2'!$K$3</f>
        <v>0.6</v>
      </c>
    </row>
    <row r="76" spans="1:6" s="2" customFormat="1" x14ac:dyDescent="0.3">
      <c r="A76" s="167"/>
      <c r="B76" s="164" t="s">
        <v>54</v>
      </c>
      <c r="C76" s="165" t="s">
        <v>217</v>
      </c>
      <c r="D76" s="67" t="s">
        <v>194</v>
      </c>
      <c r="E76" s="66">
        <f>E77*0.2</f>
        <v>0.60000000000000009</v>
      </c>
      <c r="F76" s="2">
        <f>SUM(E76:E79)</f>
        <v>4.9499999999999993</v>
      </c>
    </row>
    <row r="77" spans="1:6" x14ac:dyDescent="0.3">
      <c r="A77" s="167"/>
      <c r="B77" s="164"/>
      <c r="C77" s="165"/>
      <c r="D77" s="67" t="s">
        <v>183</v>
      </c>
      <c r="E77" s="113">
        <v>3</v>
      </c>
    </row>
    <row r="78" spans="1:6" s="2" customFormat="1" x14ac:dyDescent="0.3">
      <c r="A78" s="167"/>
      <c r="B78" s="164"/>
      <c r="C78" s="165"/>
      <c r="D78" s="67" t="s">
        <v>184</v>
      </c>
      <c r="E78" s="66">
        <f>E77*'Proxy ciclo 2'!$J$3</f>
        <v>0.44999999999999996</v>
      </c>
    </row>
    <row r="79" spans="1:6" s="2" customFormat="1" x14ac:dyDescent="0.3">
      <c r="A79" s="167"/>
      <c r="B79" s="164"/>
      <c r="C79" s="165"/>
      <c r="D79" s="67" t="s">
        <v>185</v>
      </c>
      <c r="E79" s="66">
        <f>E77*'Proxy ciclo 2'!$K$3</f>
        <v>0.89999999999999991</v>
      </c>
    </row>
    <row r="80" spans="1:6" s="2" customFormat="1" x14ac:dyDescent="0.3">
      <c r="A80" s="167"/>
      <c r="B80" s="166" t="s">
        <v>54</v>
      </c>
      <c r="C80" s="165" t="s">
        <v>218</v>
      </c>
      <c r="D80" s="60" t="s">
        <v>194</v>
      </c>
      <c r="E80" s="61">
        <f>E81*0.2</f>
        <v>0.2</v>
      </c>
    </row>
    <row r="81" spans="1:5" s="2" customFormat="1" x14ac:dyDescent="0.3">
      <c r="A81" s="167"/>
      <c r="B81" s="166"/>
      <c r="C81" s="165"/>
      <c r="D81" s="60" t="s">
        <v>183</v>
      </c>
      <c r="E81" s="112">
        <v>1</v>
      </c>
    </row>
    <row r="82" spans="1:5" s="2" customFormat="1" x14ac:dyDescent="0.3">
      <c r="A82" s="167"/>
      <c r="B82" s="166"/>
      <c r="C82" s="165"/>
      <c r="D82" s="60" t="s">
        <v>184</v>
      </c>
      <c r="E82" s="61">
        <f>E81*'Proxy ciclo 2'!$J$3</f>
        <v>0.15</v>
      </c>
    </row>
    <row r="83" spans="1:5" s="2" customFormat="1" x14ac:dyDescent="0.3">
      <c r="A83" s="167"/>
      <c r="B83" s="166"/>
      <c r="C83" s="165"/>
      <c r="D83" s="60" t="s">
        <v>185</v>
      </c>
      <c r="E83" s="61">
        <f>E81*'Proxy ciclo 2'!$K$3</f>
        <v>0.3</v>
      </c>
    </row>
    <row r="84" spans="1:5" x14ac:dyDescent="0.3">
      <c r="A84" s="167"/>
      <c r="B84" s="164" t="s">
        <v>54</v>
      </c>
      <c r="C84" s="172" t="s">
        <v>219</v>
      </c>
      <c r="D84" s="132" t="s">
        <v>194</v>
      </c>
      <c r="E84" s="66">
        <f>E85*0.2</f>
        <v>0.9</v>
      </c>
    </row>
    <row r="85" spans="1:5" x14ac:dyDescent="0.3">
      <c r="A85" s="167"/>
      <c r="B85" s="164"/>
      <c r="C85" s="172"/>
      <c r="D85" s="132" t="s">
        <v>183</v>
      </c>
      <c r="E85" s="113">
        <v>4.5</v>
      </c>
    </row>
    <row r="86" spans="1:5" s="2" customFormat="1" x14ac:dyDescent="0.3">
      <c r="A86" s="167"/>
      <c r="B86" s="164"/>
      <c r="C86" s="172"/>
      <c r="D86" s="67" t="s">
        <v>184</v>
      </c>
      <c r="E86" s="66">
        <f>E85*'Proxy ciclo 2'!$J$3</f>
        <v>0.67499999999999993</v>
      </c>
    </row>
    <row r="87" spans="1:5" x14ac:dyDescent="0.3">
      <c r="A87" s="167"/>
      <c r="B87" s="164"/>
      <c r="C87" s="172"/>
      <c r="D87" s="67" t="s">
        <v>185</v>
      </c>
      <c r="E87" s="66">
        <f>E85*'Proxy ciclo 2'!$K$3</f>
        <v>1.3499999999999999</v>
      </c>
    </row>
    <row r="88" spans="1:5" x14ac:dyDescent="0.3">
      <c r="A88" s="167"/>
      <c r="B88" s="166" t="s">
        <v>54</v>
      </c>
      <c r="C88" s="171" t="s">
        <v>220</v>
      </c>
      <c r="D88" s="60" t="s">
        <v>194</v>
      </c>
      <c r="E88" s="61">
        <f>E89*0.2</f>
        <v>0.60000000000000009</v>
      </c>
    </row>
    <row r="89" spans="1:5" ht="14.4" customHeight="1" x14ac:dyDescent="0.3">
      <c r="A89" s="167"/>
      <c r="B89" s="166"/>
      <c r="C89" s="171"/>
      <c r="D89" s="60" t="s">
        <v>183</v>
      </c>
      <c r="E89" s="112">
        <v>3</v>
      </c>
    </row>
    <row r="90" spans="1:5" x14ac:dyDescent="0.3">
      <c r="A90" s="167"/>
      <c r="B90" s="166"/>
      <c r="C90" s="171"/>
      <c r="D90" s="60" t="s">
        <v>184</v>
      </c>
      <c r="E90" s="61">
        <f>E89*'Proxy ciclo 2'!$J$3</f>
        <v>0.44999999999999996</v>
      </c>
    </row>
    <row r="91" spans="1:5" ht="14.4" customHeight="1" x14ac:dyDescent="0.3">
      <c r="A91" s="167"/>
      <c r="B91" s="166"/>
      <c r="C91" s="171"/>
      <c r="D91" s="60" t="s">
        <v>185</v>
      </c>
      <c r="E91" s="61">
        <f>E89*'Proxy ciclo 2'!$K$3</f>
        <v>0.89999999999999991</v>
      </c>
    </row>
    <row r="92" spans="1:5" s="2" customFormat="1" ht="14.4" customHeight="1" x14ac:dyDescent="0.3">
      <c r="A92" s="167"/>
      <c r="B92" s="164" t="s">
        <v>66</v>
      </c>
      <c r="C92" s="169" t="s">
        <v>188</v>
      </c>
      <c r="D92" s="67" t="s">
        <v>183</v>
      </c>
      <c r="E92" s="113">
        <v>3</v>
      </c>
    </row>
    <row r="93" spans="1:5" x14ac:dyDescent="0.3">
      <c r="A93" s="167"/>
      <c r="B93" s="164"/>
      <c r="C93" s="169"/>
      <c r="D93" s="67" t="s">
        <v>184</v>
      </c>
      <c r="E93" s="66">
        <f>E92*0.1</f>
        <v>0.30000000000000004</v>
      </c>
    </row>
    <row r="94" spans="1:5" x14ac:dyDescent="0.3">
      <c r="A94" s="167"/>
      <c r="B94" s="168" t="s">
        <v>66</v>
      </c>
      <c r="C94" s="169" t="s">
        <v>190</v>
      </c>
      <c r="D94" s="65" t="s">
        <v>183</v>
      </c>
      <c r="E94" s="114">
        <v>8</v>
      </c>
    </row>
    <row r="95" spans="1:5" s="2" customFormat="1" x14ac:dyDescent="0.3">
      <c r="A95" s="167"/>
      <c r="B95" s="168"/>
      <c r="C95" s="169"/>
      <c r="D95" s="65" t="s">
        <v>184</v>
      </c>
      <c r="E95" s="71">
        <f>E94*'Proxy ciclo 2'!$J$4</f>
        <v>1.2</v>
      </c>
    </row>
    <row r="96" spans="1:5" x14ac:dyDescent="0.3">
      <c r="A96" s="167"/>
      <c r="B96" s="168"/>
      <c r="C96" s="169"/>
      <c r="D96" s="60" t="s">
        <v>185</v>
      </c>
      <c r="E96" s="71">
        <f>E94*'Proxy ciclo 2'!$K$4</f>
        <v>1.6</v>
      </c>
    </row>
    <row r="97" spans="1:6" x14ac:dyDescent="0.3">
      <c r="A97" s="167"/>
      <c r="B97" s="164" t="s">
        <v>59</v>
      </c>
      <c r="C97" s="173" t="s">
        <v>189</v>
      </c>
      <c r="D97" s="102" t="s">
        <v>194</v>
      </c>
      <c r="E97" s="66">
        <f>E98*0.2</f>
        <v>1.8</v>
      </c>
    </row>
    <row r="98" spans="1:6" x14ac:dyDescent="0.3">
      <c r="A98" s="167"/>
      <c r="B98" s="164"/>
      <c r="C98" s="173"/>
      <c r="D98" s="132" t="s">
        <v>183</v>
      </c>
      <c r="E98" s="113">
        <v>9</v>
      </c>
    </row>
    <row r="99" spans="1:6" s="2" customFormat="1" x14ac:dyDescent="0.3">
      <c r="A99" s="167"/>
      <c r="B99" s="164"/>
      <c r="C99" s="173"/>
      <c r="D99" s="102" t="s">
        <v>184</v>
      </c>
      <c r="E99" s="66">
        <f>E98*'Proxy ciclo 2'!$J$5</f>
        <v>0.9</v>
      </c>
    </row>
    <row r="100" spans="1:6" x14ac:dyDescent="0.3">
      <c r="A100" s="167"/>
      <c r="B100" s="164"/>
      <c r="C100" s="173"/>
      <c r="D100" s="67" t="s">
        <v>185</v>
      </c>
      <c r="E100" s="66">
        <f>E98*'Proxy ciclo 2'!$K$5</f>
        <v>2.6999999999999997</v>
      </c>
    </row>
    <row r="101" spans="1:6" x14ac:dyDescent="0.3">
      <c r="A101" s="167"/>
      <c r="B101" s="168" t="s">
        <v>59</v>
      </c>
      <c r="C101" s="174" t="s">
        <v>275</v>
      </c>
      <c r="D101" s="102" t="s">
        <v>194</v>
      </c>
      <c r="E101" s="71">
        <f>E102*0.2</f>
        <v>0.60000000000000009</v>
      </c>
    </row>
    <row r="102" spans="1:6" s="2" customFormat="1" x14ac:dyDescent="0.3">
      <c r="A102" s="167"/>
      <c r="B102" s="168"/>
      <c r="C102" s="174"/>
      <c r="D102" s="132" t="s">
        <v>183</v>
      </c>
      <c r="E102" s="114">
        <v>3</v>
      </c>
    </row>
    <row r="103" spans="1:6" s="2" customFormat="1" x14ac:dyDescent="0.3">
      <c r="A103" s="167"/>
      <c r="B103" s="168"/>
      <c r="C103" s="174"/>
      <c r="D103" s="102" t="s">
        <v>184</v>
      </c>
      <c r="E103" s="71">
        <f>E102*'Proxy ciclo 2'!$J$5</f>
        <v>0.30000000000000004</v>
      </c>
    </row>
    <row r="104" spans="1:6" ht="13.95" customHeight="1" x14ac:dyDescent="0.3">
      <c r="A104" s="167"/>
      <c r="B104" s="168"/>
      <c r="C104" s="174"/>
      <c r="D104" s="65" t="s">
        <v>185</v>
      </c>
      <c r="E104" s="71">
        <f>E102*'Proxy ciclo 2'!$K$5</f>
        <v>0.89999999999999991</v>
      </c>
      <c r="F104" t="s">
        <v>229</v>
      </c>
    </row>
    <row r="105" spans="1:6" x14ac:dyDescent="0.3">
      <c r="A105" s="167"/>
      <c r="B105" s="68" t="s">
        <v>60</v>
      </c>
      <c r="C105" s="153" t="s">
        <v>226</v>
      </c>
      <c r="D105" s="69" t="s">
        <v>226</v>
      </c>
      <c r="E105" s="66">
        <v>1.67</v>
      </c>
    </row>
    <row r="106" spans="1:6" s="2" customFormat="1" x14ac:dyDescent="0.3">
      <c r="A106" s="167"/>
      <c r="B106" s="70" t="s">
        <v>60</v>
      </c>
      <c r="C106" s="153" t="s">
        <v>227</v>
      </c>
      <c r="D106" s="72" t="s">
        <v>227</v>
      </c>
      <c r="E106" s="71">
        <v>1.67</v>
      </c>
    </row>
    <row r="107" spans="1:6" x14ac:dyDescent="0.3">
      <c r="A107" s="167"/>
      <c r="B107" s="164" t="s">
        <v>60</v>
      </c>
      <c r="C107" s="165" t="s">
        <v>191</v>
      </c>
      <c r="D107" s="66" t="s">
        <v>194</v>
      </c>
      <c r="E107" s="66">
        <f>E108*0.2</f>
        <v>0.60000000000000009</v>
      </c>
    </row>
    <row r="108" spans="1:6" ht="15" customHeight="1" x14ac:dyDescent="0.3">
      <c r="A108" s="167"/>
      <c r="B108" s="164"/>
      <c r="C108" s="165"/>
      <c r="D108" s="67" t="s">
        <v>183</v>
      </c>
      <c r="E108" s="113">
        <v>3</v>
      </c>
      <c r="F108" t="s">
        <v>230</v>
      </c>
    </row>
    <row r="109" spans="1:6" s="2" customFormat="1" ht="15" customHeight="1" x14ac:dyDescent="0.3">
      <c r="A109" s="167"/>
      <c r="B109" s="164"/>
      <c r="C109" s="165"/>
      <c r="D109" s="66" t="s">
        <v>184</v>
      </c>
      <c r="E109" s="66">
        <f>E108*'Proxy ciclo 2'!$J$6</f>
        <v>0.30000000000000004</v>
      </c>
    </row>
    <row r="110" spans="1:6" x14ac:dyDescent="0.3">
      <c r="A110" s="167"/>
      <c r="B110" s="164"/>
      <c r="C110" s="165"/>
      <c r="D110" s="67" t="s">
        <v>185</v>
      </c>
      <c r="E110" s="66">
        <f>E108*'Proxy ciclo 2'!$K$6</f>
        <v>0.89999999999999991</v>
      </c>
    </row>
    <row r="111" spans="1:6" x14ac:dyDescent="0.3">
      <c r="A111" s="167"/>
      <c r="B111" s="166" t="s">
        <v>60</v>
      </c>
      <c r="C111" s="171" t="s">
        <v>192</v>
      </c>
      <c r="D111" s="102" t="s">
        <v>194</v>
      </c>
      <c r="E111" s="71">
        <f>E112*0.2</f>
        <v>0.8</v>
      </c>
    </row>
    <row r="112" spans="1:6" ht="13.95" customHeight="1" x14ac:dyDescent="0.3">
      <c r="A112" s="167"/>
      <c r="B112" s="166"/>
      <c r="C112" s="171"/>
      <c r="D112" s="132" t="s">
        <v>183</v>
      </c>
      <c r="E112" s="114">
        <v>4</v>
      </c>
      <c r="F112" t="s">
        <v>229</v>
      </c>
    </row>
    <row r="113" spans="1:7" s="2" customFormat="1" ht="14.4" customHeight="1" x14ac:dyDescent="0.3">
      <c r="A113" s="167"/>
      <c r="B113" s="166"/>
      <c r="C113" s="171"/>
      <c r="D113" s="102" t="s">
        <v>184</v>
      </c>
      <c r="E113" s="71">
        <f>E112*'Proxy ciclo 2'!$J$6</f>
        <v>0.4</v>
      </c>
    </row>
    <row r="114" spans="1:7" x14ac:dyDescent="0.3">
      <c r="A114" s="167"/>
      <c r="B114" s="166"/>
      <c r="C114" s="171"/>
      <c r="D114" s="65" t="s">
        <v>185</v>
      </c>
      <c r="E114" s="71">
        <f>E112*'Proxy ciclo 2'!$K$6</f>
        <v>1.2</v>
      </c>
    </row>
    <row r="115" spans="1:7" x14ac:dyDescent="0.3">
      <c r="A115" s="167"/>
      <c r="B115" s="164" t="s">
        <v>60</v>
      </c>
      <c r="C115" s="172" t="s">
        <v>193</v>
      </c>
      <c r="D115" s="66" t="s">
        <v>194</v>
      </c>
      <c r="E115" s="66">
        <f>E116*0.2</f>
        <v>0.60000000000000009</v>
      </c>
    </row>
    <row r="116" spans="1:7" x14ac:dyDescent="0.3">
      <c r="A116" s="167"/>
      <c r="B116" s="164"/>
      <c r="C116" s="172"/>
      <c r="D116" s="67" t="s">
        <v>183</v>
      </c>
      <c r="E116" s="113">
        <v>3</v>
      </c>
      <c r="F116" t="s">
        <v>229</v>
      </c>
    </row>
    <row r="117" spans="1:7" x14ac:dyDescent="0.3">
      <c r="A117" s="167"/>
      <c r="B117" s="164"/>
      <c r="C117" s="172"/>
      <c r="D117" s="66" t="s">
        <v>184</v>
      </c>
      <c r="E117" s="66">
        <f>E116*'Proxy ciclo 2'!$J$6</f>
        <v>0.30000000000000004</v>
      </c>
    </row>
    <row r="118" spans="1:7" x14ac:dyDescent="0.3">
      <c r="A118" s="167"/>
      <c r="B118" s="164"/>
      <c r="C118" s="172"/>
      <c r="D118" s="67" t="s">
        <v>185</v>
      </c>
      <c r="E118" s="66">
        <f>E116*'Proxy ciclo 2'!$K$6</f>
        <v>0.89999999999999991</v>
      </c>
    </row>
    <row r="119" spans="1:7" x14ac:dyDescent="0.3">
      <c r="A119" s="167"/>
      <c r="B119" s="166" t="s">
        <v>60</v>
      </c>
      <c r="C119" s="171" t="s">
        <v>195</v>
      </c>
      <c r="D119" s="61" t="s">
        <v>194</v>
      </c>
      <c r="E119" s="71">
        <f>E120*0.2</f>
        <v>0.60000000000000009</v>
      </c>
    </row>
    <row r="120" spans="1:7" x14ac:dyDescent="0.3">
      <c r="A120" s="167"/>
      <c r="B120" s="166"/>
      <c r="C120" s="171"/>
      <c r="D120" s="65" t="s">
        <v>183</v>
      </c>
      <c r="E120" s="114">
        <v>3</v>
      </c>
      <c r="F120" t="s">
        <v>230</v>
      </c>
    </row>
    <row r="121" spans="1:7" x14ac:dyDescent="0.3">
      <c r="A121" s="167"/>
      <c r="B121" s="166"/>
      <c r="C121" s="171"/>
      <c r="D121" s="71" t="s">
        <v>184</v>
      </c>
      <c r="E121" s="71">
        <f>E120*'Proxy ciclo 2'!$J$6</f>
        <v>0.30000000000000004</v>
      </c>
    </row>
    <row r="122" spans="1:7" x14ac:dyDescent="0.3">
      <c r="A122" s="167"/>
      <c r="B122" s="166"/>
      <c r="C122" s="171"/>
      <c r="D122" s="65" t="s">
        <v>185</v>
      </c>
      <c r="E122" s="71">
        <f>E120*'Proxy ciclo 2'!$K$6</f>
        <v>0.89999999999999991</v>
      </c>
    </row>
    <row r="123" spans="1:7" x14ac:dyDescent="0.3">
      <c r="A123" s="167"/>
      <c r="B123" s="164" t="s">
        <v>60</v>
      </c>
      <c r="C123" s="172" t="s">
        <v>196</v>
      </c>
      <c r="D123" s="66" t="s">
        <v>194</v>
      </c>
      <c r="E123" s="66">
        <f>E124*0.2</f>
        <v>0.8</v>
      </c>
    </row>
    <row r="124" spans="1:7" x14ac:dyDescent="0.3">
      <c r="A124" s="167"/>
      <c r="B124" s="164"/>
      <c r="C124" s="172"/>
      <c r="D124" s="67" t="s">
        <v>183</v>
      </c>
      <c r="E124" s="113">
        <v>4</v>
      </c>
      <c r="F124" t="s">
        <v>231</v>
      </c>
    </row>
    <row r="125" spans="1:7" x14ac:dyDescent="0.3">
      <c r="A125" s="167"/>
      <c r="B125" s="164"/>
      <c r="C125" s="172"/>
      <c r="D125" s="66" t="s">
        <v>184</v>
      </c>
      <c r="E125" s="66">
        <f>E124*'Proxy ciclo 2'!$J$6</f>
        <v>0.4</v>
      </c>
    </row>
    <row r="126" spans="1:7" x14ac:dyDescent="0.3">
      <c r="A126" s="167"/>
      <c r="B126" s="164"/>
      <c r="C126" s="172"/>
      <c r="D126" s="67" t="s">
        <v>185</v>
      </c>
      <c r="E126" s="66">
        <f>E124*'Proxy ciclo 2'!$K$6</f>
        <v>1.2</v>
      </c>
    </row>
    <row r="127" spans="1:7" x14ac:dyDescent="0.3">
      <c r="A127" s="167"/>
      <c r="B127" s="166" t="s">
        <v>60</v>
      </c>
      <c r="C127" s="171" t="s">
        <v>197</v>
      </c>
      <c r="D127" s="61" t="s">
        <v>194</v>
      </c>
      <c r="E127" s="71">
        <f>E128*0.2</f>
        <v>1</v>
      </c>
    </row>
    <row r="128" spans="1:7" ht="41.4" customHeight="1" x14ac:dyDescent="0.3">
      <c r="B128" s="166"/>
      <c r="C128" s="171"/>
      <c r="D128" s="65" t="s">
        <v>183</v>
      </c>
      <c r="E128" s="114">
        <v>5</v>
      </c>
      <c r="F128" s="122" t="s">
        <v>289</v>
      </c>
      <c r="G128">
        <f>SUM(E45:E131)</f>
        <v>142.11500000000001</v>
      </c>
    </row>
    <row r="129" spans="2:7" x14ac:dyDescent="0.3">
      <c r="B129" s="166"/>
      <c r="C129" s="171"/>
      <c r="D129" s="71" t="s">
        <v>184</v>
      </c>
      <c r="E129" s="71">
        <f>E128*'Proxy ciclo 2'!$J$6</f>
        <v>0.5</v>
      </c>
    </row>
    <row r="130" spans="2:7" x14ac:dyDescent="0.3">
      <c r="B130" s="166"/>
      <c r="C130" s="171"/>
      <c r="D130" s="65" t="s">
        <v>185</v>
      </c>
      <c r="E130" s="71">
        <f>E128*'Proxy ciclo 2'!$K$6</f>
        <v>1.5</v>
      </c>
    </row>
    <row r="131" spans="2:7" x14ac:dyDescent="0.3">
      <c r="B131" s="68" t="s">
        <v>198</v>
      </c>
      <c r="C131" s="121" t="s">
        <v>282</v>
      </c>
      <c r="D131" s="121" t="s">
        <v>199</v>
      </c>
      <c r="E131" s="95">
        <f>SUM(E45,E46, E47,E49,E53,E57,E61,E65,E69,E73,E77,E81,E85,E89,E92,E94,E98,E102,E108,E112,E116,E120,E124,E128)*0.25</f>
        <v>19.350000000000001</v>
      </c>
      <c r="G131">
        <f>SUM(E45:E131)</f>
        <v>142.11500000000001</v>
      </c>
    </row>
    <row r="133" spans="2:7" x14ac:dyDescent="0.3">
      <c r="D133" s="124" t="s">
        <v>287</v>
      </c>
      <c r="E133" s="61">
        <f>SUM(E2:E131)</f>
        <v>202.54750000000001</v>
      </c>
    </row>
  </sheetData>
  <mergeCells count="66">
    <mergeCell ref="B123:B126"/>
    <mergeCell ref="C123:C126"/>
    <mergeCell ref="B127:B130"/>
    <mergeCell ref="C127:C130"/>
    <mergeCell ref="C115:C118"/>
    <mergeCell ref="B111:B114"/>
    <mergeCell ref="B115:B118"/>
    <mergeCell ref="B119:B122"/>
    <mergeCell ref="C119:C122"/>
    <mergeCell ref="C111:C114"/>
    <mergeCell ref="B97:B100"/>
    <mergeCell ref="C97:C100"/>
    <mergeCell ref="B101:B104"/>
    <mergeCell ref="C101:C104"/>
    <mergeCell ref="C107:C110"/>
    <mergeCell ref="B107:B110"/>
    <mergeCell ref="B92:B93"/>
    <mergeCell ref="C94:C96"/>
    <mergeCell ref="B94:B96"/>
    <mergeCell ref="C88:C91"/>
    <mergeCell ref="C84:C87"/>
    <mergeCell ref="A42:A127"/>
    <mergeCell ref="B80:B83"/>
    <mergeCell ref="C60:C63"/>
    <mergeCell ref="C64:C67"/>
    <mergeCell ref="C68:C71"/>
    <mergeCell ref="C72:C75"/>
    <mergeCell ref="C80:C83"/>
    <mergeCell ref="C76:C79"/>
    <mergeCell ref="B60:B63"/>
    <mergeCell ref="B64:B67"/>
    <mergeCell ref="B68:B71"/>
    <mergeCell ref="B72:B75"/>
    <mergeCell ref="B76:B79"/>
    <mergeCell ref="B84:B87"/>
    <mergeCell ref="B88:B91"/>
    <mergeCell ref="C92:C93"/>
    <mergeCell ref="C48:C51"/>
    <mergeCell ref="C52:C55"/>
    <mergeCell ref="C56:C59"/>
    <mergeCell ref="B48:B51"/>
    <mergeCell ref="B52:B55"/>
    <mergeCell ref="B56:B59"/>
    <mergeCell ref="B2:B5"/>
    <mergeCell ref="C2:C5"/>
    <mergeCell ref="B6:B9"/>
    <mergeCell ref="C6:C9"/>
    <mergeCell ref="A2:A40"/>
    <mergeCell ref="B38:B40"/>
    <mergeCell ref="C38:C40"/>
    <mergeCell ref="B10:B13"/>
    <mergeCell ref="C10:C13"/>
    <mergeCell ref="B14:B17"/>
    <mergeCell ref="C14:C17"/>
    <mergeCell ref="B18:B21"/>
    <mergeCell ref="C18:C21"/>
    <mergeCell ref="B41:B43"/>
    <mergeCell ref="C41:C43"/>
    <mergeCell ref="B34:B37"/>
    <mergeCell ref="C34:C37"/>
    <mergeCell ref="B22:B25"/>
    <mergeCell ref="C22:C25"/>
    <mergeCell ref="B26:B29"/>
    <mergeCell ref="C26:C29"/>
    <mergeCell ref="B30:B33"/>
    <mergeCell ref="C30:C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topLeftCell="A42" zoomScale="70" zoomScaleNormal="70" workbookViewId="0">
      <selection activeCell="I55" sqref="I55"/>
    </sheetView>
  </sheetViews>
  <sheetFormatPr baseColWidth="10" defaultRowHeight="14.4" x14ac:dyDescent="0.3"/>
  <cols>
    <col min="1" max="1" width="11.5546875" style="161"/>
    <col min="2" max="2" width="12.6640625" bestFit="1" customWidth="1"/>
    <col min="3" max="3" width="28.88671875" bestFit="1" customWidth="1"/>
    <col min="4" max="4" width="28.44140625" bestFit="1" customWidth="1"/>
    <col min="5" max="5" width="15.44140625" customWidth="1"/>
  </cols>
  <sheetData>
    <row r="1" spans="1:7" ht="28.8" x14ac:dyDescent="0.3">
      <c r="A1" s="160" t="s">
        <v>290</v>
      </c>
      <c r="B1" s="128" t="s">
        <v>45</v>
      </c>
      <c r="C1" s="91" t="s">
        <v>172</v>
      </c>
      <c r="D1" s="91"/>
      <c r="E1" s="91" t="s">
        <v>206</v>
      </c>
    </row>
    <row r="2" spans="1:7" x14ac:dyDescent="0.3">
      <c r="A2" s="183" t="s">
        <v>200</v>
      </c>
      <c r="B2" s="184"/>
      <c r="C2" s="184"/>
      <c r="D2" s="184"/>
      <c r="E2" s="185"/>
      <c r="F2" s="163">
        <f>SUM(E3:E25)</f>
        <v>28.265000000000001</v>
      </c>
    </row>
    <row r="3" spans="1:7" x14ac:dyDescent="0.3">
      <c r="A3" s="61"/>
      <c r="B3" s="129" t="s">
        <v>208</v>
      </c>
      <c r="C3" s="60" t="s">
        <v>207</v>
      </c>
      <c r="D3" s="60" t="s">
        <v>225</v>
      </c>
      <c r="E3" s="101">
        <v>5</v>
      </c>
    </row>
    <row r="4" spans="1:7" x14ac:dyDescent="0.3">
      <c r="A4" s="166" t="s">
        <v>291</v>
      </c>
      <c r="B4" s="175" t="s">
        <v>54</v>
      </c>
      <c r="C4" s="171" t="s">
        <v>265</v>
      </c>
      <c r="D4" s="60" t="s">
        <v>194</v>
      </c>
      <c r="E4" s="61">
        <f>E5*0.2</f>
        <v>0.8</v>
      </c>
      <c r="F4" s="133">
        <f>SUM(E4:E6)</f>
        <v>5.3999999999999995</v>
      </c>
      <c r="G4" s="133" t="s">
        <v>291</v>
      </c>
    </row>
    <row r="5" spans="1:7" x14ac:dyDescent="0.3">
      <c r="A5" s="166"/>
      <c r="B5" s="175"/>
      <c r="C5" s="171"/>
      <c r="D5" s="60" t="s">
        <v>183</v>
      </c>
      <c r="E5" s="112">
        <v>4</v>
      </c>
    </row>
    <row r="6" spans="1:7" x14ac:dyDescent="0.3">
      <c r="A6" s="166"/>
      <c r="B6" s="175"/>
      <c r="C6" s="171"/>
      <c r="D6" s="60" t="s">
        <v>184</v>
      </c>
      <c r="E6" s="61">
        <v>0.6</v>
      </c>
    </row>
    <row r="7" spans="1:7" s="2" customFormat="1" ht="14.4" customHeight="1" x14ac:dyDescent="0.3">
      <c r="A7" s="166" t="s">
        <v>292</v>
      </c>
      <c r="B7" s="188" t="s">
        <v>54</v>
      </c>
      <c r="C7" s="171" t="s">
        <v>271</v>
      </c>
      <c r="D7" s="60" t="s">
        <v>194</v>
      </c>
      <c r="E7" s="61">
        <f>E8*0.2</f>
        <v>0.2</v>
      </c>
      <c r="F7" s="133">
        <f>SUM(E7:E14)</f>
        <v>4.9499999999999993</v>
      </c>
      <c r="G7" s="133" t="s">
        <v>292</v>
      </c>
    </row>
    <row r="8" spans="1:7" s="2" customFormat="1" x14ac:dyDescent="0.3">
      <c r="A8" s="166"/>
      <c r="B8" s="189"/>
      <c r="C8" s="171"/>
      <c r="D8" s="60" t="s">
        <v>183</v>
      </c>
      <c r="E8" s="112">
        <v>1</v>
      </c>
    </row>
    <row r="9" spans="1:7" s="2" customFormat="1" x14ac:dyDescent="0.3">
      <c r="A9" s="166"/>
      <c r="B9" s="189"/>
      <c r="C9" s="171"/>
      <c r="D9" s="60" t="s">
        <v>184</v>
      </c>
      <c r="E9" s="61">
        <f>E8*'Proxy ciclo 2'!$J$3</f>
        <v>0.15</v>
      </c>
    </row>
    <row r="10" spans="1:7" s="2" customFormat="1" x14ac:dyDescent="0.3">
      <c r="A10" s="166"/>
      <c r="B10" s="190"/>
      <c r="C10" s="171"/>
      <c r="D10" s="60" t="s">
        <v>185</v>
      </c>
      <c r="E10" s="61">
        <f>E8*'Proxy ciclo 2'!$K$3</f>
        <v>0.3</v>
      </c>
    </row>
    <row r="11" spans="1:7" s="2" customFormat="1" ht="14.4" customHeight="1" x14ac:dyDescent="0.3">
      <c r="A11" s="166" t="s">
        <v>292</v>
      </c>
      <c r="B11" s="176" t="s">
        <v>54</v>
      </c>
      <c r="C11" s="177" t="s">
        <v>270</v>
      </c>
      <c r="D11" s="65" t="s">
        <v>194</v>
      </c>
      <c r="E11" s="71">
        <f>E12*0.2</f>
        <v>0.4</v>
      </c>
    </row>
    <row r="12" spans="1:7" s="2" customFormat="1" x14ac:dyDescent="0.3">
      <c r="A12" s="166"/>
      <c r="B12" s="176"/>
      <c r="C12" s="177"/>
      <c r="D12" s="65" t="s">
        <v>183</v>
      </c>
      <c r="E12" s="114">
        <v>2</v>
      </c>
    </row>
    <row r="13" spans="1:7" s="2" customFormat="1" x14ac:dyDescent="0.3">
      <c r="A13" s="166"/>
      <c r="B13" s="176"/>
      <c r="C13" s="177"/>
      <c r="D13" s="65" t="s">
        <v>184</v>
      </c>
      <c r="E13" s="71">
        <f>E12*'Proxy ciclo 2'!$J$3</f>
        <v>0.3</v>
      </c>
    </row>
    <row r="14" spans="1:7" s="2" customFormat="1" x14ac:dyDescent="0.3">
      <c r="A14" s="166"/>
      <c r="B14" s="176"/>
      <c r="C14" s="177"/>
      <c r="D14" s="65" t="s">
        <v>185</v>
      </c>
      <c r="E14" s="71">
        <f>E12*'Proxy ciclo 2'!$K$3</f>
        <v>0.6</v>
      </c>
    </row>
    <row r="15" spans="1:7" s="2" customFormat="1" x14ac:dyDescent="0.3">
      <c r="A15" s="166" t="s">
        <v>294</v>
      </c>
      <c r="B15" s="178" t="s">
        <v>66</v>
      </c>
      <c r="C15" s="191" t="s">
        <v>293</v>
      </c>
      <c r="D15" s="65" t="s">
        <v>183</v>
      </c>
      <c r="E15" s="114">
        <v>2.9</v>
      </c>
      <c r="F15" s="133">
        <f>SUM(E15:E17)</f>
        <v>3.915</v>
      </c>
      <c r="G15" s="133" t="s">
        <v>294</v>
      </c>
    </row>
    <row r="16" spans="1:7" s="2" customFormat="1" x14ac:dyDescent="0.3">
      <c r="A16" s="166"/>
      <c r="B16" s="179"/>
      <c r="C16" s="191"/>
      <c r="D16" s="65" t="s">
        <v>184</v>
      </c>
      <c r="E16" s="71">
        <f>E15*'Proxy ciclo 2'!$J$4</f>
        <v>0.435</v>
      </c>
    </row>
    <row r="17" spans="1:7" s="2" customFormat="1" x14ac:dyDescent="0.3">
      <c r="A17" s="166"/>
      <c r="B17" s="180"/>
      <c r="C17" s="191"/>
      <c r="D17" s="60" t="s">
        <v>185</v>
      </c>
      <c r="E17" s="71">
        <f>E15*'Proxy ciclo 2'!$K$4</f>
        <v>0.57999999999999996</v>
      </c>
    </row>
    <row r="18" spans="1:7" s="2" customFormat="1" x14ac:dyDescent="0.3">
      <c r="A18" s="125" t="s">
        <v>295</v>
      </c>
      <c r="B18" s="134" t="s">
        <v>31</v>
      </c>
      <c r="C18" s="136" t="s">
        <v>296</v>
      </c>
      <c r="D18" s="137" t="s">
        <v>297</v>
      </c>
      <c r="E18" s="138">
        <v>4</v>
      </c>
      <c r="F18" s="133">
        <f>SUM(E18)</f>
        <v>4</v>
      </c>
      <c r="G18" s="133" t="s">
        <v>295</v>
      </c>
    </row>
    <row r="19" spans="1:7" s="2" customFormat="1" x14ac:dyDescent="0.3">
      <c r="A19" s="166" t="s">
        <v>298</v>
      </c>
      <c r="B19" s="188" t="s">
        <v>59</v>
      </c>
      <c r="C19" s="177" t="s">
        <v>299</v>
      </c>
      <c r="D19" s="65" t="s">
        <v>194</v>
      </c>
      <c r="E19" s="71">
        <v>1.8</v>
      </c>
      <c r="F19" s="133">
        <f>SUM(E19:E22)</f>
        <v>5</v>
      </c>
      <c r="G19" s="133" t="s">
        <v>298</v>
      </c>
    </row>
    <row r="20" spans="1:7" s="2" customFormat="1" x14ac:dyDescent="0.3">
      <c r="A20" s="166"/>
      <c r="B20" s="189"/>
      <c r="C20" s="177"/>
      <c r="D20" s="65" t="s">
        <v>301</v>
      </c>
      <c r="E20" s="114">
        <v>0.5</v>
      </c>
    </row>
    <row r="21" spans="1:7" s="2" customFormat="1" x14ac:dyDescent="0.3">
      <c r="A21" s="166" t="s">
        <v>298</v>
      </c>
      <c r="B21" s="175" t="s">
        <v>59</v>
      </c>
      <c r="C21" s="171" t="s">
        <v>300</v>
      </c>
      <c r="D21" s="60" t="s">
        <v>194</v>
      </c>
      <c r="E21" s="71">
        <v>0.6</v>
      </c>
    </row>
    <row r="22" spans="1:7" s="2" customFormat="1" x14ac:dyDescent="0.3">
      <c r="A22" s="166"/>
      <c r="B22" s="175"/>
      <c r="C22" s="171"/>
      <c r="D22" s="60" t="s">
        <v>183</v>
      </c>
      <c r="E22" s="114">
        <v>2.1</v>
      </c>
    </row>
    <row r="23" spans="1:7" s="2" customFormat="1" x14ac:dyDescent="0.3">
      <c r="A23" s="125"/>
      <c r="B23" s="130"/>
      <c r="C23" s="73"/>
      <c r="D23" s="60"/>
      <c r="E23" s="61"/>
    </row>
    <row r="24" spans="1:7" s="2" customFormat="1" x14ac:dyDescent="0.3">
      <c r="A24" s="125"/>
      <c r="B24" s="130"/>
      <c r="C24" s="73"/>
      <c r="D24" s="60"/>
      <c r="E24" s="61"/>
    </row>
    <row r="25" spans="1:7" s="57" customFormat="1" x14ac:dyDescent="0.3">
      <c r="A25" s="71"/>
      <c r="B25" s="131"/>
      <c r="C25" s="71"/>
      <c r="D25" s="65"/>
      <c r="E25" s="71"/>
    </row>
    <row r="26" spans="1:7" x14ac:dyDescent="0.3">
      <c r="A26" s="183" t="s">
        <v>201</v>
      </c>
      <c r="B26" s="184"/>
      <c r="C26" s="184"/>
      <c r="D26" s="184"/>
      <c r="E26" s="185"/>
      <c r="F26" s="163">
        <f>SUM(E27:E50)</f>
        <v>26.699999999999996</v>
      </c>
    </row>
    <row r="27" spans="1:7" x14ac:dyDescent="0.3">
      <c r="A27" s="61"/>
      <c r="B27" s="141" t="s">
        <v>208</v>
      </c>
      <c r="C27" s="60" t="s">
        <v>207</v>
      </c>
      <c r="D27" s="60" t="s">
        <v>225</v>
      </c>
      <c r="E27" s="101">
        <v>5</v>
      </c>
    </row>
    <row r="28" spans="1:7" ht="14.4" customHeight="1" x14ac:dyDescent="0.3">
      <c r="A28" s="101" t="s">
        <v>291</v>
      </c>
      <c r="B28" s="140" t="s">
        <v>54</v>
      </c>
      <c r="C28" s="139" t="s">
        <v>265</v>
      </c>
      <c r="D28" s="60" t="s">
        <v>185</v>
      </c>
      <c r="E28" s="142">
        <v>1.2</v>
      </c>
      <c r="F28" s="133">
        <f>SUM(E28:E32)</f>
        <v>6</v>
      </c>
      <c r="G28" s="133" t="s">
        <v>291</v>
      </c>
    </row>
    <row r="29" spans="1:7" s="2" customFormat="1" ht="14.4" customHeight="1" x14ac:dyDescent="0.3">
      <c r="A29" s="166" t="s">
        <v>291</v>
      </c>
      <c r="B29" s="176" t="s">
        <v>54</v>
      </c>
      <c r="C29" s="177" t="s">
        <v>266</v>
      </c>
      <c r="D29" s="65" t="s">
        <v>194</v>
      </c>
      <c r="E29" s="71">
        <v>0.4</v>
      </c>
    </row>
    <row r="30" spans="1:7" s="2" customFormat="1" ht="14.4" customHeight="1" x14ac:dyDescent="0.3">
      <c r="A30" s="166"/>
      <c r="B30" s="176"/>
      <c r="C30" s="177"/>
      <c r="D30" s="65" t="s">
        <v>183</v>
      </c>
      <c r="E30" s="114">
        <v>2</v>
      </c>
    </row>
    <row r="31" spans="1:7" s="2" customFormat="1" ht="14.4" customHeight="1" x14ac:dyDescent="0.3">
      <c r="A31" s="166" t="s">
        <v>291</v>
      </c>
      <c r="B31" s="175" t="s">
        <v>54</v>
      </c>
      <c r="C31" s="171" t="s">
        <v>267</v>
      </c>
      <c r="D31" s="60" t="s">
        <v>194</v>
      </c>
      <c r="E31" s="61">
        <v>0.4</v>
      </c>
    </row>
    <row r="32" spans="1:7" s="2" customFormat="1" ht="14.4" customHeight="1" x14ac:dyDescent="0.3">
      <c r="A32" s="166"/>
      <c r="B32" s="175"/>
      <c r="C32" s="171"/>
      <c r="D32" s="60" t="s">
        <v>183</v>
      </c>
      <c r="E32" s="112">
        <v>2</v>
      </c>
    </row>
    <row r="33" spans="1:7" s="2" customFormat="1" ht="28.8" x14ac:dyDescent="0.3">
      <c r="A33" s="101" t="s">
        <v>298</v>
      </c>
      <c r="B33" s="131" t="s">
        <v>59</v>
      </c>
      <c r="C33" s="135" t="s">
        <v>211</v>
      </c>
      <c r="D33" s="65" t="s">
        <v>302</v>
      </c>
      <c r="E33" s="114">
        <v>3.8</v>
      </c>
      <c r="F33" s="133">
        <f>SUM(E33:E35)</f>
        <v>5</v>
      </c>
      <c r="G33" s="133" t="s">
        <v>298</v>
      </c>
    </row>
    <row r="34" spans="1:7" s="2" customFormat="1" ht="14.4" customHeight="1" x14ac:dyDescent="0.3">
      <c r="A34" s="166" t="s">
        <v>298</v>
      </c>
      <c r="B34" s="176" t="s">
        <v>59</v>
      </c>
      <c r="C34" s="177" t="s">
        <v>274</v>
      </c>
      <c r="D34" s="65" t="s">
        <v>183</v>
      </c>
      <c r="E34" s="114">
        <v>0.9</v>
      </c>
    </row>
    <row r="35" spans="1:7" s="2" customFormat="1" ht="14.4" customHeight="1" x14ac:dyDescent="0.3">
      <c r="A35" s="166"/>
      <c r="B35" s="176"/>
      <c r="C35" s="177"/>
      <c r="D35" s="65" t="s">
        <v>184</v>
      </c>
      <c r="E35" s="2">
        <v>0.3</v>
      </c>
    </row>
    <row r="36" spans="1:7" s="2" customFormat="1" ht="14.4" customHeight="1" x14ac:dyDescent="0.3">
      <c r="A36" s="166" t="s">
        <v>292</v>
      </c>
      <c r="B36" s="176" t="s">
        <v>54</v>
      </c>
      <c r="C36" s="177" t="s">
        <v>268</v>
      </c>
      <c r="D36" s="65" t="s">
        <v>194</v>
      </c>
      <c r="E36" s="71">
        <v>0.4</v>
      </c>
      <c r="F36" s="133">
        <f>SUM(E36:E40)</f>
        <v>5.0999999999999996</v>
      </c>
      <c r="G36" s="133" t="s">
        <v>292</v>
      </c>
    </row>
    <row r="37" spans="1:7" s="2" customFormat="1" ht="14.4" customHeight="1" x14ac:dyDescent="0.3">
      <c r="A37" s="166"/>
      <c r="B37" s="176"/>
      <c r="C37" s="177"/>
      <c r="D37" s="65" t="s">
        <v>183</v>
      </c>
      <c r="E37" s="114">
        <v>2</v>
      </c>
    </row>
    <row r="38" spans="1:7" s="2" customFormat="1" ht="14.4" customHeight="1" x14ac:dyDescent="0.3">
      <c r="A38" s="166"/>
      <c r="B38" s="176"/>
      <c r="C38" s="177"/>
      <c r="D38" s="65" t="s">
        <v>184</v>
      </c>
      <c r="E38" s="71">
        <v>0.3</v>
      </c>
    </row>
    <row r="39" spans="1:7" s="2" customFormat="1" ht="14.4" customHeight="1" x14ac:dyDescent="0.3">
      <c r="A39" s="166" t="s">
        <v>292</v>
      </c>
      <c r="B39" s="175" t="s">
        <v>54</v>
      </c>
      <c r="C39" s="171" t="s">
        <v>269</v>
      </c>
      <c r="D39" s="60" t="s">
        <v>194</v>
      </c>
      <c r="E39" s="61">
        <v>0.4</v>
      </c>
    </row>
    <row r="40" spans="1:7" s="2" customFormat="1" ht="14.4" customHeight="1" x14ac:dyDescent="0.3">
      <c r="A40" s="166"/>
      <c r="B40" s="175"/>
      <c r="C40" s="171"/>
      <c r="D40" s="60" t="s">
        <v>183</v>
      </c>
      <c r="E40" s="112">
        <v>2</v>
      </c>
    </row>
    <row r="41" spans="1:7" s="2" customFormat="1" ht="14.4" customHeight="1" x14ac:dyDescent="0.3">
      <c r="A41" s="168" t="s">
        <v>295</v>
      </c>
      <c r="B41" s="178" t="s">
        <v>59</v>
      </c>
      <c r="C41" s="181" t="s">
        <v>211</v>
      </c>
      <c r="D41" s="65" t="s">
        <v>183</v>
      </c>
      <c r="E41" s="114">
        <v>4.7</v>
      </c>
      <c r="F41" s="133">
        <f>SUM(E41:E42)</f>
        <v>5.6000000000000005</v>
      </c>
      <c r="G41" s="133" t="s">
        <v>295</v>
      </c>
    </row>
    <row r="42" spans="1:7" s="2" customFormat="1" ht="14.4" customHeight="1" x14ac:dyDescent="0.3">
      <c r="A42" s="168"/>
      <c r="B42" s="180"/>
      <c r="C42" s="182"/>
      <c r="D42" s="65" t="s">
        <v>184</v>
      </c>
      <c r="E42" s="71">
        <v>0.9</v>
      </c>
    </row>
    <row r="43" spans="1:7" s="2" customFormat="1" ht="14.4" customHeight="1" x14ac:dyDescent="0.3">
      <c r="A43" s="125"/>
      <c r="B43" s="131"/>
      <c r="C43" s="135"/>
      <c r="D43" s="61"/>
      <c r="E43" s="61"/>
    </row>
    <row r="44" spans="1:7" s="2" customFormat="1" ht="14.4" customHeight="1" x14ac:dyDescent="0.3">
      <c r="A44" s="125"/>
      <c r="B44" s="131"/>
      <c r="C44" s="135"/>
      <c r="D44" s="65"/>
      <c r="E44" s="61"/>
    </row>
    <row r="45" spans="1:7" s="2" customFormat="1" ht="14.4" customHeight="1" x14ac:dyDescent="0.3">
      <c r="A45" s="125"/>
      <c r="B45" s="131"/>
      <c r="C45" s="135"/>
      <c r="D45" s="65"/>
      <c r="E45" s="61"/>
    </row>
    <row r="46" spans="1:7" s="2" customFormat="1" ht="14.4" customHeight="1" x14ac:dyDescent="0.3">
      <c r="A46" s="101"/>
      <c r="B46" s="130"/>
      <c r="C46" s="73"/>
      <c r="D46" s="60"/>
      <c r="E46" s="61"/>
    </row>
    <row r="47" spans="1:7" s="2" customFormat="1" ht="14.4" customHeight="1" x14ac:dyDescent="0.3">
      <c r="A47" s="101"/>
      <c r="B47" s="140"/>
      <c r="C47" s="139"/>
      <c r="D47" s="60"/>
      <c r="E47" s="61"/>
    </row>
    <row r="48" spans="1:7" x14ac:dyDescent="0.3">
      <c r="A48" s="61"/>
      <c r="B48" s="131"/>
      <c r="C48" s="71"/>
      <c r="D48" s="65"/>
      <c r="E48" s="71"/>
    </row>
    <row r="49" spans="1:9" x14ac:dyDescent="0.3">
      <c r="A49" s="61"/>
      <c r="B49" s="130"/>
      <c r="C49" s="62"/>
      <c r="D49" s="63"/>
      <c r="E49" s="61"/>
    </row>
    <row r="50" spans="1:9" x14ac:dyDescent="0.3">
      <c r="A50" s="61"/>
      <c r="B50" s="129"/>
      <c r="C50" s="61"/>
      <c r="D50" s="61"/>
      <c r="E50" s="61"/>
    </row>
    <row r="51" spans="1:9" x14ac:dyDescent="0.3">
      <c r="A51" s="183" t="s">
        <v>202</v>
      </c>
      <c r="B51" s="184"/>
      <c r="C51" s="184"/>
      <c r="D51" s="184"/>
      <c r="E51" s="185"/>
      <c r="F51" s="163">
        <f>SUM(E52:E73)</f>
        <v>31.967499999999998</v>
      </c>
    </row>
    <row r="52" spans="1:9" x14ac:dyDescent="0.3">
      <c r="A52" s="61"/>
      <c r="B52" s="129" t="s">
        <v>208</v>
      </c>
      <c r="C52" s="60" t="s">
        <v>207</v>
      </c>
      <c r="D52" s="60" t="s">
        <v>225</v>
      </c>
      <c r="E52" s="101">
        <v>5</v>
      </c>
    </row>
    <row r="53" spans="1:9" s="2" customFormat="1" x14ac:dyDescent="0.3">
      <c r="A53" s="166" t="s">
        <v>291</v>
      </c>
      <c r="B53" s="176" t="s">
        <v>54</v>
      </c>
      <c r="C53" s="177" t="s">
        <v>266</v>
      </c>
      <c r="D53" s="65" t="s">
        <v>184</v>
      </c>
      <c r="E53" s="71">
        <v>0.3</v>
      </c>
      <c r="F53" s="133">
        <f>SUM(E53:E59)</f>
        <v>5.7</v>
      </c>
      <c r="G53" s="133" t="s">
        <v>291</v>
      </c>
    </row>
    <row r="54" spans="1:9" s="2" customFormat="1" x14ac:dyDescent="0.3">
      <c r="A54" s="166"/>
      <c r="B54" s="176"/>
      <c r="C54" s="177"/>
      <c r="D54" s="65" t="s">
        <v>185</v>
      </c>
      <c r="E54" s="114">
        <v>0.6</v>
      </c>
    </row>
    <row r="55" spans="1:9" x14ac:dyDescent="0.3">
      <c r="A55" s="166" t="s">
        <v>291</v>
      </c>
      <c r="B55" s="175" t="s">
        <v>54</v>
      </c>
      <c r="C55" s="177" t="s">
        <v>267</v>
      </c>
      <c r="D55" s="65" t="s">
        <v>184</v>
      </c>
      <c r="E55" s="71">
        <v>0.3</v>
      </c>
      <c r="I55">
        <f>SUM(E57,E58,E59,E63,E64,E76,E77,E78,E79,E80,E81,E82,E83,E84,E85,E86,E87,E88,E89,E90,E91,E92,E93,E98,E99,E100,E101,E102,E103,E104,E105,E106,E107,E108,E109,E110,E111,E112,E113,E114,E115,E117,E116,E121,E122,E123,E124,E125,E126,E127,E128,E129,E130,E131,E132,E133,E134,E135,E136,E137,E138,E140,E141,E142,E143)</f>
        <v>86.09</v>
      </c>
    </row>
    <row r="56" spans="1:9" x14ac:dyDescent="0.3">
      <c r="A56" s="166"/>
      <c r="B56" s="175"/>
      <c r="C56" s="177"/>
      <c r="D56" s="65" t="s">
        <v>185</v>
      </c>
      <c r="E56" s="114">
        <v>0.6</v>
      </c>
    </row>
    <row r="57" spans="1:9" s="2" customFormat="1" x14ac:dyDescent="0.3">
      <c r="A57" s="125" t="s">
        <v>291</v>
      </c>
      <c r="B57" s="158" t="s">
        <v>54</v>
      </c>
      <c r="C57" s="148" t="s">
        <v>186</v>
      </c>
      <c r="D57" s="149" t="s">
        <v>279</v>
      </c>
      <c r="E57" s="150">
        <v>2</v>
      </c>
    </row>
    <row r="58" spans="1:9" s="2" customFormat="1" x14ac:dyDescent="0.3">
      <c r="A58" s="125" t="s">
        <v>291</v>
      </c>
      <c r="B58" s="131" t="s">
        <v>54</v>
      </c>
      <c r="C58" s="71" t="s">
        <v>272</v>
      </c>
      <c r="D58" s="65" t="s">
        <v>278</v>
      </c>
      <c r="E58" s="114">
        <v>1</v>
      </c>
    </row>
    <row r="59" spans="1:9" s="2" customFormat="1" ht="43.2" x14ac:dyDescent="0.3">
      <c r="A59" s="125" t="s">
        <v>291</v>
      </c>
      <c r="B59" s="131" t="s">
        <v>54</v>
      </c>
      <c r="C59" s="74" t="s">
        <v>187</v>
      </c>
      <c r="D59" s="151" t="s">
        <v>182</v>
      </c>
      <c r="E59" s="114">
        <v>0.9</v>
      </c>
    </row>
    <row r="60" spans="1:9" s="2" customFormat="1" ht="28.8" x14ac:dyDescent="0.3">
      <c r="A60" s="125" t="s">
        <v>292</v>
      </c>
      <c r="B60" s="131" t="s">
        <v>54</v>
      </c>
      <c r="C60" s="144" t="s">
        <v>268</v>
      </c>
      <c r="D60" s="74" t="s">
        <v>185</v>
      </c>
      <c r="E60" s="71">
        <v>0.6</v>
      </c>
      <c r="F60" s="133">
        <f>SUM(E60:E64)</f>
        <v>5.0999999999999996</v>
      </c>
      <c r="G60" s="133" t="s">
        <v>292</v>
      </c>
    </row>
    <row r="61" spans="1:9" s="2" customFormat="1" x14ac:dyDescent="0.3">
      <c r="A61" s="166" t="s">
        <v>292</v>
      </c>
      <c r="B61" s="175" t="s">
        <v>54</v>
      </c>
      <c r="C61" s="177" t="s">
        <v>269</v>
      </c>
      <c r="D61" s="65" t="s">
        <v>184</v>
      </c>
      <c r="E61" s="61">
        <v>0.3</v>
      </c>
      <c r="F61" s="133"/>
      <c r="G61" s="133"/>
    </row>
    <row r="62" spans="1:9" s="2" customFormat="1" x14ac:dyDescent="0.3">
      <c r="A62" s="166"/>
      <c r="B62" s="175"/>
      <c r="C62" s="177"/>
      <c r="D62" s="65" t="s">
        <v>185</v>
      </c>
      <c r="E62" s="145">
        <v>0.6</v>
      </c>
      <c r="F62" s="133"/>
      <c r="G62" s="133"/>
    </row>
    <row r="63" spans="1:9" s="2" customFormat="1" x14ac:dyDescent="0.3">
      <c r="A63" s="168" t="s">
        <v>292</v>
      </c>
      <c r="B63" s="176" t="s">
        <v>54</v>
      </c>
      <c r="C63" s="177" t="s">
        <v>210</v>
      </c>
      <c r="D63" s="65" t="s">
        <v>194</v>
      </c>
      <c r="E63" s="71">
        <v>0.6</v>
      </c>
      <c r="F63" s="133"/>
      <c r="G63" s="133"/>
    </row>
    <row r="64" spans="1:9" s="2" customFormat="1" x14ac:dyDescent="0.3">
      <c r="A64" s="168"/>
      <c r="B64" s="176"/>
      <c r="C64" s="177"/>
      <c r="D64" s="65" t="s">
        <v>183</v>
      </c>
      <c r="E64" s="114">
        <v>3</v>
      </c>
      <c r="F64" s="133"/>
      <c r="G64" s="133"/>
    </row>
    <row r="65" spans="1:9" s="2" customFormat="1" ht="28.8" x14ac:dyDescent="0.3">
      <c r="A65" s="101" t="s">
        <v>298</v>
      </c>
      <c r="B65" s="131" t="s">
        <v>59</v>
      </c>
      <c r="C65" s="135" t="s">
        <v>211</v>
      </c>
      <c r="D65" s="65" t="s">
        <v>185</v>
      </c>
      <c r="E65" s="71">
        <v>2.7</v>
      </c>
      <c r="F65" s="133">
        <f>SUM(E65:E67)</f>
        <v>5.3674999999999997</v>
      </c>
      <c r="G65" s="133" t="s">
        <v>298</v>
      </c>
    </row>
    <row r="66" spans="1:9" s="2" customFormat="1" ht="28.8" x14ac:dyDescent="0.3">
      <c r="A66" s="101" t="s">
        <v>298</v>
      </c>
      <c r="B66" s="130" t="s">
        <v>59</v>
      </c>
      <c r="C66" s="73" t="s">
        <v>274</v>
      </c>
      <c r="D66" s="60" t="s">
        <v>185</v>
      </c>
      <c r="E66" s="71">
        <v>0.9</v>
      </c>
      <c r="F66" s="133"/>
      <c r="G66" s="133"/>
    </row>
    <row r="67" spans="1:9" s="2" customFormat="1" ht="28.8" x14ac:dyDescent="0.3">
      <c r="A67" s="125" t="s">
        <v>298</v>
      </c>
      <c r="B67" s="158" t="s">
        <v>198</v>
      </c>
      <c r="C67" s="147" t="s">
        <v>303</v>
      </c>
      <c r="D67" s="147" t="s">
        <v>304</v>
      </c>
      <c r="E67" s="148">
        <v>1.7675000000000001</v>
      </c>
      <c r="F67" s="133"/>
      <c r="G67" s="133"/>
    </row>
    <row r="68" spans="1:9" s="2" customFormat="1" x14ac:dyDescent="0.3">
      <c r="A68" s="168" t="s">
        <v>295</v>
      </c>
      <c r="B68" s="176" t="s">
        <v>60</v>
      </c>
      <c r="C68" s="177" t="s">
        <v>286</v>
      </c>
      <c r="D68" s="65" t="s">
        <v>223</v>
      </c>
      <c r="E68" s="114">
        <v>2</v>
      </c>
      <c r="F68" s="133">
        <f>SUM(E68:E71)</f>
        <v>5.8000000000000007</v>
      </c>
      <c r="G68" s="133" t="s">
        <v>295</v>
      </c>
    </row>
    <row r="69" spans="1:9" s="2" customFormat="1" x14ac:dyDescent="0.3">
      <c r="A69" s="168"/>
      <c r="B69" s="176"/>
      <c r="C69" s="177"/>
      <c r="D69" s="65" t="s">
        <v>222</v>
      </c>
      <c r="E69" s="71">
        <f>E68*'Proxy ciclo 2'!$J$6</f>
        <v>0.2</v>
      </c>
    </row>
    <row r="70" spans="1:9" s="2" customFormat="1" x14ac:dyDescent="0.3">
      <c r="A70" s="168"/>
      <c r="B70" s="176"/>
      <c r="C70" s="177"/>
      <c r="D70" s="65" t="s">
        <v>224</v>
      </c>
      <c r="E70" s="71">
        <f>E68*'Proxy ciclo 2'!$K$6</f>
        <v>0.6</v>
      </c>
    </row>
    <row r="71" spans="1:9" s="2" customFormat="1" ht="28.8" x14ac:dyDescent="0.3">
      <c r="A71" s="125" t="s">
        <v>295</v>
      </c>
      <c r="B71" s="158" t="s">
        <v>198</v>
      </c>
      <c r="C71" s="147" t="s">
        <v>305</v>
      </c>
      <c r="D71" s="147" t="s">
        <v>306</v>
      </c>
      <c r="E71" s="148">
        <v>3</v>
      </c>
      <c r="I71" s="2">
        <v>9.7675000000000001</v>
      </c>
    </row>
    <row r="72" spans="1:9" s="2" customFormat="1" ht="28.8" x14ac:dyDescent="0.3">
      <c r="A72" s="125" t="s">
        <v>294</v>
      </c>
      <c r="B72" s="158" t="s">
        <v>198</v>
      </c>
      <c r="C72" s="147" t="s">
        <v>307</v>
      </c>
      <c r="D72" s="147" t="s">
        <v>308</v>
      </c>
      <c r="E72" s="145">
        <v>5</v>
      </c>
      <c r="F72" s="133">
        <f>SUM(E72)</f>
        <v>5</v>
      </c>
      <c r="G72" s="133" t="s">
        <v>294</v>
      </c>
    </row>
    <row r="73" spans="1:9" x14ac:dyDescent="0.3">
      <c r="A73" s="61"/>
      <c r="B73" s="131"/>
      <c r="C73" s="71"/>
      <c r="D73" s="65"/>
      <c r="E73" s="71"/>
    </row>
    <row r="74" spans="1:9" x14ac:dyDescent="0.3">
      <c r="A74" s="183" t="s">
        <v>203</v>
      </c>
      <c r="B74" s="184"/>
      <c r="C74" s="184"/>
      <c r="D74" s="184"/>
      <c r="E74" s="185"/>
      <c r="F74" s="163">
        <f>SUM(E75:E95)</f>
        <v>32.590000000000003</v>
      </c>
    </row>
    <row r="75" spans="1:9" x14ac:dyDescent="0.3">
      <c r="A75" s="61"/>
      <c r="B75" s="129" t="s">
        <v>208</v>
      </c>
      <c r="C75" s="60" t="s">
        <v>207</v>
      </c>
      <c r="D75" s="60" t="s">
        <v>225</v>
      </c>
      <c r="E75" s="101">
        <v>5</v>
      </c>
    </row>
    <row r="76" spans="1:9" ht="14.4" customHeight="1" x14ac:dyDescent="0.3">
      <c r="A76" s="168" t="s">
        <v>292</v>
      </c>
      <c r="B76" s="176" t="s">
        <v>54</v>
      </c>
      <c r="C76" s="177" t="s">
        <v>210</v>
      </c>
      <c r="D76" s="65" t="s">
        <v>184</v>
      </c>
      <c r="E76" s="71">
        <v>0.45</v>
      </c>
      <c r="F76" s="133">
        <f>SUM(E76:E81)</f>
        <v>4.6499999999999995</v>
      </c>
      <c r="G76" s="133" t="s">
        <v>292</v>
      </c>
    </row>
    <row r="77" spans="1:9" ht="14.4" customHeight="1" x14ac:dyDescent="0.3">
      <c r="A77" s="168"/>
      <c r="B77" s="176"/>
      <c r="C77" s="177"/>
      <c r="D77" s="65" t="s">
        <v>185</v>
      </c>
      <c r="E77" s="71">
        <v>0.9</v>
      </c>
    </row>
    <row r="78" spans="1:9" x14ac:dyDescent="0.3">
      <c r="A78" s="166" t="s">
        <v>292</v>
      </c>
      <c r="B78" s="175" t="s">
        <v>54</v>
      </c>
      <c r="C78" s="171" t="s">
        <v>209</v>
      </c>
      <c r="D78" s="60" t="s">
        <v>194</v>
      </c>
      <c r="E78" s="61">
        <f>E79*0.2</f>
        <v>0.4</v>
      </c>
    </row>
    <row r="79" spans="1:9" x14ac:dyDescent="0.3">
      <c r="A79" s="166"/>
      <c r="B79" s="175"/>
      <c r="C79" s="171"/>
      <c r="D79" s="60" t="s">
        <v>183</v>
      </c>
      <c r="E79" s="112">
        <v>2</v>
      </c>
      <c r="F79" s="2"/>
    </row>
    <row r="80" spans="1:9" x14ac:dyDescent="0.3">
      <c r="A80" s="166"/>
      <c r="B80" s="175"/>
      <c r="C80" s="171"/>
      <c r="D80" s="60" t="s">
        <v>184</v>
      </c>
      <c r="E80" s="61">
        <f>E79*'Proxy ciclo 2'!$J$3</f>
        <v>0.3</v>
      </c>
    </row>
    <row r="81" spans="1:8" x14ac:dyDescent="0.3">
      <c r="A81" s="166"/>
      <c r="B81" s="175"/>
      <c r="C81" s="171"/>
      <c r="D81" s="60" t="s">
        <v>185</v>
      </c>
      <c r="E81" s="61">
        <f>E79*'Proxy ciclo 2'!$K$3</f>
        <v>0.6</v>
      </c>
    </row>
    <row r="82" spans="1:8" s="2" customFormat="1" x14ac:dyDescent="0.3">
      <c r="A82" s="166" t="s">
        <v>291</v>
      </c>
      <c r="B82" s="175" t="s">
        <v>54</v>
      </c>
      <c r="C82" s="171" t="s">
        <v>212</v>
      </c>
      <c r="D82" s="60" t="s">
        <v>194</v>
      </c>
      <c r="E82" s="61">
        <f>E83*0.2</f>
        <v>0.8</v>
      </c>
      <c r="F82" s="146">
        <f>SUM(E82:E84)</f>
        <v>5.3999999999999995</v>
      </c>
      <c r="G82" s="146" t="s">
        <v>291</v>
      </c>
    </row>
    <row r="83" spans="1:8" s="2" customFormat="1" x14ac:dyDescent="0.3">
      <c r="A83" s="166"/>
      <c r="B83" s="175"/>
      <c r="C83" s="171"/>
      <c r="D83" s="60" t="s">
        <v>183</v>
      </c>
      <c r="E83" s="112">
        <v>4</v>
      </c>
    </row>
    <row r="84" spans="1:8" s="2" customFormat="1" x14ac:dyDescent="0.3">
      <c r="A84" s="166"/>
      <c r="B84" s="175"/>
      <c r="C84" s="171"/>
      <c r="D84" s="60" t="s">
        <v>184</v>
      </c>
      <c r="E84" s="61">
        <f>E83*'Proxy ciclo 2'!$J$3</f>
        <v>0.6</v>
      </c>
    </row>
    <row r="85" spans="1:8" s="2" customFormat="1" x14ac:dyDescent="0.3">
      <c r="A85" s="166" t="s">
        <v>295</v>
      </c>
      <c r="B85" s="176" t="s">
        <v>66</v>
      </c>
      <c r="C85" s="191" t="s">
        <v>188</v>
      </c>
      <c r="D85" s="65" t="s">
        <v>183</v>
      </c>
      <c r="E85" s="114">
        <v>3</v>
      </c>
      <c r="F85" s="133">
        <f>SUM(E85:E88)</f>
        <v>6.64</v>
      </c>
      <c r="G85" s="133" t="s">
        <v>295</v>
      </c>
    </row>
    <row r="86" spans="1:8" x14ac:dyDescent="0.3">
      <c r="A86" s="166"/>
      <c r="B86" s="176"/>
      <c r="C86" s="191"/>
      <c r="D86" s="65" t="s">
        <v>184</v>
      </c>
      <c r="E86" s="71">
        <v>0.3</v>
      </c>
    </row>
    <row r="87" spans="1:8" s="2" customFormat="1" x14ac:dyDescent="0.3">
      <c r="A87" s="157" t="s">
        <v>295</v>
      </c>
      <c r="B87" s="131" t="s">
        <v>60</v>
      </c>
      <c r="C87" s="127" t="s">
        <v>226</v>
      </c>
      <c r="D87" s="127" t="s">
        <v>226</v>
      </c>
      <c r="E87" s="71">
        <v>1.67</v>
      </c>
    </row>
    <row r="88" spans="1:8" s="2" customFormat="1" x14ac:dyDescent="0.3">
      <c r="A88" s="157" t="s">
        <v>295</v>
      </c>
      <c r="B88" s="131" t="s">
        <v>60</v>
      </c>
      <c r="C88" s="127" t="s">
        <v>227</v>
      </c>
      <c r="D88" s="127" t="s">
        <v>227</v>
      </c>
      <c r="E88" s="71">
        <v>1.67</v>
      </c>
    </row>
    <row r="89" spans="1:8" s="2" customFormat="1" ht="43.2" x14ac:dyDescent="0.3">
      <c r="A89" s="125" t="s">
        <v>294</v>
      </c>
      <c r="B89" s="131" t="s">
        <v>66</v>
      </c>
      <c r="C89" s="154" t="s">
        <v>190</v>
      </c>
      <c r="D89" s="74" t="s">
        <v>183</v>
      </c>
      <c r="E89" s="114">
        <v>5</v>
      </c>
      <c r="F89" s="133">
        <f>SUM(E89)</f>
        <v>5</v>
      </c>
      <c r="G89" s="133" t="s">
        <v>294</v>
      </c>
      <c r="H89" s="2">
        <v>9</v>
      </c>
    </row>
    <row r="90" spans="1:8" s="2" customFormat="1" x14ac:dyDescent="0.3">
      <c r="A90" s="166" t="s">
        <v>298</v>
      </c>
      <c r="B90" s="176" t="s">
        <v>59</v>
      </c>
      <c r="C90" s="174" t="s">
        <v>189</v>
      </c>
      <c r="D90" s="71" t="s">
        <v>194</v>
      </c>
      <c r="E90" s="71">
        <v>1.8</v>
      </c>
      <c r="F90" s="133">
        <f>SUM(E90:E93)</f>
        <v>5.9</v>
      </c>
      <c r="G90" s="133" t="s">
        <v>298</v>
      </c>
    </row>
    <row r="91" spans="1:8" s="2" customFormat="1" x14ac:dyDescent="0.3">
      <c r="A91" s="166"/>
      <c r="B91" s="176"/>
      <c r="C91" s="174"/>
      <c r="D91" s="65" t="s">
        <v>310</v>
      </c>
      <c r="E91" s="114">
        <v>0.5</v>
      </c>
      <c r="F91" s="133"/>
      <c r="G91" s="133"/>
    </row>
    <row r="92" spans="1:8" s="2" customFormat="1" x14ac:dyDescent="0.3">
      <c r="A92" s="166" t="s">
        <v>298</v>
      </c>
      <c r="B92" s="176" t="s">
        <v>59</v>
      </c>
      <c r="C92" s="186" t="s">
        <v>275</v>
      </c>
      <c r="D92" s="71" t="s">
        <v>194</v>
      </c>
      <c r="E92" s="71">
        <v>0.6</v>
      </c>
      <c r="F92" s="133"/>
    </row>
    <row r="93" spans="1:8" s="2" customFormat="1" x14ac:dyDescent="0.3">
      <c r="A93" s="166"/>
      <c r="B93" s="176"/>
      <c r="C93" s="187"/>
      <c r="D93" s="65" t="s">
        <v>183</v>
      </c>
      <c r="E93" s="114">
        <v>3</v>
      </c>
      <c r="F93" s="133"/>
    </row>
    <row r="94" spans="1:8" x14ac:dyDescent="0.3">
      <c r="A94" s="61"/>
      <c r="B94" s="129"/>
      <c r="C94" s="61"/>
      <c r="D94" s="61"/>
      <c r="E94" s="61"/>
    </row>
    <row r="95" spans="1:8" x14ac:dyDescent="0.3">
      <c r="A95" s="61"/>
      <c r="B95" s="130"/>
      <c r="C95" s="60"/>
      <c r="D95" s="60"/>
      <c r="E95" s="61"/>
    </row>
    <row r="96" spans="1:8" x14ac:dyDescent="0.3">
      <c r="A96" s="183" t="s">
        <v>204</v>
      </c>
      <c r="B96" s="184"/>
      <c r="C96" s="184"/>
      <c r="D96" s="184"/>
      <c r="E96" s="185"/>
      <c r="F96" s="163">
        <f>SUM(E97:E116)</f>
        <v>31.25</v>
      </c>
    </row>
    <row r="97" spans="1:7" x14ac:dyDescent="0.3">
      <c r="A97" s="61"/>
      <c r="B97" s="129" t="s">
        <v>208</v>
      </c>
      <c r="C97" s="60" t="s">
        <v>207</v>
      </c>
      <c r="D97" s="60" t="s">
        <v>225</v>
      </c>
      <c r="E97" s="101">
        <v>5</v>
      </c>
    </row>
    <row r="98" spans="1:7" x14ac:dyDescent="0.3">
      <c r="A98" s="166" t="s">
        <v>294</v>
      </c>
      <c r="B98" s="176" t="s">
        <v>66</v>
      </c>
      <c r="C98" s="191" t="s">
        <v>190</v>
      </c>
      <c r="D98" s="65" t="s">
        <v>183</v>
      </c>
      <c r="E98" s="114">
        <v>3</v>
      </c>
      <c r="F98" s="133">
        <f>SUM(E98:E100)</f>
        <v>5.8000000000000007</v>
      </c>
      <c r="G98" s="133" t="s">
        <v>294</v>
      </c>
    </row>
    <row r="99" spans="1:7" x14ac:dyDescent="0.3">
      <c r="A99" s="166"/>
      <c r="B99" s="176"/>
      <c r="C99" s="191"/>
      <c r="D99" s="65" t="s">
        <v>184</v>
      </c>
      <c r="E99" s="71">
        <v>1.2</v>
      </c>
    </row>
    <row r="100" spans="1:7" x14ac:dyDescent="0.3">
      <c r="A100" s="166"/>
      <c r="B100" s="176"/>
      <c r="C100" s="191"/>
      <c r="D100" s="60" t="s">
        <v>185</v>
      </c>
      <c r="E100" s="71">
        <v>1.6</v>
      </c>
    </row>
    <row r="101" spans="1:7" s="2" customFormat="1" x14ac:dyDescent="0.3">
      <c r="A101" s="125" t="s">
        <v>298</v>
      </c>
      <c r="B101" s="159" t="s">
        <v>59</v>
      </c>
      <c r="C101" s="126" t="s">
        <v>189</v>
      </c>
      <c r="D101" s="151" t="s">
        <v>183</v>
      </c>
      <c r="E101" s="156">
        <v>4.7</v>
      </c>
      <c r="F101" s="133">
        <f>SUM(E101:E102)</f>
        <v>5</v>
      </c>
      <c r="G101" s="133" t="s">
        <v>298</v>
      </c>
    </row>
    <row r="102" spans="1:7" s="2" customFormat="1" ht="28.8" x14ac:dyDescent="0.3">
      <c r="A102" s="125" t="s">
        <v>298</v>
      </c>
      <c r="B102" s="159" t="s">
        <v>59</v>
      </c>
      <c r="C102" s="126" t="s">
        <v>275</v>
      </c>
      <c r="D102" s="155" t="s">
        <v>184</v>
      </c>
      <c r="E102" s="155">
        <v>0.3</v>
      </c>
    </row>
    <row r="103" spans="1:7" s="2" customFormat="1" x14ac:dyDescent="0.3">
      <c r="A103" s="166" t="s">
        <v>291</v>
      </c>
      <c r="B103" s="176" t="s">
        <v>54</v>
      </c>
      <c r="C103" s="177" t="s">
        <v>217</v>
      </c>
      <c r="D103" s="65" t="s">
        <v>194</v>
      </c>
      <c r="E103" s="71">
        <f>E104*0.2</f>
        <v>0.60000000000000009</v>
      </c>
      <c r="F103" s="133">
        <f>SUM(E103:E106)</f>
        <v>4.9499999999999993</v>
      </c>
      <c r="G103" s="133" t="s">
        <v>291</v>
      </c>
    </row>
    <row r="104" spans="1:7" s="2" customFormat="1" x14ac:dyDescent="0.3">
      <c r="A104" s="166"/>
      <c r="B104" s="176"/>
      <c r="C104" s="177"/>
      <c r="D104" s="65" t="s">
        <v>183</v>
      </c>
      <c r="E104" s="114">
        <v>3</v>
      </c>
    </row>
    <row r="105" spans="1:7" s="2" customFormat="1" x14ac:dyDescent="0.3">
      <c r="A105" s="166"/>
      <c r="B105" s="176"/>
      <c r="C105" s="177"/>
      <c r="D105" s="65" t="s">
        <v>184</v>
      </c>
      <c r="E105" s="71">
        <f>E104*'Proxy ciclo 2'!$J$3</f>
        <v>0.44999999999999996</v>
      </c>
    </row>
    <row r="106" spans="1:7" s="2" customFormat="1" x14ac:dyDescent="0.3">
      <c r="A106" s="166"/>
      <c r="B106" s="176"/>
      <c r="C106" s="177"/>
      <c r="D106" s="65" t="s">
        <v>185</v>
      </c>
      <c r="E106" s="71">
        <f>E104*'Proxy ciclo 2'!$K$3</f>
        <v>0.89999999999999991</v>
      </c>
    </row>
    <row r="107" spans="1:7" s="2" customFormat="1" x14ac:dyDescent="0.3">
      <c r="A107" s="166" t="s">
        <v>292</v>
      </c>
      <c r="B107" s="176" t="s">
        <v>54</v>
      </c>
      <c r="C107" s="174" t="s">
        <v>213</v>
      </c>
      <c r="D107" s="65" t="s">
        <v>194</v>
      </c>
      <c r="E107" s="71">
        <v>0.4</v>
      </c>
      <c r="F107" s="133">
        <f>SUM(E107:E112)</f>
        <v>5.6999999999999993</v>
      </c>
      <c r="G107" s="133" t="s">
        <v>292</v>
      </c>
    </row>
    <row r="108" spans="1:7" s="2" customFormat="1" x14ac:dyDescent="0.3">
      <c r="A108" s="166"/>
      <c r="B108" s="176"/>
      <c r="C108" s="174"/>
      <c r="D108" s="65" t="s">
        <v>183</v>
      </c>
      <c r="E108" s="114">
        <v>2</v>
      </c>
    </row>
    <row r="109" spans="1:7" s="2" customFormat="1" x14ac:dyDescent="0.3">
      <c r="A109" s="166"/>
      <c r="B109" s="176"/>
      <c r="C109" s="174"/>
      <c r="D109" s="65" t="s">
        <v>184</v>
      </c>
      <c r="E109" s="71">
        <v>0.3</v>
      </c>
    </row>
    <row r="110" spans="1:7" s="2" customFormat="1" x14ac:dyDescent="0.3">
      <c r="A110" s="166"/>
      <c r="B110" s="176"/>
      <c r="C110" s="174"/>
      <c r="D110" s="65" t="s">
        <v>185</v>
      </c>
      <c r="E110" s="71">
        <v>0.6</v>
      </c>
    </row>
    <row r="111" spans="1:7" s="2" customFormat="1" x14ac:dyDescent="0.3">
      <c r="A111" s="166" t="s">
        <v>292</v>
      </c>
      <c r="B111" s="176" t="s">
        <v>54</v>
      </c>
      <c r="C111" s="181" t="s">
        <v>214</v>
      </c>
      <c r="D111" s="65" t="s">
        <v>194</v>
      </c>
      <c r="E111" s="71">
        <v>0.4</v>
      </c>
    </row>
    <row r="112" spans="1:7" s="2" customFormat="1" ht="32.25" customHeight="1" x14ac:dyDescent="0.3">
      <c r="A112" s="166"/>
      <c r="B112" s="176"/>
      <c r="C112" s="182"/>
      <c r="D112" s="65" t="s">
        <v>183</v>
      </c>
      <c r="E112" s="114">
        <v>2</v>
      </c>
    </row>
    <row r="113" spans="1:11" s="2" customFormat="1" x14ac:dyDescent="0.3">
      <c r="A113" s="166" t="s">
        <v>295</v>
      </c>
      <c r="B113" s="176" t="s">
        <v>60</v>
      </c>
      <c r="C113" s="177" t="s">
        <v>191</v>
      </c>
      <c r="D113" s="71" t="s">
        <v>194</v>
      </c>
      <c r="E113" s="71">
        <v>0.6</v>
      </c>
      <c r="F113" s="133">
        <f>SUM(E113:E116)</f>
        <v>4.8</v>
      </c>
      <c r="G113" s="133" t="s">
        <v>295</v>
      </c>
    </row>
    <row r="114" spans="1:11" x14ac:dyDescent="0.3">
      <c r="A114" s="166"/>
      <c r="B114" s="176"/>
      <c r="C114" s="177"/>
      <c r="D114" s="65" t="s">
        <v>183</v>
      </c>
      <c r="E114" s="114">
        <v>3</v>
      </c>
    </row>
    <row r="115" spans="1:11" x14ac:dyDescent="0.3">
      <c r="A115" s="166"/>
      <c r="B115" s="176"/>
      <c r="C115" s="177"/>
      <c r="D115" s="71" t="s">
        <v>184</v>
      </c>
      <c r="E115" s="71">
        <v>0.3</v>
      </c>
    </row>
    <row r="116" spans="1:11" x14ac:dyDescent="0.3">
      <c r="A116" s="166"/>
      <c r="B116" s="176"/>
      <c r="C116" s="177"/>
      <c r="D116" s="65" t="s">
        <v>185</v>
      </c>
      <c r="E116" s="71">
        <v>0.9</v>
      </c>
    </row>
    <row r="117" spans="1:11" x14ac:dyDescent="0.3">
      <c r="A117" s="61"/>
      <c r="B117" s="130"/>
      <c r="C117" s="62"/>
      <c r="D117" s="63"/>
      <c r="E117" s="61"/>
    </row>
    <row r="118" spans="1:11" x14ac:dyDescent="0.3">
      <c r="A118" s="61"/>
      <c r="B118" s="129"/>
      <c r="C118" s="61"/>
      <c r="D118" s="61"/>
      <c r="E118" s="61"/>
    </row>
    <row r="119" spans="1:11" x14ac:dyDescent="0.3">
      <c r="A119" s="183" t="s">
        <v>205</v>
      </c>
      <c r="B119" s="184"/>
      <c r="C119" s="184"/>
      <c r="D119" s="184"/>
      <c r="E119" s="185"/>
      <c r="F119" s="163">
        <f>SUM(E120:E146)</f>
        <v>29.750000000000004</v>
      </c>
    </row>
    <row r="120" spans="1:11" x14ac:dyDescent="0.3">
      <c r="A120" s="61"/>
      <c r="B120" s="129" t="s">
        <v>208</v>
      </c>
      <c r="C120" s="60" t="s">
        <v>207</v>
      </c>
      <c r="D120" s="60" t="s">
        <v>225</v>
      </c>
      <c r="E120" s="101">
        <v>5</v>
      </c>
    </row>
    <row r="121" spans="1:11" x14ac:dyDescent="0.3">
      <c r="A121" s="168" t="s">
        <v>298</v>
      </c>
      <c r="B121" s="178" t="s">
        <v>59</v>
      </c>
      <c r="C121" s="174" t="s">
        <v>189</v>
      </c>
      <c r="D121" s="65" t="s">
        <v>183</v>
      </c>
      <c r="E121" s="114">
        <v>3.8</v>
      </c>
      <c r="F121" s="133">
        <f>SUM(E121:E123)</f>
        <v>5</v>
      </c>
      <c r="G121" s="133" t="s">
        <v>298</v>
      </c>
      <c r="K121">
        <v>3.8</v>
      </c>
    </row>
    <row r="122" spans="1:11" x14ac:dyDescent="0.3">
      <c r="A122" s="168"/>
      <c r="B122" s="179"/>
      <c r="C122" s="174"/>
      <c r="D122" s="71" t="s">
        <v>184</v>
      </c>
      <c r="E122" s="71">
        <v>0.9</v>
      </c>
    </row>
    <row r="123" spans="1:11" ht="28.8" x14ac:dyDescent="0.3">
      <c r="A123" s="168"/>
      <c r="B123" s="180"/>
      <c r="C123" s="174"/>
      <c r="D123" s="151" t="s">
        <v>309</v>
      </c>
      <c r="E123" s="71">
        <v>0.3</v>
      </c>
      <c r="F123" t="s">
        <v>311</v>
      </c>
    </row>
    <row r="124" spans="1:11" x14ac:dyDescent="0.3">
      <c r="A124" s="166" t="s">
        <v>292</v>
      </c>
      <c r="B124" s="175" t="s">
        <v>54</v>
      </c>
      <c r="C124" s="171" t="s">
        <v>214</v>
      </c>
      <c r="D124" s="60" t="s">
        <v>184</v>
      </c>
      <c r="E124" s="61">
        <v>0.3</v>
      </c>
      <c r="F124" s="133">
        <f>SUM(E124:E133)</f>
        <v>5.85</v>
      </c>
      <c r="G124" s="133" t="s">
        <v>292</v>
      </c>
    </row>
    <row r="125" spans="1:11" ht="29.25" customHeight="1" x14ac:dyDescent="0.3">
      <c r="A125" s="166"/>
      <c r="B125" s="175"/>
      <c r="C125" s="171"/>
      <c r="D125" s="60" t="s">
        <v>185</v>
      </c>
      <c r="E125" s="112">
        <v>0.6</v>
      </c>
    </row>
    <row r="126" spans="1:11" x14ac:dyDescent="0.3">
      <c r="A126" s="166" t="s">
        <v>292</v>
      </c>
      <c r="B126" s="176" t="s">
        <v>54</v>
      </c>
      <c r="C126" s="177" t="s">
        <v>215</v>
      </c>
      <c r="D126" s="65" t="s">
        <v>194</v>
      </c>
      <c r="E126" s="71">
        <v>0.4</v>
      </c>
    </row>
    <row r="127" spans="1:11" x14ac:dyDescent="0.3">
      <c r="A127" s="166"/>
      <c r="B127" s="176"/>
      <c r="C127" s="177"/>
      <c r="D127" s="65" t="s">
        <v>183</v>
      </c>
      <c r="E127" s="114">
        <v>2</v>
      </c>
    </row>
    <row r="128" spans="1:11" x14ac:dyDescent="0.3">
      <c r="A128" s="166"/>
      <c r="B128" s="176"/>
      <c r="C128" s="177"/>
      <c r="D128" s="65" t="s">
        <v>184</v>
      </c>
      <c r="E128" s="71">
        <v>0.3</v>
      </c>
    </row>
    <row r="129" spans="1:7" x14ac:dyDescent="0.3">
      <c r="A129" s="166"/>
      <c r="B129" s="176"/>
      <c r="C129" s="177"/>
      <c r="D129" s="65" t="s">
        <v>185</v>
      </c>
      <c r="E129" s="71">
        <v>0.6</v>
      </c>
    </row>
    <row r="130" spans="1:7" x14ac:dyDescent="0.3">
      <c r="A130" s="166" t="s">
        <v>292</v>
      </c>
      <c r="B130" s="175" t="s">
        <v>54</v>
      </c>
      <c r="C130" s="171" t="s">
        <v>218</v>
      </c>
      <c r="D130" s="60" t="s">
        <v>194</v>
      </c>
      <c r="E130" s="61">
        <f>E131*0.2</f>
        <v>0.2</v>
      </c>
    </row>
    <row r="131" spans="1:7" x14ac:dyDescent="0.3">
      <c r="A131" s="166"/>
      <c r="B131" s="175"/>
      <c r="C131" s="171"/>
      <c r="D131" s="60" t="s">
        <v>183</v>
      </c>
      <c r="E131" s="112">
        <v>1</v>
      </c>
    </row>
    <row r="132" spans="1:7" x14ac:dyDescent="0.3">
      <c r="A132" s="166"/>
      <c r="B132" s="175"/>
      <c r="C132" s="171"/>
      <c r="D132" s="60" t="s">
        <v>184</v>
      </c>
      <c r="E132" s="61">
        <f>E131*'Proxy ciclo 2'!$J$3</f>
        <v>0.15</v>
      </c>
    </row>
    <row r="133" spans="1:7" x14ac:dyDescent="0.3">
      <c r="A133" s="166"/>
      <c r="B133" s="175"/>
      <c r="C133" s="171"/>
      <c r="D133" s="60" t="s">
        <v>185</v>
      </c>
      <c r="E133" s="61">
        <f>E131*'Proxy ciclo 2'!$K$3</f>
        <v>0.3</v>
      </c>
    </row>
    <row r="134" spans="1:7" x14ac:dyDescent="0.3">
      <c r="A134" s="166" t="s">
        <v>291</v>
      </c>
      <c r="B134" s="176" t="s">
        <v>54</v>
      </c>
      <c r="C134" s="177" t="s">
        <v>219</v>
      </c>
      <c r="D134" s="65" t="s">
        <v>194</v>
      </c>
      <c r="E134" s="71">
        <v>0.9</v>
      </c>
      <c r="F134" s="133">
        <f>SUM(E134:E135)</f>
        <v>5.4</v>
      </c>
      <c r="G134" s="133" t="s">
        <v>291</v>
      </c>
    </row>
    <row r="135" spans="1:7" x14ac:dyDescent="0.3">
      <c r="A135" s="166"/>
      <c r="B135" s="176"/>
      <c r="C135" s="177"/>
      <c r="D135" s="65" t="s">
        <v>183</v>
      </c>
      <c r="E135" s="114">
        <v>4.5</v>
      </c>
    </row>
    <row r="136" spans="1:7" x14ac:dyDescent="0.3">
      <c r="A136" s="166" t="s">
        <v>295</v>
      </c>
      <c r="B136" s="175" t="s">
        <v>60</v>
      </c>
      <c r="C136" s="171" t="s">
        <v>192</v>
      </c>
      <c r="D136" s="61" t="s">
        <v>194</v>
      </c>
      <c r="E136" s="71">
        <v>0.8</v>
      </c>
      <c r="F136" s="133">
        <f>SUM(E136:E139)</f>
        <v>5.2</v>
      </c>
      <c r="G136" s="133" t="s">
        <v>295</v>
      </c>
    </row>
    <row r="137" spans="1:7" x14ac:dyDescent="0.3">
      <c r="A137" s="166"/>
      <c r="B137" s="175"/>
      <c r="C137" s="171"/>
      <c r="D137" s="65" t="s">
        <v>183</v>
      </c>
      <c r="E137" s="114">
        <v>4</v>
      </c>
    </row>
    <row r="138" spans="1:7" x14ac:dyDescent="0.3">
      <c r="A138" s="166"/>
      <c r="B138" s="175"/>
      <c r="C138" s="171"/>
      <c r="D138" s="71" t="s">
        <v>184</v>
      </c>
      <c r="E138" s="71">
        <v>0.4</v>
      </c>
    </row>
    <row r="139" spans="1:7" x14ac:dyDescent="0.3">
      <c r="A139" s="166"/>
      <c r="B139" s="175"/>
      <c r="C139" s="171"/>
      <c r="D139" s="65" t="s">
        <v>185</v>
      </c>
      <c r="E139" s="71"/>
    </row>
    <row r="140" spans="1:7" x14ac:dyDescent="0.3">
      <c r="A140" s="166" t="s">
        <v>294</v>
      </c>
      <c r="B140" s="175" t="s">
        <v>54</v>
      </c>
      <c r="C140" s="171" t="s">
        <v>216</v>
      </c>
      <c r="D140" s="60" t="s">
        <v>194</v>
      </c>
      <c r="E140" s="61">
        <f>E141*0.2</f>
        <v>0.4</v>
      </c>
      <c r="F140" s="133">
        <f>SUM(E140:E143)</f>
        <v>3.3</v>
      </c>
      <c r="G140" s="133" t="s">
        <v>294</v>
      </c>
    </row>
    <row r="141" spans="1:7" x14ac:dyDescent="0.3">
      <c r="A141" s="166"/>
      <c r="B141" s="175"/>
      <c r="C141" s="171"/>
      <c r="D141" s="60" t="s">
        <v>183</v>
      </c>
      <c r="E141" s="112">
        <v>2</v>
      </c>
    </row>
    <row r="142" spans="1:7" x14ac:dyDescent="0.3">
      <c r="A142" s="166"/>
      <c r="B142" s="175"/>
      <c r="C142" s="171"/>
      <c r="D142" s="60" t="s">
        <v>184</v>
      </c>
      <c r="E142" s="61">
        <f>E141*'Proxy ciclo 2'!$J$3</f>
        <v>0.3</v>
      </c>
    </row>
    <row r="143" spans="1:7" x14ac:dyDescent="0.3">
      <c r="A143" s="166"/>
      <c r="B143" s="175"/>
      <c r="C143" s="171"/>
      <c r="D143" s="60" t="s">
        <v>185</v>
      </c>
      <c r="E143" s="61">
        <f>E141*'Proxy ciclo 2'!$K$3</f>
        <v>0.6</v>
      </c>
    </row>
    <row r="144" spans="1:7" x14ac:dyDescent="0.3">
      <c r="A144" s="61"/>
      <c r="B144" s="129"/>
      <c r="C144" s="61"/>
      <c r="D144" s="61"/>
      <c r="E144" s="61"/>
    </row>
    <row r="145" spans="1:7" x14ac:dyDescent="0.3">
      <c r="A145" s="61"/>
      <c r="B145" s="129"/>
      <c r="C145" s="61"/>
      <c r="D145" s="61"/>
      <c r="E145" s="61"/>
      <c r="F145">
        <f>SUM(F2,F26,F51,F74,F96,F119)</f>
        <v>180.52249999999998</v>
      </c>
      <c r="G145" s="162" t="s">
        <v>312</v>
      </c>
    </row>
    <row r="146" spans="1:7" x14ac:dyDescent="0.3">
      <c r="A146" s="61"/>
      <c r="B146" s="129"/>
      <c r="C146" s="61"/>
      <c r="D146" s="61"/>
      <c r="E146" s="61"/>
    </row>
  </sheetData>
  <mergeCells count="111">
    <mergeCell ref="A76:A77"/>
    <mergeCell ref="B76:B77"/>
    <mergeCell ref="C76:C77"/>
    <mergeCell ref="B78:B81"/>
    <mergeCell ref="C78:C81"/>
    <mergeCell ref="A78:A81"/>
    <mergeCell ref="A119:E119"/>
    <mergeCell ref="A96:E96"/>
    <mergeCell ref="B98:B100"/>
    <mergeCell ref="C98:C100"/>
    <mergeCell ref="B82:B84"/>
    <mergeCell ref="C82:C84"/>
    <mergeCell ref="A82:A84"/>
    <mergeCell ref="B85:B86"/>
    <mergeCell ref="C85:C86"/>
    <mergeCell ref="A85:A86"/>
    <mergeCell ref="B103:B106"/>
    <mergeCell ref="A41:A42"/>
    <mergeCell ref="B68:B70"/>
    <mergeCell ref="C68:C70"/>
    <mergeCell ref="A68:A70"/>
    <mergeCell ref="B63:B64"/>
    <mergeCell ref="C63:C64"/>
    <mergeCell ref="A63:A64"/>
    <mergeCell ref="B61:B62"/>
    <mergeCell ref="C61:C62"/>
    <mergeCell ref="A61:A62"/>
    <mergeCell ref="A53:A54"/>
    <mergeCell ref="B53:B54"/>
    <mergeCell ref="C53:C54"/>
    <mergeCell ref="A55:A56"/>
    <mergeCell ref="C19:C20"/>
    <mergeCell ref="B19:B20"/>
    <mergeCell ref="A19:A20"/>
    <mergeCell ref="B55:B56"/>
    <mergeCell ref="C55:C56"/>
    <mergeCell ref="B31:B32"/>
    <mergeCell ref="C31:C32"/>
    <mergeCell ref="A21:A22"/>
    <mergeCell ref="B29:B30"/>
    <mergeCell ref="C29:C30"/>
    <mergeCell ref="B34:B35"/>
    <mergeCell ref="C34:C35"/>
    <mergeCell ref="A29:A30"/>
    <mergeCell ref="A31:A32"/>
    <mergeCell ref="A26:E26"/>
    <mergeCell ref="A51:E51"/>
    <mergeCell ref="B36:B38"/>
    <mergeCell ref="C36:C38"/>
    <mergeCell ref="B39:B40"/>
    <mergeCell ref="C39:C40"/>
    <mergeCell ref="A36:A38"/>
    <mergeCell ref="A39:A40"/>
    <mergeCell ref="C41:C42"/>
    <mergeCell ref="B41:B42"/>
    <mergeCell ref="A74:E74"/>
    <mergeCell ref="A98:A100"/>
    <mergeCell ref="B90:B91"/>
    <mergeCell ref="C90:C91"/>
    <mergeCell ref="B92:B93"/>
    <mergeCell ref="C92:C93"/>
    <mergeCell ref="A90:A91"/>
    <mergeCell ref="A92:A93"/>
    <mergeCell ref="A2:E2"/>
    <mergeCell ref="B4:B6"/>
    <mergeCell ref="C4:C6"/>
    <mergeCell ref="A4:A6"/>
    <mergeCell ref="A34:A35"/>
    <mergeCell ref="B7:B10"/>
    <mergeCell ref="C7:C10"/>
    <mergeCell ref="A7:A10"/>
    <mergeCell ref="C11:C14"/>
    <mergeCell ref="B11:B14"/>
    <mergeCell ref="C21:C22"/>
    <mergeCell ref="B21:B22"/>
    <mergeCell ref="A11:A14"/>
    <mergeCell ref="C15:C17"/>
    <mergeCell ref="A15:A17"/>
    <mergeCell ref="B15:B17"/>
    <mergeCell ref="B113:B116"/>
    <mergeCell ref="C113:C116"/>
    <mergeCell ref="A113:A116"/>
    <mergeCell ref="B121:B123"/>
    <mergeCell ref="A121:A123"/>
    <mergeCell ref="C103:C106"/>
    <mergeCell ref="A103:A106"/>
    <mergeCell ref="B107:B110"/>
    <mergeCell ref="C107:C110"/>
    <mergeCell ref="B111:B112"/>
    <mergeCell ref="C111:C112"/>
    <mergeCell ref="A107:A110"/>
    <mergeCell ref="A111:A112"/>
    <mergeCell ref="C121:C123"/>
    <mergeCell ref="B126:B129"/>
    <mergeCell ref="C126:C129"/>
    <mergeCell ref="B130:B133"/>
    <mergeCell ref="C130:C133"/>
    <mergeCell ref="A126:A129"/>
    <mergeCell ref="A130:A133"/>
    <mergeCell ref="B124:B125"/>
    <mergeCell ref="C124:C125"/>
    <mergeCell ref="A124:A125"/>
    <mergeCell ref="B140:B143"/>
    <mergeCell ref="C140:C143"/>
    <mergeCell ref="A140:A143"/>
    <mergeCell ref="B134:B135"/>
    <mergeCell ref="C134:C135"/>
    <mergeCell ref="A134:A135"/>
    <mergeCell ref="B136:B139"/>
    <mergeCell ref="C136:C139"/>
    <mergeCell ref="A136:A1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C1" workbookViewId="0">
      <selection activeCell="G15" sqref="G15"/>
    </sheetView>
  </sheetViews>
  <sheetFormatPr baseColWidth="10" defaultRowHeight="14.4" x14ac:dyDescent="0.3"/>
  <cols>
    <col min="1" max="1" width="32.33203125" customWidth="1"/>
    <col min="8" max="8" width="19.6640625" customWidth="1"/>
    <col min="9" max="9" width="24.109375" customWidth="1"/>
    <col min="10" max="10" width="18.33203125" customWidth="1"/>
    <col min="11" max="11" width="17.44140625" customWidth="1"/>
  </cols>
  <sheetData>
    <row r="1" spans="1:11" x14ac:dyDescent="0.3">
      <c r="A1" s="2"/>
      <c r="B1" s="192" t="s">
        <v>232</v>
      </c>
      <c r="C1" s="192"/>
      <c r="D1" s="192"/>
      <c r="E1" s="192"/>
      <c r="F1" s="192"/>
      <c r="G1" s="192"/>
      <c r="H1" s="103" t="s">
        <v>233</v>
      </c>
      <c r="I1" s="103" t="s">
        <v>234</v>
      </c>
      <c r="J1" s="2" t="s">
        <v>235</v>
      </c>
      <c r="K1" s="2" t="s">
        <v>236</v>
      </c>
    </row>
    <row r="2" spans="1:11" ht="28.8" x14ac:dyDescent="0.3">
      <c r="A2" s="2"/>
      <c r="B2" s="104" t="s">
        <v>237</v>
      </c>
      <c r="C2" s="105" t="s">
        <v>238</v>
      </c>
      <c r="D2" s="104" t="s">
        <v>239</v>
      </c>
      <c r="E2" s="105" t="s">
        <v>238</v>
      </c>
      <c r="F2" s="104" t="s">
        <v>240</v>
      </c>
      <c r="G2" s="105" t="s">
        <v>238</v>
      </c>
      <c r="H2" s="102"/>
      <c r="I2" s="102"/>
      <c r="J2" s="2"/>
      <c r="K2" s="2"/>
    </row>
    <row r="3" spans="1:11" ht="28.8" x14ac:dyDescent="0.3">
      <c r="A3" s="106" t="s">
        <v>241</v>
      </c>
      <c r="B3" s="64" t="s">
        <v>242</v>
      </c>
      <c r="C3" s="64">
        <v>1</v>
      </c>
      <c r="D3" s="64" t="s">
        <v>243</v>
      </c>
      <c r="E3" s="64">
        <v>4</v>
      </c>
      <c r="F3" s="64" t="s">
        <v>244</v>
      </c>
      <c r="G3" s="64" t="s">
        <v>245</v>
      </c>
      <c r="H3" s="107" t="s">
        <v>246</v>
      </c>
      <c r="I3" s="107" t="s">
        <v>247</v>
      </c>
      <c r="J3" s="2">
        <v>0.15</v>
      </c>
      <c r="K3" s="2">
        <v>0.3</v>
      </c>
    </row>
    <row r="4" spans="1:11" ht="43.2" x14ac:dyDescent="0.3">
      <c r="A4" s="106" t="s">
        <v>248</v>
      </c>
      <c r="B4" s="64" t="s">
        <v>242</v>
      </c>
      <c r="C4" s="108" t="s">
        <v>249</v>
      </c>
      <c r="D4" s="64" t="s">
        <v>250</v>
      </c>
      <c r="E4" s="108" t="s">
        <v>251</v>
      </c>
      <c r="F4" s="64" t="s">
        <v>252</v>
      </c>
      <c r="G4" s="108" t="s">
        <v>253</v>
      </c>
      <c r="H4" s="107" t="s">
        <v>254</v>
      </c>
      <c r="I4" s="107" t="s">
        <v>254</v>
      </c>
      <c r="J4" s="2">
        <v>0.15</v>
      </c>
      <c r="K4" s="2">
        <v>0.2</v>
      </c>
    </row>
    <row r="5" spans="1:11" ht="28.8" x14ac:dyDescent="0.3">
      <c r="A5" s="106" t="s">
        <v>255</v>
      </c>
      <c r="B5" s="101" t="s">
        <v>256</v>
      </c>
      <c r="C5" s="109">
        <v>3</v>
      </c>
      <c r="D5" s="101" t="s">
        <v>257</v>
      </c>
      <c r="E5" s="101">
        <v>9</v>
      </c>
      <c r="F5" s="101" t="s">
        <v>258</v>
      </c>
      <c r="G5" s="101" t="s">
        <v>259</v>
      </c>
      <c r="H5" s="107" t="s">
        <v>260</v>
      </c>
      <c r="I5" s="110" t="s">
        <v>247</v>
      </c>
      <c r="J5" s="2">
        <v>0.1</v>
      </c>
      <c r="K5" s="2">
        <v>0.3</v>
      </c>
    </row>
    <row r="6" spans="1:11" ht="28.8" x14ac:dyDescent="0.3">
      <c r="A6" s="106" t="s">
        <v>261</v>
      </c>
      <c r="B6" s="111" t="s">
        <v>262</v>
      </c>
      <c r="C6" s="101">
        <v>3</v>
      </c>
      <c r="D6" s="101" t="s">
        <v>263</v>
      </c>
      <c r="E6" s="101">
        <v>4</v>
      </c>
      <c r="F6" s="101" t="s">
        <v>264</v>
      </c>
      <c r="G6" s="101" t="s">
        <v>253</v>
      </c>
      <c r="H6" s="107" t="s">
        <v>260</v>
      </c>
      <c r="I6" s="107" t="s">
        <v>247</v>
      </c>
      <c r="J6" s="2">
        <v>0.1</v>
      </c>
      <c r="K6" s="2">
        <v>0.3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Planeación Ciclo 1</vt:lpstr>
      <vt:lpstr>Ejecución Ciclo 1</vt:lpstr>
      <vt:lpstr>EarnValue Ciclo 1 </vt:lpstr>
      <vt:lpstr>Estimación Tareas ciclo 2</vt:lpstr>
      <vt:lpstr>Planeación semanal ciclo 2</vt:lpstr>
      <vt:lpstr>Proxy ciclo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cp:revision>0</cp:revision>
  <dcterms:created xsi:type="dcterms:W3CDTF">2013-09-01T00:47:25Z</dcterms:created>
  <dcterms:modified xsi:type="dcterms:W3CDTF">2013-09-09T02:16:08Z</dcterms:modified>
</cp:coreProperties>
</file>