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_303461\LP\Helmet SG\HB30\TOR\"/>
    </mc:Choice>
  </mc:AlternateContent>
  <xr:revisionPtr revIDLastSave="0" documentId="13_ncr:1_{8E01D865-1BCD-4F37-B683-5BFA6DBF1F80}" xr6:coauthVersionLast="45" xr6:coauthVersionMax="45" xr10:uidLastSave="{00000000-0000-0000-0000-000000000000}"/>
  <bookViews>
    <workbookView xWindow="-110" yWindow="-110" windowWidth="19420" windowHeight="10560" tabRatio="741" xr2:uid="{3182AE3D-820B-44D1-A332-5D580A6EB708}"/>
  </bookViews>
  <sheets>
    <sheet name="HB30_shell4_updated" sheetId="2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8" i="23" l="1"/>
  <c r="AC7" i="23"/>
  <c r="AC6" i="23"/>
  <c r="AC5" i="23"/>
  <c r="P21" i="23" l="1"/>
  <c r="AC20" i="23"/>
  <c r="W17" i="23"/>
  <c r="U17" i="23"/>
  <c r="W16" i="23"/>
  <c r="U16" i="23"/>
  <c r="Z13" i="23"/>
  <c r="Q11" i="23"/>
  <c r="Q22" i="23" s="1"/>
  <c r="P10" i="23"/>
  <c r="N10" i="23"/>
  <c r="N21" i="23" s="1"/>
  <c r="AB9" i="23"/>
  <c r="O9" i="23"/>
  <c r="O20" i="23" s="1"/>
  <c r="AB8" i="23"/>
  <c r="Q8" i="23"/>
  <c r="Q19" i="23" s="1"/>
  <c r="P8" i="23"/>
  <c r="P19" i="23" s="1"/>
  <c r="N8" i="23"/>
  <c r="M9" i="23" s="1"/>
  <c r="M20" i="23" s="1"/>
  <c r="M8" i="23"/>
  <c r="M19" i="23" s="1"/>
  <c r="L8" i="23"/>
  <c r="L19" i="23" s="1"/>
  <c r="AB7" i="23"/>
  <c r="O7" i="23"/>
  <c r="O18" i="23" s="1"/>
  <c r="N7" i="23"/>
  <c r="N18" i="23" s="1"/>
  <c r="AB6" i="23"/>
  <c r="P6" i="23"/>
  <c r="P17" i="23" s="1"/>
  <c r="N6" i="23"/>
  <c r="N17" i="23" s="1"/>
  <c r="L6" i="23"/>
  <c r="L17" i="23" s="1"/>
  <c r="AB5" i="23"/>
  <c r="Q5" i="23"/>
  <c r="Q16" i="23" s="1"/>
  <c r="N5" i="23"/>
  <c r="N16" i="23" s="1"/>
  <c r="K5" i="23"/>
  <c r="N11" i="23" s="1"/>
  <c r="N22" i="23" s="1"/>
  <c r="AC4" i="23"/>
  <c r="AB4" i="23"/>
  <c r="N1" i="23"/>
  <c r="N9" i="23" l="1"/>
  <c r="N20" i="23" s="1"/>
  <c r="N19" i="23"/>
  <c r="K11" i="23"/>
  <c r="K22" i="23" s="1"/>
  <c r="K16" i="23"/>
  <c r="M7" i="23"/>
  <c r="M18" i="23" s="1"/>
  <c r="K8" i="23"/>
  <c r="K19" i="23" s="1"/>
  <c r="O8" i="23"/>
  <c r="O19" i="23" s="1"/>
  <c r="L10" i="23"/>
  <c r="L21" i="23" s="1"/>
  <c r="U18" i="23" l="1"/>
  <c r="W18" i="23"/>
  <c r="W19" i="23"/>
  <c r="U19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L1" authorId="0" shapeId="0" xr:uid="{2A62FE3B-02F4-479F-BB19-233E34B24F9C}">
      <text>
        <r>
          <rPr>
            <sz val="9"/>
            <color indexed="81"/>
            <rFont val="Tahoma"/>
            <family val="2"/>
          </rPr>
          <t xml:space="preserve">Auto-generated from the Grey Table under Specific Details
</t>
        </r>
      </text>
    </comment>
    <comment ref="T3" authorId="0" shapeId="0" xr:uid="{2216CD36-7711-4AEA-917F-F570EF4D35AF}">
      <text>
        <r>
          <rPr>
            <b/>
            <sz val="9"/>
            <color indexed="81"/>
            <rFont val="Tahoma"/>
            <family val="2"/>
          </rPr>
          <t>Possible to change Layer Type Name instead of default names</t>
        </r>
      </text>
    </comment>
    <comment ref="U3" authorId="0" shapeId="0" xr:uid="{ADEDAF7C-2F9C-4874-85FC-AFC38584F8EF}">
      <text>
        <r>
          <rPr>
            <b/>
            <sz val="9"/>
            <color indexed="81"/>
            <rFont val="Tahoma"/>
            <family val="2"/>
          </rPr>
          <t>Length of the cut ply (if square), otherwise radius of the circular ply</t>
        </r>
      </text>
    </comment>
    <comment ref="X3" authorId="0" shapeId="0" xr:uid="{13397161-2F33-42B6-AFBD-2006250B6038}">
      <text>
        <r>
          <rPr>
            <b/>
            <sz val="9"/>
            <color indexed="81"/>
            <rFont val="Tahoma"/>
            <family val="2"/>
          </rPr>
          <t>What this layer type shows in the Recipe Name</t>
        </r>
      </text>
    </comment>
    <comment ref="Z9" authorId="0" shapeId="0" xr:uid="{E5AB28CA-D1DB-436D-B38A-16B5961769A2}">
      <text>
        <r>
          <rPr>
            <b/>
            <sz val="9"/>
            <color indexed="81"/>
            <rFont val="Tahoma"/>
            <family val="2"/>
          </rPr>
          <t>Calculate loss against either theoretical calculated mass or actual measured</t>
        </r>
      </text>
    </comment>
    <comment ref="W11" authorId="0" shapeId="0" xr:uid="{7032A3C4-AB9B-46C0-A653-B90C81394B5D}">
      <text>
        <r>
          <rPr>
            <b/>
            <sz val="9"/>
            <color indexed="81"/>
            <rFont val="Tahoma"/>
            <family val="2"/>
          </rPr>
          <t>If Material is not in the droplist, select Other and type in Name and AD in Cells Z15 and Z17</t>
        </r>
      </text>
    </comment>
    <comment ref="T12" authorId="0" shapeId="0" xr:uid="{420002DF-C2FA-4B08-80E5-DF7D804AB881}">
      <text>
        <r>
          <rPr>
            <b/>
            <sz val="9"/>
            <color indexed="81"/>
            <rFont val="Tahoma"/>
            <family val="2"/>
          </rPr>
          <t>Mass of helmet after pressing but before trimming</t>
        </r>
      </text>
    </comment>
    <comment ref="W12" authorId="0" shapeId="0" xr:uid="{B934D511-865A-4BDA-ADB1-CBC31E40F57B}">
      <text>
        <r>
          <rPr>
            <b/>
            <sz val="9"/>
            <color indexed="81"/>
            <rFont val="Tahoma"/>
            <family val="2"/>
          </rPr>
          <t>The mass of the helmet after trimming off the excess</t>
        </r>
      </text>
    </comment>
    <comment ref="A14" authorId="0" shapeId="0" xr:uid="{8CFD74A2-5D3C-4DD8-B7E1-643E6982BD05}">
      <text>
        <r>
          <rPr>
            <b/>
            <sz val="9"/>
            <color indexed="81"/>
            <rFont val="Tahoma"/>
            <family val="2"/>
          </rPr>
          <t>Graph would show either the plots of the Actual Thickness (above) or % change in thickness (right)</t>
        </r>
      </text>
    </comment>
    <comment ref="J14" authorId="0" shapeId="0" xr:uid="{23D4D1A4-2A85-4520-95D4-92A6E71BFCAB}">
      <text>
        <r>
          <rPr>
            <b/>
            <sz val="9"/>
            <color indexed="81"/>
            <rFont val="Tahoma"/>
            <family val="2"/>
          </rPr>
          <t>Colour Gradients:
Red: &gt;+/-20%
Orange: &gt;+/-10%
Light Green: &gt;+/-5%
Green: &lt;+/-5%</t>
        </r>
      </text>
    </comment>
    <comment ref="T15" authorId="0" shapeId="0" xr:uid="{22901CE7-DDD2-463E-A2DA-841FF9AE34C1}">
      <text>
        <r>
          <rPr>
            <b/>
            <sz val="9"/>
            <color indexed="81"/>
            <rFont val="Tahoma"/>
            <family val="2"/>
          </rPr>
          <t>Everything in this table is automated</t>
        </r>
      </text>
    </comment>
  </commentList>
</comments>
</file>

<file path=xl/sharedStrings.xml><?xml version="1.0" encoding="utf-8"?>
<sst xmlns="http://schemas.openxmlformats.org/spreadsheetml/2006/main" count="90" uniqueCount="71">
  <si>
    <t>Sample No.</t>
  </si>
  <si>
    <t>Actual Thickness</t>
  </si>
  <si>
    <t>No. ply at location</t>
  </si>
  <si>
    <t>Heating Time</t>
  </si>
  <si>
    <t>min</t>
  </si>
  <si>
    <t>Temperature</t>
  </si>
  <si>
    <t>⁰C</t>
  </si>
  <si>
    <t>Dwell Time</t>
  </si>
  <si>
    <t>Pressure</t>
  </si>
  <si>
    <t>bars</t>
  </si>
  <si>
    <t>Cooling Time</t>
  </si>
  <si>
    <t>cm</t>
  </si>
  <si>
    <t>Calculated Measures</t>
  </si>
  <si>
    <t>Average</t>
  </si>
  <si>
    <t>St. Deviation</t>
  </si>
  <si>
    <t>Perimeter Length</t>
  </si>
  <si>
    <t>Thickness increase (earflap)</t>
  </si>
  <si>
    <t>0/360</t>
  </si>
  <si>
    <t>Thickness at +/- 45⁰ (trellis)</t>
  </si>
  <si>
    <t>Angle: position on helmet</t>
  </si>
  <si>
    <t>180: Back</t>
  </si>
  <si>
    <t>0/360: Front</t>
  </si>
  <si>
    <t>90: Right</t>
  </si>
  <si>
    <t>270: Left</t>
  </si>
  <si>
    <t>Graph:</t>
  </si>
  <si>
    <t>% change in thickness</t>
  </si>
  <si>
    <t>Layer Type</t>
  </si>
  <si>
    <t>No. Layers</t>
  </si>
  <si>
    <t>m</t>
  </si>
  <si>
    <t>Medium (M)</t>
  </si>
  <si>
    <t>Small (S)</t>
  </si>
  <si>
    <t>Extra Small (ES)</t>
  </si>
  <si>
    <t>Calculated Theoretical Mass</t>
  </si>
  <si>
    <t>g</t>
  </si>
  <si>
    <t>Recipe Name</t>
  </si>
  <si>
    <t>Length/Radius</t>
  </si>
  <si>
    <t>Square</t>
  </si>
  <si>
    <t>Layer Shape</t>
  </si>
  <si>
    <t>Circular</t>
  </si>
  <si>
    <t>es</t>
  </si>
  <si>
    <t>s</t>
  </si>
  <si>
    <t>ply</t>
  </si>
  <si>
    <t>Sq/Circle</t>
  </si>
  <si>
    <t>Naming</t>
  </si>
  <si>
    <t>Material</t>
  </si>
  <si>
    <t>AD</t>
  </si>
  <si>
    <t>HB25</t>
  </si>
  <si>
    <t>HB26</t>
  </si>
  <si>
    <t>HB50</t>
  </si>
  <si>
    <t>HB56</t>
  </si>
  <si>
    <t>HB80</t>
  </si>
  <si>
    <t>HB212</t>
  </si>
  <si>
    <t>HB210</t>
  </si>
  <si>
    <t>HB311</t>
  </si>
  <si>
    <t>Specific Details (Inputs / calculated values)</t>
  </si>
  <si>
    <t>Back end details and calculations</t>
  </si>
  <si>
    <t>TOR #:</t>
  </si>
  <si>
    <t xml:space="preserve">Recipe: </t>
  </si>
  <si>
    <t>Theoretical</t>
  </si>
  <si>
    <t>Final Mass</t>
  </si>
  <si>
    <t>Calculate % Mass Loss using:</t>
  </si>
  <si>
    <t>Total Mass Loss %</t>
  </si>
  <si>
    <t>Mass before trimming</t>
  </si>
  <si>
    <t>Material Name</t>
  </si>
  <si>
    <t>Material AD</t>
  </si>
  <si>
    <t>Other</t>
  </si>
  <si>
    <t>all measurements</t>
  </si>
  <si>
    <t>Large (L)</t>
  </si>
  <si>
    <t>l</t>
  </si>
  <si>
    <r>
      <rPr>
        <b/>
        <u/>
        <sz val="12"/>
        <color theme="1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Specific Details Columns</t>
    </r>
    <r>
      <rPr>
        <sz val="11"/>
        <color theme="1"/>
        <rFont val="Calibri"/>
        <family val="2"/>
        <scheme val="minor"/>
      </rPr>
      <t xml:space="preserve">: Input data into </t>
    </r>
    <r>
      <rPr>
        <sz val="11"/>
        <color theme="5" tint="0.39997558519241921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tables 
</t>
    </r>
    <r>
      <rPr>
        <b/>
        <sz val="11"/>
        <color theme="1"/>
        <rFont val="Calibri"/>
        <family val="2"/>
        <scheme val="minor"/>
      </rPr>
      <t>Thickness plots (Left)</t>
    </r>
    <r>
      <rPr>
        <sz val="11"/>
        <color theme="1"/>
        <rFont val="Calibri"/>
        <family val="2"/>
        <scheme val="minor"/>
      </rPr>
      <t xml:space="preserve">: Input for </t>
    </r>
    <r>
      <rPr>
        <i/>
        <sz val="11"/>
        <color theme="1"/>
        <rFont val="Calibri"/>
        <family val="2"/>
        <scheme val="minor"/>
      </rPr>
      <t>Actual Thickness</t>
    </r>
    <r>
      <rPr>
        <sz val="11"/>
        <color theme="1"/>
        <rFont val="Calibri"/>
        <family val="2"/>
        <scheme val="minor"/>
      </rPr>
      <t xml:space="preserve"> and</t>
    </r>
    <r>
      <rPr>
        <i/>
        <sz val="11"/>
        <color theme="1"/>
        <rFont val="Calibri"/>
        <family val="2"/>
        <scheme val="minor"/>
      </rPr>
      <t xml:space="preserve"> No. ply at location </t>
    </r>
    <r>
      <rPr>
        <sz val="11"/>
        <color theme="1"/>
        <rFont val="Calibri"/>
        <family val="2"/>
        <scheme val="minor"/>
      </rPr>
      <t xml:space="preserve">plots.
</t>
    </r>
    <r>
      <rPr>
        <b/>
        <sz val="11"/>
        <color theme="1"/>
        <rFont val="Calibri"/>
        <family val="2"/>
        <scheme val="minor"/>
      </rPr>
      <t>Headings</t>
    </r>
    <r>
      <rPr>
        <sz val="11"/>
        <color theme="1"/>
        <rFont val="Calibri"/>
        <family val="2"/>
        <scheme val="minor"/>
      </rPr>
      <t>: Input</t>
    </r>
    <r>
      <rPr>
        <i/>
        <sz val="11"/>
        <color theme="1"/>
        <rFont val="Calibri"/>
        <family val="2"/>
        <scheme val="minor"/>
      </rPr>
      <t xml:space="preserve"> Sample No.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TOR#</t>
    </r>
    <r>
      <rPr>
        <sz val="11"/>
        <color theme="1"/>
        <rFont val="Calibri"/>
        <family val="2"/>
        <scheme val="minor"/>
      </rPr>
      <t xml:space="preserve">. Recipe is automated.
</t>
    </r>
    <r>
      <rPr>
        <b/>
        <sz val="11"/>
        <color theme="1"/>
        <rFont val="Calibri"/>
        <family val="2"/>
        <scheme val="minor"/>
      </rPr>
      <t>Graph</t>
    </r>
    <r>
      <rPr>
        <sz val="11"/>
        <color theme="1"/>
        <rFont val="Calibri"/>
        <family val="2"/>
        <scheme val="minor"/>
      </rPr>
      <t xml:space="preserve">: Select which graph to show via </t>
    </r>
    <r>
      <rPr>
        <u/>
        <sz val="11"/>
        <color theme="1"/>
        <rFont val="Calibri"/>
        <family val="2"/>
        <scheme val="minor"/>
      </rPr>
      <t>droplist at the graph title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Changing of axis of graph</t>
    </r>
    <r>
      <rPr>
        <sz val="11"/>
        <color theme="1"/>
        <rFont val="Calibri"/>
        <family val="2"/>
        <scheme val="minor"/>
      </rPr>
      <t xml:space="preserve"> is done in graphing options (</t>
    </r>
    <r>
      <rPr>
        <b/>
        <sz val="11"/>
        <color theme="1"/>
        <rFont val="Calibri"/>
        <family val="2"/>
        <scheme val="minor"/>
      </rPr>
      <t>right click</t>
    </r>
    <r>
      <rPr>
        <sz val="11"/>
        <color theme="1"/>
        <rFont val="Calibri"/>
        <family val="2"/>
        <scheme val="minor"/>
      </rPr>
      <t xml:space="preserve"> and manually adjust)</t>
    </r>
  </si>
  <si>
    <t>HB30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</si>
</sst>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2" borderId="0" xfId="0" applyFill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2" fillId="2" borderId="0" xfId="0" applyFont="1" applyFill="1" applyAlignment="1">
      <alignment horizont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8" fillId="2" borderId="5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0" xfId="0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/>
    </xf>
    <xf numFmtId="0" fontId="2" fillId="2" borderId="11" xfId="0" applyFont="1" applyFill="1" applyBorder="1" applyAlignment="1" applyProtection="1">
      <alignment horizontal="center"/>
    </xf>
    <xf numFmtId="0" fontId="2" fillId="2" borderId="23" xfId="0" applyFont="1" applyFill="1" applyBorder="1" applyAlignment="1" applyProtection="1">
      <alignment horizontal="center"/>
    </xf>
    <xf numFmtId="0" fontId="2" fillId="2" borderId="33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horizontal="center"/>
    </xf>
    <xf numFmtId="0" fontId="0" fillId="2" borderId="0" xfId="0" applyFill="1" applyBorder="1" applyProtection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 applyProtection="1">
      <alignment horizontal="center"/>
    </xf>
    <xf numFmtId="0" fontId="2" fillId="2" borderId="13" xfId="0" applyFont="1" applyFill="1" applyBorder="1" applyAlignment="1" applyProtection="1">
      <alignment horizontal="center"/>
      <protection locked="0"/>
    </xf>
    <xf numFmtId="0" fontId="0" fillId="2" borderId="31" xfId="0" applyFill="1" applyBorder="1" applyAlignment="1" applyProtection="1">
      <alignment horizontal="center"/>
      <protection locked="0"/>
    </xf>
    <xf numFmtId="0" fontId="0" fillId="2" borderId="31" xfId="0" applyFill="1" applyBorder="1" applyAlignment="1" applyProtection="1">
      <alignment horizontal="center"/>
    </xf>
    <xf numFmtId="0" fontId="0" fillId="2" borderId="31" xfId="0" applyFill="1" applyBorder="1" applyAlignment="1" applyProtection="1">
      <alignment horizontal="center" vertic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2" borderId="25" xfId="0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/>
    <xf numFmtId="0" fontId="0" fillId="2" borderId="13" xfId="0" applyFill="1" applyBorder="1" applyAlignment="1" applyProtection="1">
      <alignment horizontal="center"/>
    </xf>
    <xf numFmtId="0" fontId="6" fillId="2" borderId="26" xfId="0" applyFont="1" applyFill="1" applyBorder="1" applyAlignment="1" applyProtection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/>
    <xf numFmtId="0" fontId="1" fillId="2" borderId="17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17" xfId="0" applyFill="1" applyBorder="1" applyAlignment="1" applyProtection="1">
      <alignment horizontal="center" vertical="center"/>
      <protection locked="0"/>
    </xf>
    <xf numFmtId="0" fontId="0" fillId="2" borderId="22" xfId="0" applyFill="1" applyBorder="1" applyAlignment="1" applyProtection="1">
      <alignment horizontal="center" vertical="center"/>
      <protection locked="0"/>
    </xf>
    <xf numFmtId="0" fontId="0" fillId="2" borderId="18" xfId="0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/>
      <protection locked="0"/>
    </xf>
    <xf numFmtId="0" fontId="0" fillId="2" borderId="34" xfId="0" applyFill="1" applyBorder="1" applyAlignment="1" applyProtection="1">
      <alignment horizontal="center"/>
      <protection locked="0"/>
    </xf>
    <xf numFmtId="0" fontId="0" fillId="2" borderId="34" xfId="0" applyFill="1" applyBorder="1" applyAlignment="1" applyProtection="1">
      <alignment horizontal="center"/>
    </xf>
    <xf numFmtId="0" fontId="0" fillId="2" borderId="34" xfId="0" applyFill="1" applyBorder="1" applyAlignment="1" applyProtection="1">
      <alignment horizontal="center" vertic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  <protection locked="0"/>
    </xf>
    <xf numFmtId="0" fontId="0" fillId="2" borderId="37" xfId="0" applyFill="1" applyBorder="1" applyAlignment="1" applyProtection="1">
      <alignment horizontal="center"/>
      <protection locked="0"/>
    </xf>
    <xf numFmtId="0" fontId="0" fillId="2" borderId="20" xfId="0" applyFill="1" applyBorder="1" applyAlignment="1" applyProtection="1">
      <alignment horizontal="center"/>
    </xf>
    <xf numFmtId="0" fontId="0" fillId="2" borderId="11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</xf>
    <xf numFmtId="0" fontId="3" fillId="2" borderId="16" xfId="0" applyFont="1" applyFill="1" applyBorder="1" applyAlignment="1" applyProtection="1">
      <alignment horizontal="center"/>
    </xf>
    <xf numFmtId="0" fontId="2" fillId="2" borderId="35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/>
    </xf>
    <xf numFmtId="0" fontId="2" fillId="2" borderId="13" xfId="0" applyFont="1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2" fillId="2" borderId="36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2" fillId="2" borderId="32" xfId="0" applyFont="1" applyFill="1" applyBorder="1" applyAlignment="1" applyProtection="1">
      <alignment horizontal="center"/>
    </xf>
    <xf numFmtId="0" fontId="0" fillId="2" borderId="38" xfId="0" applyFill="1" applyBorder="1" applyAlignment="1" applyProtection="1">
      <alignment horizontal="center"/>
      <protection locked="0"/>
    </xf>
    <xf numFmtId="0" fontId="0" fillId="2" borderId="39" xfId="0" applyFill="1" applyBorder="1" applyAlignment="1" applyProtection="1">
      <alignment horizontal="center"/>
    </xf>
    <xf numFmtId="0" fontId="0" fillId="2" borderId="38" xfId="0" applyFill="1" applyBorder="1" applyAlignment="1" applyProtection="1">
      <alignment horizontal="center"/>
      <protection locked="0"/>
    </xf>
    <xf numFmtId="0" fontId="0" fillId="2" borderId="41" xfId="0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</xf>
    <xf numFmtId="0" fontId="0" fillId="2" borderId="0" xfId="0" applyFill="1" applyProtection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3" xfId="0" applyFill="1" applyBorder="1" applyAlignment="1" applyProtection="1">
      <alignment horizontal="center"/>
    </xf>
    <xf numFmtId="0" fontId="2" fillId="2" borderId="33" xfId="0" applyFont="1" applyFill="1" applyBorder="1" applyAlignment="1" applyProtection="1">
      <alignment horizontal="center"/>
    </xf>
    <xf numFmtId="0" fontId="0" fillId="2" borderId="36" xfId="0" applyFill="1" applyBorder="1" applyAlignment="1" applyProtection="1">
      <alignment horizontal="center" vertical="center"/>
      <protection locked="0"/>
    </xf>
    <xf numFmtId="10" fontId="0" fillId="2" borderId="0" xfId="0" applyNumberFormat="1" applyFill="1" applyBorder="1" applyAlignment="1" applyProtection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20" xfId="0" applyFont="1" applyFill="1" applyBorder="1" applyAlignment="1" applyProtection="1">
      <alignment horizontal="center"/>
    </xf>
    <xf numFmtId="2" fontId="0" fillId="2" borderId="21" xfId="0" applyNumberFormat="1" applyFill="1" applyBorder="1" applyAlignment="1" applyProtection="1">
      <alignment horizontal="center"/>
    </xf>
    <xf numFmtId="0" fontId="0" fillId="2" borderId="27" xfId="0" applyFill="1" applyBorder="1" applyAlignment="1" applyProtection="1">
      <alignment horizontal="center"/>
    </xf>
    <xf numFmtId="0" fontId="2" fillId="2" borderId="34" xfId="0" applyFont="1" applyFill="1" applyBorder="1" applyAlignment="1" applyProtection="1">
      <alignment horizontal="center"/>
    </xf>
    <xf numFmtId="10" fontId="0" fillId="2" borderId="40" xfId="0" applyNumberFormat="1" applyFill="1" applyBorder="1" applyAlignment="1" applyProtection="1">
      <alignment horizontal="center" vertical="center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 applyProtection="1">
      <alignment horizontal="center"/>
    </xf>
    <xf numFmtId="9" fontId="0" fillId="2" borderId="1" xfId="0" applyNumberFormat="1" applyFill="1" applyBorder="1" applyAlignment="1" applyProtection="1">
      <alignment horizontal="center" vertical="center"/>
    </xf>
    <xf numFmtId="9" fontId="0" fillId="2" borderId="2" xfId="0" applyNumberFormat="1" applyFill="1" applyBorder="1" applyAlignment="1" applyProtection="1">
      <alignment horizontal="center" vertical="center"/>
    </xf>
    <xf numFmtId="9" fontId="0" fillId="2" borderId="3" xfId="0" applyNumberFormat="1" applyFill="1" applyBorder="1" applyAlignment="1" applyProtection="1">
      <alignment horizontal="center" vertical="center"/>
    </xf>
    <xf numFmtId="2" fontId="0" fillId="2" borderId="14" xfId="0" applyNumberFormat="1" applyFill="1" applyBorder="1" applyAlignment="1" applyProtection="1">
      <alignment horizontal="center" vertical="center"/>
    </xf>
    <xf numFmtId="0" fontId="0" fillId="2" borderId="25" xfId="0" applyFill="1" applyBorder="1" applyAlignment="1" applyProtection="1">
      <alignment horizontal="center"/>
    </xf>
    <xf numFmtId="164" fontId="0" fillId="2" borderId="26" xfId="0" applyNumberFormat="1" applyFill="1" applyBorder="1" applyAlignment="1" applyProtection="1">
      <alignment horizontal="center" vertical="center"/>
    </xf>
    <xf numFmtId="9" fontId="0" fillId="2" borderId="17" xfId="0" applyNumberFormat="1" applyFill="1" applyBorder="1" applyAlignment="1" applyProtection="1">
      <alignment horizontal="center" vertical="center"/>
    </xf>
    <xf numFmtId="9" fontId="0" fillId="2" borderId="0" xfId="0" applyNumberFormat="1" applyFill="1" applyBorder="1" applyAlignment="1" applyProtection="1">
      <alignment horizontal="center" vertical="center"/>
    </xf>
    <xf numFmtId="9" fontId="0" fillId="2" borderId="18" xfId="0" applyNumberFormat="1" applyFill="1" applyBorder="1" applyAlignment="1" applyProtection="1">
      <alignment horizontal="center" vertical="center"/>
    </xf>
    <xf numFmtId="165" fontId="0" fillId="2" borderId="14" xfId="0" applyNumberFormat="1" applyFill="1" applyBorder="1" applyAlignment="1" applyProtection="1">
      <alignment horizontal="center" vertical="center"/>
    </xf>
    <xf numFmtId="165" fontId="0" fillId="2" borderId="25" xfId="0" applyNumberFormat="1" applyFill="1" applyBorder="1" applyAlignment="1" applyProtection="1">
      <alignment horizontal="center" vertical="center"/>
    </xf>
    <xf numFmtId="9" fontId="0" fillId="2" borderId="22" xfId="0" applyNumberFormat="1" applyFill="1" applyBorder="1" applyAlignment="1" applyProtection="1">
      <alignment horizontal="center" vertical="center"/>
    </xf>
    <xf numFmtId="165" fontId="0" fillId="2" borderId="21" xfId="0" applyNumberFormat="1" applyFill="1" applyBorder="1" applyAlignment="1" applyProtection="1">
      <alignment horizontal="center" vertical="center"/>
    </xf>
    <xf numFmtId="165" fontId="0" fillId="2" borderId="27" xfId="0" applyNumberFormat="1" applyFill="1" applyBorder="1" applyAlignment="1" applyProtection="1">
      <alignment horizontal="center" vertical="center"/>
    </xf>
    <xf numFmtId="164" fontId="0" fillId="2" borderId="28" xfId="0" applyNumberFormat="1" applyFill="1" applyBorder="1" applyAlignment="1" applyProtection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 vertical="top" wrapText="1"/>
    </xf>
    <xf numFmtId="0" fontId="0" fillId="2" borderId="2" xfId="0" applyFill="1" applyBorder="1" applyAlignment="1" applyProtection="1">
      <alignment horizontal="center" vertical="top" wrapText="1"/>
    </xf>
    <xf numFmtId="0" fontId="0" fillId="2" borderId="3" xfId="0" applyFill="1" applyBorder="1" applyAlignment="1" applyProtection="1">
      <alignment horizontal="center" vertical="top" wrapText="1"/>
    </xf>
    <xf numFmtId="9" fontId="0" fillId="2" borderId="4" xfId="0" applyNumberFormat="1" applyFill="1" applyBorder="1" applyAlignment="1" applyProtection="1">
      <alignment horizontal="center" vertical="center"/>
    </xf>
    <xf numFmtId="9" fontId="0" fillId="2" borderId="5" xfId="0" applyNumberFormat="1" applyFill="1" applyBorder="1" applyAlignment="1" applyProtection="1">
      <alignment horizontal="center" vertical="center"/>
    </xf>
    <xf numFmtId="9" fontId="0" fillId="2" borderId="6" xfId="0" applyNumberForma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top" wrapText="1"/>
    </xf>
    <xf numFmtId="0" fontId="0" fillId="2" borderId="0" xfId="0" applyFill="1" applyBorder="1" applyAlignment="1" applyProtection="1">
      <alignment horizontal="center" vertical="top" wrapText="1"/>
    </xf>
    <xf numFmtId="0" fontId="0" fillId="2" borderId="18" xfId="0" applyFill="1" applyBorder="1" applyAlignment="1" applyProtection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4" xfId="0" applyFill="1" applyBorder="1" applyAlignment="1" applyProtection="1">
      <alignment horizontal="center" vertical="top" wrapText="1"/>
    </xf>
    <xf numFmtId="0" fontId="0" fillId="2" borderId="5" xfId="0" applyFill="1" applyBorder="1" applyAlignment="1" applyProtection="1">
      <alignment horizontal="center" vertical="top" wrapText="1"/>
    </xf>
    <xf numFmtId="0" fontId="0" fillId="2" borderId="6" xfId="0" applyFill="1" applyBorder="1" applyAlignment="1" applyProtection="1">
      <alignment horizontal="center" vertical="top" wrapText="1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horizontal="center" vertical="top" wrapText="1"/>
    </xf>
    <xf numFmtId="0" fontId="2" fillId="2" borderId="0" xfId="0" applyFont="1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10">
    <dxf>
      <font>
        <color rgb="FF00B050"/>
      </font>
    </dxf>
    <dxf>
      <font>
        <color rgb="FF92D050"/>
      </font>
    </dxf>
    <dxf>
      <font>
        <color rgb="FFFFC000"/>
      </font>
      <fill>
        <patternFill patternType="none">
          <bgColor auto="1"/>
        </patternFill>
      </fill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View</a:t>
            </a:r>
          </a:p>
        </c:rich>
      </c:tx>
      <c:overlay val="0"/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HB30_shell4_updated!$A$16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HB30_shell4_updated!$B$16:$H$16</c:f>
              <c:numCache>
                <c:formatCode>General</c:formatCode>
                <c:ptCount val="7"/>
                <c:pt idx="0">
                  <c:v>7.35</c:v>
                </c:pt>
                <c:pt idx="1">
                  <c:v>7.73</c:v>
                </c:pt>
                <c:pt idx="2">
                  <c:v>7.08</c:v>
                </c:pt>
                <c:pt idx="3">
                  <c:v>7.5</c:v>
                </c:pt>
                <c:pt idx="4">
                  <c:v>7.43</c:v>
                </c:pt>
                <c:pt idx="5">
                  <c:v>7.59</c:v>
                </c:pt>
                <c:pt idx="6">
                  <c:v>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E-42CD-99BE-9A1630B84EAA}"/>
            </c:ext>
          </c:extLst>
        </c:ser>
        <c:ser>
          <c:idx val="1"/>
          <c:order val="1"/>
          <c:tx>
            <c:strRef>
              <c:f>HB30_shell4_updated!$A$17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HB30_shell4_updated!$B$17:$H$17</c:f>
              <c:numCache>
                <c:formatCode>General</c:formatCode>
                <c:ptCount val="7"/>
                <c:pt idx="0">
                  <c:v>7.86</c:v>
                </c:pt>
                <c:pt idx="1">
                  <c:v>7.43</c:v>
                </c:pt>
                <c:pt idx="2">
                  <c:v>7.98</c:v>
                </c:pt>
                <c:pt idx="3">
                  <c:v>8</c:v>
                </c:pt>
                <c:pt idx="4">
                  <c:v>7.86</c:v>
                </c:pt>
                <c:pt idx="5">
                  <c:v>7.77</c:v>
                </c:pt>
                <c:pt idx="6">
                  <c:v>7.58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E-42CD-99BE-9A1630B84EAA}"/>
            </c:ext>
          </c:extLst>
        </c:ser>
        <c:ser>
          <c:idx val="2"/>
          <c:order val="2"/>
          <c:tx>
            <c:strRef>
              <c:f>HB30_shell4_updated!$A$18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HB30_shell4_updated!$B$18:$H$18</c:f>
              <c:numCache>
                <c:formatCode>General</c:formatCode>
                <c:ptCount val="7"/>
                <c:pt idx="0">
                  <c:v>7.72</c:v>
                </c:pt>
                <c:pt idx="1">
                  <c:v>7.49</c:v>
                </c:pt>
                <c:pt idx="2">
                  <c:v>7.41</c:v>
                </c:pt>
                <c:pt idx="3">
                  <c:v>7.38</c:v>
                </c:pt>
                <c:pt idx="4">
                  <c:v>7.41</c:v>
                </c:pt>
                <c:pt idx="5">
                  <c:v>7.65</c:v>
                </c:pt>
                <c:pt idx="6">
                  <c:v>7.53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3E-42CD-99BE-9A1630B84EAA}"/>
            </c:ext>
          </c:extLst>
        </c:ser>
        <c:ser>
          <c:idx val="3"/>
          <c:order val="3"/>
          <c:tx>
            <c:strRef>
              <c:f>HB30_shell4_updated!$A$19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HB30_shell4_updated!$B$19:$H$19</c:f>
              <c:numCache>
                <c:formatCode>General</c:formatCode>
                <c:ptCount val="7"/>
                <c:pt idx="0">
                  <c:v>7.86</c:v>
                </c:pt>
                <c:pt idx="1">
                  <c:v>7.62</c:v>
                </c:pt>
                <c:pt idx="2">
                  <c:v>7.55</c:v>
                </c:pt>
                <c:pt idx="3">
                  <c:v>7.35</c:v>
                </c:pt>
                <c:pt idx="4">
                  <c:v>7.43</c:v>
                </c:pt>
                <c:pt idx="5">
                  <c:v>7.66</c:v>
                </c:pt>
                <c:pt idx="6">
                  <c:v>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3E-42CD-99BE-9A1630B84EAA}"/>
            </c:ext>
          </c:extLst>
        </c:ser>
        <c:ser>
          <c:idx val="4"/>
          <c:order val="4"/>
          <c:tx>
            <c:strRef>
              <c:f>HB30_shell4_updated!$A$20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HB30_shell4_updated!$B$20:$H$20</c:f>
              <c:numCache>
                <c:formatCode>General</c:formatCode>
                <c:ptCount val="7"/>
                <c:pt idx="0">
                  <c:v>7.35</c:v>
                </c:pt>
                <c:pt idx="1">
                  <c:v>7.43</c:v>
                </c:pt>
                <c:pt idx="2">
                  <c:v>7.58</c:v>
                </c:pt>
                <c:pt idx="3">
                  <c:v>7.61</c:v>
                </c:pt>
                <c:pt idx="4">
                  <c:v>7.71</c:v>
                </c:pt>
                <c:pt idx="5">
                  <c:v>7.77</c:v>
                </c:pt>
                <c:pt idx="6">
                  <c:v>7.67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3E-42CD-99BE-9A1630B84EAA}"/>
            </c:ext>
          </c:extLst>
        </c:ser>
        <c:ser>
          <c:idx val="5"/>
          <c:order val="5"/>
          <c:tx>
            <c:strRef>
              <c:f>HB30_shell4_updated!$A$21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HB30_shell4_updated!$B$21:$H$21</c:f>
              <c:numCache>
                <c:formatCode>General</c:formatCode>
                <c:ptCount val="7"/>
                <c:pt idx="0">
                  <c:v>8.16</c:v>
                </c:pt>
                <c:pt idx="1">
                  <c:v>7.49</c:v>
                </c:pt>
                <c:pt idx="2">
                  <c:v>7.25</c:v>
                </c:pt>
                <c:pt idx="3">
                  <c:v>7.23</c:v>
                </c:pt>
                <c:pt idx="4">
                  <c:v>7.3</c:v>
                </c:pt>
                <c:pt idx="5">
                  <c:v>7.39</c:v>
                </c:pt>
                <c:pt idx="6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3E-42CD-99BE-9A1630B84EAA}"/>
            </c:ext>
          </c:extLst>
        </c:ser>
        <c:ser>
          <c:idx val="6"/>
          <c:order val="6"/>
          <c:tx>
            <c:strRef>
              <c:f>HB30_shell4_updated!$A$22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HB30_shell4_updated!$B$22:$H$22</c:f>
              <c:numCache>
                <c:formatCode>General</c:formatCode>
                <c:ptCount val="7"/>
                <c:pt idx="0">
                  <c:v>8.1300000000000008</c:v>
                </c:pt>
                <c:pt idx="1">
                  <c:v>7.96</c:v>
                </c:pt>
                <c:pt idx="2">
                  <c:v>7.66</c:v>
                </c:pt>
                <c:pt idx="3">
                  <c:v>7.68</c:v>
                </c:pt>
                <c:pt idx="4">
                  <c:v>7.64</c:v>
                </c:pt>
                <c:pt idx="5">
                  <c:v>7.95</c:v>
                </c:pt>
                <c:pt idx="6">
                  <c:v>7.99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3E-42CD-99BE-9A1630B84EA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56259424"/>
        <c:axId val="456259752"/>
        <c:axId val="567306096"/>
      </c:surfaceChart>
      <c:catAx>
        <c:axId val="45625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  <a:r>
                  <a:rPr lang="en-US" baseline="0"/>
                  <a:t> coordinates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752"/>
        <c:crosses val="autoZero"/>
        <c:auto val="1"/>
        <c:lblAlgn val="ctr"/>
        <c:lblOffset val="100"/>
        <c:noMultiLvlLbl val="0"/>
      </c:catAx>
      <c:valAx>
        <c:axId val="456259752"/>
        <c:scaling>
          <c:orientation val="minMax"/>
          <c:min val="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 coordiantes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424"/>
        <c:crosses val="autoZero"/>
        <c:crossBetween val="midCat"/>
        <c:majorUnit val="0.26400000000000001"/>
        <c:minorUnit val="5.000000000000001E-2"/>
      </c:valAx>
      <c:serAx>
        <c:axId val="567306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75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45</a:t>
            </a:r>
            <a:r>
              <a:rPr lang="en-US" baseline="0"/>
              <a:t> deg-angle View</a:t>
            </a:r>
            <a:endParaRPr lang="en-US"/>
          </a:p>
        </c:rich>
      </c:tx>
      <c:overlay val="0"/>
    </c:title>
    <c:autoTitleDeleted val="0"/>
    <c:view3D>
      <c:rotX val="30"/>
      <c:rotY val="4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HB30_shell4_updated!$A$16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HB30_shell4_updated!$B$16:$H$16</c:f>
              <c:numCache>
                <c:formatCode>General</c:formatCode>
                <c:ptCount val="7"/>
                <c:pt idx="0">
                  <c:v>7.35</c:v>
                </c:pt>
                <c:pt idx="1">
                  <c:v>7.73</c:v>
                </c:pt>
                <c:pt idx="2">
                  <c:v>7.08</c:v>
                </c:pt>
                <c:pt idx="3">
                  <c:v>7.5</c:v>
                </c:pt>
                <c:pt idx="4">
                  <c:v>7.43</c:v>
                </c:pt>
                <c:pt idx="5">
                  <c:v>7.59</c:v>
                </c:pt>
                <c:pt idx="6">
                  <c:v>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0-4818-A28F-491B33520BC1}"/>
            </c:ext>
          </c:extLst>
        </c:ser>
        <c:ser>
          <c:idx val="1"/>
          <c:order val="1"/>
          <c:tx>
            <c:strRef>
              <c:f>HB30_shell4_updated!$A$17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HB30_shell4_updated!$B$17:$H$17</c:f>
              <c:numCache>
                <c:formatCode>General</c:formatCode>
                <c:ptCount val="7"/>
                <c:pt idx="0">
                  <c:v>7.86</c:v>
                </c:pt>
                <c:pt idx="1">
                  <c:v>7.43</c:v>
                </c:pt>
                <c:pt idx="2">
                  <c:v>7.98</c:v>
                </c:pt>
                <c:pt idx="3">
                  <c:v>8</c:v>
                </c:pt>
                <c:pt idx="4">
                  <c:v>7.86</c:v>
                </c:pt>
                <c:pt idx="5">
                  <c:v>7.77</c:v>
                </c:pt>
                <c:pt idx="6">
                  <c:v>7.58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0-4818-A28F-491B33520BC1}"/>
            </c:ext>
          </c:extLst>
        </c:ser>
        <c:ser>
          <c:idx val="2"/>
          <c:order val="2"/>
          <c:tx>
            <c:strRef>
              <c:f>HB30_shell4_updated!$A$18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HB30_shell4_updated!$B$18:$H$18</c:f>
              <c:numCache>
                <c:formatCode>General</c:formatCode>
                <c:ptCount val="7"/>
                <c:pt idx="0">
                  <c:v>7.72</c:v>
                </c:pt>
                <c:pt idx="1">
                  <c:v>7.49</c:v>
                </c:pt>
                <c:pt idx="2">
                  <c:v>7.41</c:v>
                </c:pt>
                <c:pt idx="3">
                  <c:v>7.38</c:v>
                </c:pt>
                <c:pt idx="4">
                  <c:v>7.41</c:v>
                </c:pt>
                <c:pt idx="5">
                  <c:v>7.65</c:v>
                </c:pt>
                <c:pt idx="6">
                  <c:v>7.53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D0-4818-A28F-491B33520BC1}"/>
            </c:ext>
          </c:extLst>
        </c:ser>
        <c:ser>
          <c:idx val="3"/>
          <c:order val="3"/>
          <c:tx>
            <c:strRef>
              <c:f>HB30_shell4_updated!$A$19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HB30_shell4_updated!$B$19:$H$19</c:f>
              <c:numCache>
                <c:formatCode>General</c:formatCode>
                <c:ptCount val="7"/>
                <c:pt idx="0">
                  <c:v>7.86</c:v>
                </c:pt>
                <c:pt idx="1">
                  <c:v>7.62</c:v>
                </c:pt>
                <c:pt idx="2">
                  <c:v>7.55</c:v>
                </c:pt>
                <c:pt idx="3">
                  <c:v>7.35</c:v>
                </c:pt>
                <c:pt idx="4">
                  <c:v>7.43</c:v>
                </c:pt>
                <c:pt idx="5">
                  <c:v>7.66</c:v>
                </c:pt>
                <c:pt idx="6">
                  <c:v>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D0-4818-A28F-491B33520BC1}"/>
            </c:ext>
          </c:extLst>
        </c:ser>
        <c:ser>
          <c:idx val="4"/>
          <c:order val="4"/>
          <c:tx>
            <c:strRef>
              <c:f>HB30_shell4_updated!$A$20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HB30_shell4_updated!$B$20:$H$20</c:f>
              <c:numCache>
                <c:formatCode>General</c:formatCode>
                <c:ptCount val="7"/>
                <c:pt idx="0">
                  <c:v>7.35</c:v>
                </c:pt>
                <c:pt idx="1">
                  <c:v>7.43</c:v>
                </c:pt>
                <c:pt idx="2">
                  <c:v>7.58</c:v>
                </c:pt>
                <c:pt idx="3">
                  <c:v>7.61</c:v>
                </c:pt>
                <c:pt idx="4">
                  <c:v>7.71</c:v>
                </c:pt>
                <c:pt idx="5">
                  <c:v>7.77</c:v>
                </c:pt>
                <c:pt idx="6">
                  <c:v>7.67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D0-4818-A28F-491B33520BC1}"/>
            </c:ext>
          </c:extLst>
        </c:ser>
        <c:ser>
          <c:idx val="5"/>
          <c:order val="5"/>
          <c:tx>
            <c:strRef>
              <c:f>HB30_shell4_updated!$A$21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HB30_shell4_updated!$B$21:$H$21</c:f>
              <c:numCache>
                <c:formatCode>General</c:formatCode>
                <c:ptCount val="7"/>
                <c:pt idx="0">
                  <c:v>8.16</c:v>
                </c:pt>
                <c:pt idx="1">
                  <c:v>7.49</c:v>
                </c:pt>
                <c:pt idx="2">
                  <c:v>7.25</c:v>
                </c:pt>
                <c:pt idx="3">
                  <c:v>7.23</c:v>
                </c:pt>
                <c:pt idx="4">
                  <c:v>7.3</c:v>
                </c:pt>
                <c:pt idx="5">
                  <c:v>7.39</c:v>
                </c:pt>
                <c:pt idx="6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D0-4818-A28F-491B33520BC1}"/>
            </c:ext>
          </c:extLst>
        </c:ser>
        <c:ser>
          <c:idx val="6"/>
          <c:order val="6"/>
          <c:tx>
            <c:strRef>
              <c:f>HB30_shell4_updated!$A$22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HB30_shell4_updated!$B$22:$H$22</c:f>
              <c:numCache>
                <c:formatCode>General</c:formatCode>
                <c:ptCount val="7"/>
                <c:pt idx="0">
                  <c:v>8.1300000000000008</c:v>
                </c:pt>
                <c:pt idx="1">
                  <c:v>7.96</c:v>
                </c:pt>
                <c:pt idx="2">
                  <c:v>7.66</c:v>
                </c:pt>
                <c:pt idx="3">
                  <c:v>7.68</c:v>
                </c:pt>
                <c:pt idx="4">
                  <c:v>7.64</c:v>
                </c:pt>
                <c:pt idx="5">
                  <c:v>7.95</c:v>
                </c:pt>
                <c:pt idx="6">
                  <c:v>7.99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D0-4818-A28F-491B33520BC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56259424"/>
        <c:axId val="456259752"/>
        <c:axId val="567306096"/>
      </c:surface3DChart>
      <c:catAx>
        <c:axId val="45625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  <a:r>
                  <a:rPr lang="en-US" baseline="0"/>
                  <a:t> coordinates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752"/>
        <c:crosses val="autoZero"/>
        <c:auto val="1"/>
        <c:lblAlgn val="ctr"/>
        <c:lblOffset val="100"/>
        <c:noMultiLvlLbl val="0"/>
      </c:catAx>
      <c:valAx>
        <c:axId val="456259752"/>
        <c:scaling>
          <c:orientation val="minMax"/>
          <c:max val="8.9239999999999995"/>
          <c:min val="5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shell wall thickness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424"/>
        <c:crosses val="autoZero"/>
        <c:crossBetween val="midCat"/>
        <c:majorUnit val="0.26600000000000001"/>
        <c:minorUnit val="5.000000000000001E-2"/>
      </c:valAx>
      <c:serAx>
        <c:axId val="567306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75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Side</a:t>
            </a:r>
            <a:r>
              <a:rPr lang="en-US" baseline="0"/>
              <a:t> View</a:t>
            </a:r>
            <a:endParaRPr lang="en-US"/>
          </a:p>
        </c:rich>
      </c:tx>
      <c:overlay val="0"/>
    </c:title>
    <c:autoTitleDeleted val="0"/>
    <c:view3D>
      <c:rotX val="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HB30_shell4_updated!$A$16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HB30_shell4_updated!$B$16:$H$16</c:f>
              <c:numCache>
                <c:formatCode>General</c:formatCode>
                <c:ptCount val="7"/>
                <c:pt idx="0">
                  <c:v>7.35</c:v>
                </c:pt>
                <c:pt idx="1">
                  <c:v>7.73</c:v>
                </c:pt>
                <c:pt idx="2">
                  <c:v>7.08</c:v>
                </c:pt>
                <c:pt idx="3">
                  <c:v>7.5</c:v>
                </c:pt>
                <c:pt idx="4">
                  <c:v>7.43</c:v>
                </c:pt>
                <c:pt idx="5">
                  <c:v>7.59</c:v>
                </c:pt>
                <c:pt idx="6">
                  <c:v>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4-4613-8F68-8B96B961923D}"/>
            </c:ext>
          </c:extLst>
        </c:ser>
        <c:ser>
          <c:idx val="1"/>
          <c:order val="1"/>
          <c:tx>
            <c:strRef>
              <c:f>HB30_shell4_updated!$A$17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HB30_shell4_updated!$B$17:$H$17</c:f>
              <c:numCache>
                <c:formatCode>General</c:formatCode>
                <c:ptCount val="7"/>
                <c:pt idx="0">
                  <c:v>7.86</c:v>
                </c:pt>
                <c:pt idx="1">
                  <c:v>7.43</c:v>
                </c:pt>
                <c:pt idx="2">
                  <c:v>7.98</c:v>
                </c:pt>
                <c:pt idx="3">
                  <c:v>8</c:v>
                </c:pt>
                <c:pt idx="4">
                  <c:v>7.86</c:v>
                </c:pt>
                <c:pt idx="5">
                  <c:v>7.77</c:v>
                </c:pt>
                <c:pt idx="6">
                  <c:v>7.58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F4-4613-8F68-8B96B961923D}"/>
            </c:ext>
          </c:extLst>
        </c:ser>
        <c:ser>
          <c:idx val="2"/>
          <c:order val="2"/>
          <c:tx>
            <c:strRef>
              <c:f>HB30_shell4_updated!$A$18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HB30_shell4_updated!$B$18:$H$18</c:f>
              <c:numCache>
                <c:formatCode>General</c:formatCode>
                <c:ptCount val="7"/>
                <c:pt idx="0">
                  <c:v>7.72</c:v>
                </c:pt>
                <c:pt idx="1">
                  <c:v>7.49</c:v>
                </c:pt>
                <c:pt idx="2">
                  <c:v>7.41</c:v>
                </c:pt>
                <c:pt idx="3">
                  <c:v>7.38</c:v>
                </c:pt>
                <c:pt idx="4">
                  <c:v>7.41</c:v>
                </c:pt>
                <c:pt idx="5">
                  <c:v>7.65</c:v>
                </c:pt>
                <c:pt idx="6">
                  <c:v>7.53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F4-4613-8F68-8B96B961923D}"/>
            </c:ext>
          </c:extLst>
        </c:ser>
        <c:ser>
          <c:idx val="3"/>
          <c:order val="3"/>
          <c:tx>
            <c:strRef>
              <c:f>HB30_shell4_updated!$A$19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HB30_shell4_updated!$B$19:$H$19</c:f>
              <c:numCache>
                <c:formatCode>General</c:formatCode>
                <c:ptCount val="7"/>
                <c:pt idx="0">
                  <c:v>7.86</c:v>
                </c:pt>
                <c:pt idx="1">
                  <c:v>7.62</c:v>
                </c:pt>
                <c:pt idx="2">
                  <c:v>7.55</c:v>
                </c:pt>
                <c:pt idx="3">
                  <c:v>7.35</c:v>
                </c:pt>
                <c:pt idx="4">
                  <c:v>7.43</c:v>
                </c:pt>
                <c:pt idx="5">
                  <c:v>7.66</c:v>
                </c:pt>
                <c:pt idx="6">
                  <c:v>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F4-4613-8F68-8B96B961923D}"/>
            </c:ext>
          </c:extLst>
        </c:ser>
        <c:ser>
          <c:idx val="4"/>
          <c:order val="4"/>
          <c:tx>
            <c:strRef>
              <c:f>HB30_shell4_updated!$A$20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HB30_shell4_updated!$B$20:$H$20</c:f>
              <c:numCache>
                <c:formatCode>General</c:formatCode>
                <c:ptCount val="7"/>
                <c:pt idx="0">
                  <c:v>7.35</c:v>
                </c:pt>
                <c:pt idx="1">
                  <c:v>7.43</c:v>
                </c:pt>
                <c:pt idx="2">
                  <c:v>7.58</c:v>
                </c:pt>
                <c:pt idx="3">
                  <c:v>7.61</c:v>
                </c:pt>
                <c:pt idx="4">
                  <c:v>7.71</c:v>
                </c:pt>
                <c:pt idx="5">
                  <c:v>7.77</c:v>
                </c:pt>
                <c:pt idx="6">
                  <c:v>7.67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F4-4613-8F68-8B96B961923D}"/>
            </c:ext>
          </c:extLst>
        </c:ser>
        <c:ser>
          <c:idx val="5"/>
          <c:order val="5"/>
          <c:tx>
            <c:strRef>
              <c:f>HB30_shell4_updated!$A$21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HB30_shell4_updated!$B$21:$H$21</c:f>
              <c:numCache>
                <c:formatCode>General</c:formatCode>
                <c:ptCount val="7"/>
                <c:pt idx="0">
                  <c:v>8.16</c:v>
                </c:pt>
                <c:pt idx="1">
                  <c:v>7.49</c:v>
                </c:pt>
                <c:pt idx="2">
                  <c:v>7.25</c:v>
                </c:pt>
                <c:pt idx="3">
                  <c:v>7.23</c:v>
                </c:pt>
                <c:pt idx="4">
                  <c:v>7.3</c:v>
                </c:pt>
                <c:pt idx="5">
                  <c:v>7.39</c:v>
                </c:pt>
                <c:pt idx="6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F4-4613-8F68-8B96B961923D}"/>
            </c:ext>
          </c:extLst>
        </c:ser>
        <c:ser>
          <c:idx val="6"/>
          <c:order val="6"/>
          <c:tx>
            <c:strRef>
              <c:f>HB30_shell4_updated!$A$22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HB30_shell4_updated!$B$15:$H$15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HB30_shell4_updated!$B$22:$H$22</c:f>
              <c:numCache>
                <c:formatCode>General</c:formatCode>
                <c:ptCount val="7"/>
                <c:pt idx="0">
                  <c:v>8.1300000000000008</c:v>
                </c:pt>
                <c:pt idx="1">
                  <c:v>7.96</c:v>
                </c:pt>
                <c:pt idx="2">
                  <c:v>7.66</c:v>
                </c:pt>
                <c:pt idx="3">
                  <c:v>7.68</c:v>
                </c:pt>
                <c:pt idx="4">
                  <c:v>7.64</c:v>
                </c:pt>
                <c:pt idx="5">
                  <c:v>7.95</c:v>
                </c:pt>
                <c:pt idx="6">
                  <c:v>7.99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F4-4613-8F68-8B96B961923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56259424"/>
        <c:axId val="456259752"/>
        <c:axId val="567306096"/>
      </c:surface3DChart>
      <c:catAx>
        <c:axId val="45625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 coordinates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752"/>
        <c:crosses val="autoZero"/>
        <c:auto val="1"/>
        <c:lblAlgn val="ctr"/>
        <c:lblOffset val="100"/>
        <c:noMultiLvlLbl val="0"/>
      </c:catAx>
      <c:valAx>
        <c:axId val="456259752"/>
        <c:scaling>
          <c:orientation val="minMax"/>
          <c:min val="5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shell wall thickness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424"/>
        <c:crosses val="autoZero"/>
        <c:crossBetween val="midCat"/>
        <c:majorUnit val="0.26600000000000001"/>
        <c:minorUnit val="5.000000000000001E-2"/>
      </c:valAx>
      <c:serAx>
        <c:axId val="567306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25975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7620</xdr:rowOff>
    </xdr:from>
    <xdr:to>
      <xdr:col>11</xdr:col>
      <xdr:colOff>161365</xdr:colOff>
      <xdr:row>44</xdr:row>
      <xdr:rowOff>107577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007AC61-AEB5-443E-98E5-9DEAEA7B5222}"/>
            </a:ext>
          </a:extLst>
        </xdr:cNvPr>
        <xdr:cNvGrpSpPr/>
      </xdr:nvGrpSpPr>
      <xdr:grpSpPr>
        <a:xfrm>
          <a:off x="0" y="4541520"/>
          <a:ext cx="4288865" cy="3909957"/>
          <a:chOff x="0" y="4454114"/>
          <a:chExt cx="3343832" cy="3067274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7E7D9A62-D590-4183-9876-1F8D315D4F47}"/>
              </a:ext>
            </a:extLst>
          </xdr:cNvPr>
          <xdr:cNvGraphicFramePr>
            <a:graphicFrameLocks/>
          </xdr:cNvGraphicFramePr>
        </xdr:nvGraphicFramePr>
        <xdr:xfrm>
          <a:off x="0" y="4454114"/>
          <a:ext cx="3334870" cy="304934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83D34D8-98D3-4A29-8CBF-894909281530}"/>
              </a:ext>
            </a:extLst>
          </xdr:cNvPr>
          <xdr:cNvSpPr txBox="1"/>
        </xdr:nvSpPr>
        <xdr:spPr>
          <a:xfrm>
            <a:off x="2492190" y="4769224"/>
            <a:ext cx="815788" cy="2599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u="sng"/>
              <a:t>thickness 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23CD3ABD-8856-4C09-97EB-C99B743A208C}"/>
              </a:ext>
            </a:extLst>
          </xdr:cNvPr>
          <xdr:cNvSpPr txBox="1"/>
        </xdr:nvSpPr>
        <xdr:spPr>
          <a:xfrm>
            <a:off x="1138515" y="7288306"/>
            <a:ext cx="2205317" cy="2330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000" u="sng"/>
              <a:t>interval:</a:t>
            </a:r>
            <a:r>
              <a:rPr lang="en-US" sz="1000" u="sng" baseline="0"/>
              <a:t> 0.264mm = per ply thickness</a:t>
            </a:r>
            <a:endParaRPr lang="en-US" sz="1000" u="sng"/>
          </a:p>
        </xdr:txBody>
      </xdr:sp>
    </xdr:grpSp>
    <xdr:clientData/>
  </xdr:twoCellAnchor>
  <xdr:twoCellAnchor>
    <xdr:from>
      <xdr:col>11</xdr:col>
      <xdr:colOff>179293</xdr:colOff>
      <xdr:row>24</xdr:row>
      <xdr:rowOff>17928</xdr:rowOff>
    </xdr:from>
    <xdr:to>
      <xdr:col>19</xdr:col>
      <xdr:colOff>340659</xdr:colOff>
      <xdr:row>44</xdr:row>
      <xdr:rowOff>17929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4A52EACF-629B-4429-BB52-85E1810C3450}"/>
            </a:ext>
          </a:extLst>
        </xdr:cNvPr>
        <xdr:cNvGrpSpPr/>
      </xdr:nvGrpSpPr>
      <xdr:grpSpPr>
        <a:xfrm>
          <a:off x="4306793" y="4551828"/>
          <a:ext cx="3818966" cy="3810001"/>
          <a:chOff x="3406588" y="4446493"/>
          <a:chExt cx="3191436" cy="305562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1514EF2C-2059-4CCE-A802-714FDB288108}"/>
              </a:ext>
            </a:extLst>
          </xdr:cNvPr>
          <xdr:cNvGraphicFramePr>
            <a:graphicFrameLocks/>
          </xdr:cNvGraphicFramePr>
        </xdr:nvGraphicFramePr>
        <xdr:xfrm>
          <a:off x="3406588" y="4446493"/>
          <a:ext cx="3182471" cy="303007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B7E9BB90-8355-4B64-941D-A7D73C0A268F}"/>
              </a:ext>
            </a:extLst>
          </xdr:cNvPr>
          <xdr:cNvSpPr txBox="1"/>
        </xdr:nvSpPr>
        <xdr:spPr>
          <a:xfrm>
            <a:off x="5746382" y="4749949"/>
            <a:ext cx="815788" cy="2599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u="sng"/>
              <a:t>thickness 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3D0F513-C91B-4BFA-A43A-276AB4264B71}"/>
              </a:ext>
            </a:extLst>
          </xdr:cNvPr>
          <xdr:cNvSpPr txBox="1"/>
        </xdr:nvSpPr>
        <xdr:spPr>
          <a:xfrm>
            <a:off x="4392707" y="7269031"/>
            <a:ext cx="2205317" cy="2330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000" u="sng"/>
              <a:t>interval:</a:t>
            </a:r>
            <a:r>
              <a:rPr lang="en-US" sz="1000" u="sng" baseline="0"/>
              <a:t> 0.264mm = per ply thickness</a:t>
            </a:r>
            <a:endParaRPr lang="en-US" sz="1000" u="sng"/>
          </a:p>
        </xdr:txBody>
      </xdr:sp>
    </xdr:grpSp>
    <xdr:clientData/>
  </xdr:twoCellAnchor>
  <xdr:twoCellAnchor>
    <xdr:from>
      <xdr:col>19</xdr:col>
      <xdr:colOff>294016</xdr:colOff>
      <xdr:row>24</xdr:row>
      <xdr:rowOff>8965</xdr:rowOff>
    </xdr:from>
    <xdr:to>
      <xdr:col>24</xdr:col>
      <xdr:colOff>211202</xdr:colOff>
      <xdr:row>43</xdr:row>
      <xdr:rowOff>143436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244CC584-4FFF-4731-B0D4-8F6759868574}"/>
            </a:ext>
          </a:extLst>
        </xdr:cNvPr>
        <xdr:cNvGrpSpPr/>
      </xdr:nvGrpSpPr>
      <xdr:grpSpPr>
        <a:xfrm>
          <a:off x="8079116" y="4542865"/>
          <a:ext cx="4057386" cy="3753971"/>
          <a:chOff x="7602073" y="4503689"/>
          <a:chExt cx="3259914" cy="2999768"/>
        </a:xfrm>
      </xdr:grpSpPr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AFB76097-F88B-4741-96C1-C834F3E75B71}"/>
              </a:ext>
            </a:extLst>
          </xdr:cNvPr>
          <xdr:cNvGraphicFramePr>
            <a:graphicFrameLocks/>
          </xdr:cNvGraphicFramePr>
        </xdr:nvGraphicFramePr>
        <xdr:xfrm>
          <a:off x="7706410" y="4503689"/>
          <a:ext cx="3155577" cy="29942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1FA8711-1218-42C2-A0B5-97A0E4C00C73}"/>
              </a:ext>
            </a:extLst>
          </xdr:cNvPr>
          <xdr:cNvSpPr txBox="1"/>
        </xdr:nvSpPr>
        <xdr:spPr>
          <a:xfrm>
            <a:off x="8955748" y="4760258"/>
            <a:ext cx="815788" cy="2599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u="sng"/>
              <a:t>thickness 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6BF48BB1-3799-4305-879C-D9510B0CF702}"/>
              </a:ext>
            </a:extLst>
          </xdr:cNvPr>
          <xdr:cNvSpPr txBox="1"/>
        </xdr:nvSpPr>
        <xdr:spPr>
          <a:xfrm>
            <a:off x="7602073" y="7270375"/>
            <a:ext cx="2205317" cy="23308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000" u="sng"/>
              <a:t>interval:</a:t>
            </a:r>
            <a:r>
              <a:rPr lang="en-US" sz="1000" u="sng" baseline="0"/>
              <a:t> 0.266mm = per ply thickness</a:t>
            </a:r>
            <a:endParaRPr lang="en-US" sz="1000" u="sng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sm1234-my.sharepoint.com/personal/zhi-yi_li_dsm_com/Documents/Documents/my%20files/my%20files/AD/LP/Helmet/Helmet%20SG/2020/blank%20holder/Log%20helmet%20optimization%20til%20Dec%202020%20(upon%20completion%20of%20Phase%2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Log per 2021"/>
      <sheetName val="Development Log per 2020DEC"/>
      <sheetName val="24 ply preheat vs no preheat"/>
      <sheetName val="Ply Sequence"/>
      <sheetName val="FSP Log"/>
      <sheetName val="old vs new fixture"/>
      <sheetName val="overview"/>
    </sheetNames>
    <sheetDataSet>
      <sheetData sheetId="0"/>
      <sheetData sheetId="1"/>
      <sheetData sheetId="2"/>
      <sheetData sheetId="3"/>
      <sheetData sheetId="4">
        <row r="4">
          <cell r="B4">
            <v>800.3</v>
          </cell>
          <cell r="I4">
            <v>7.6560000000000006</v>
          </cell>
          <cell r="L4">
            <v>777.6</v>
          </cell>
          <cell r="S4">
            <v>7.6560000000000006</v>
          </cell>
        </row>
        <row r="8">
          <cell r="L8">
            <v>739.4</v>
          </cell>
          <cell r="S8">
            <v>6.8640000000000008</v>
          </cell>
        </row>
        <row r="9">
          <cell r="L9">
            <v>765.6</v>
          </cell>
          <cell r="S9">
            <v>6.8640000000000008</v>
          </cell>
        </row>
        <row r="42">
          <cell r="B42">
            <v>788.4</v>
          </cell>
          <cell r="I42">
            <v>8.1840000000000011</v>
          </cell>
        </row>
        <row r="43">
          <cell r="L43">
            <v>785.8</v>
          </cell>
          <cell r="S43">
            <v>7.6560000000000006</v>
          </cell>
        </row>
        <row r="44">
          <cell r="L44">
            <v>798.7</v>
          </cell>
          <cell r="S44">
            <v>7.6560000000000006</v>
          </cell>
        </row>
        <row r="61">
          <cell r="L61">
            <v>791.1</v>
          </cell>
          <cell r="S61">
            <v>7.92</v>
          </cell>
        </row>
        <row r="62">
          <cell r="L62">
            <v>759.8</v>
          </cell>
          <cell r="S62">
            <v>7.92</v>
          </cell>
          <cell r="AF62">
            <v>786</v>
          </cell>
          <cell r="AM62">
            <v>7.92</v>
          </cell>
        </row>
        <row r="63">
          <cell r="AF63">
            <v>760.5</v>
          </cell>
          <cell r="AM63">
            <v>7.92</v>
          </cell>
        </row>
        <row r="64">
          <cell r="B64">
            <v>702.3</v>
          </cell>
          <cell r="I64">
            <v>6.8640000000000008</v>
          </cell>
        </row>
        <row r="66">
          <cell r="B66">
            <v>734.5</v>
          </cell>
          <cell r="I66">
            <v>6.8640000000000008</v>
          </cell>
          <cell r="AF66">
            <v>764.2</v>
          </cell>
          <cell r="AM66">
            <v>7.92</v>
          </cell>
        </row>
        <row r="67">
          <cell r="AF67">
            <v>763.4</v>
          </cell>
          <cell r="AM67">
            <v>7.92</v>
          </cell>
        </row>
        <row r="68">
          <cell r="AF68">
            <v>754.4</v>
          </cell>
          <cell r="AM68">
            <v>7.92</v>
          </cell>
        </row>
      </sheetData>
      <sheetData sheetId="5"/>
      <sheetData sheetId="6">
        <row r="2">
          <cell r="B2">
            <v>3.9125000000000001</v>
          </cell>
          <cell r="C2">
            <v>444</v>
          </cell>
        </row>
        <row r="3">
          <cell r="B3">
            <v>3.9187500000000002</v>
          </cell>
          <cell r="C3">
            <v>452</v>
          </cell>
        </row>
        <row r="4">
          <cell r="B4">
            <v>3.9125000000000001</v>
          </cell>
          <cell r="C4">
            <v>444</v>
          </cell>
        </row>
        <row r="5">
          <cell r="B5">
            <v>3.90625</v>
          </cell>
          <cell r="C5">
            <v>454</v>
          </cell>
        </row>
        <row r="6">
          <cell r="B6">
            <v>7.0437500000000002</v>
          </cell>
          <cell r="C6">
            <v>661</v>
          </cell>
        </row>
        <row r="7">
          <cell r="B7">
            <v>7.05</v>
          </cell>
          <cell r="C7">
            <v>667</v>
          </cell>
        </row>
        <row r="8">
          <cell r="B8">
            <v>7.0437500000000002</v>
          </cell>
          <cell r="C8">
            <v>650</v>
          </cell>
        </row>
        <row r="9">
          <cell r="B9">
            <v>7.0437500000000002</v>
          </cell>
          <cell r="C9">
            <v>671</v>
          </cell>
        </row>
        <row r="10">
          <cell r="B10">
            <v>9.9124999999999996</v>
          </cell>
          <cell r="C10">
            <v>847</v>
          </cell>
        </row>
        <row r="11">
          <cell r="B11">
            <v>9.90625</v>
          </cell>
          <cell r="C11">
            <v>826</v>
          </cell>
        </row>
        <row r="12">
          <cell r="B12">
            <v>9.9187499999999993</v>
          </cell>
          <cell r="C12">
            <v>858</v>
          </cell>
        </row>
        <row r="13">
          <cell r="B13">
            <v>9.9124999999999996</v>
          </cell>
          <cell r="C13">
            <v>842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323-B305-4DD4-8141-E7863ED087F4}">
  <dimension ref="A1:AD31"/>
  <sheetViews>
    <sheetView tabSelected="1" zoomScale="50" zoomScaleNormal="50" workbookViewId="0">
      <pane ySplit="2" topLeftCell="A3" activePane="bottomLeft" state="frozen"/>
      <selection pane="bottomLeft" activeCell="AG16" sqref="AG16"/>
    </sheetView>
  </sheetViews>
  <sheetFormatPr defaultColWidth="8.90625" defaultRowHeight="14.5" x14ac:dyDescent="0.35"/>
  <cols>
    <col min="1" max="10" width="5" style="1" customWidth="1"/>
    <col min="11" max="12" width="8.08984375" style="1" bestFit="1" customWidth="1"/>
    <col min="13" max="13" width="6" style="1" bestFit="1" customWidth="1"/>
    <col min="14" max="14" width="7" style="1" bestFit="1" customWidth="1"/>
    <col min="15" max="15" width="6.6328125" style="1" bestFit="1" customWidth="1"/>
    <col min="16" max="17" width="7" style="1" bestFit="1" customWidth="1"/>
    <col min="18" max="19" width="5" style="1" customWidth="1"/>
    <col min="20" max="20" width="26.08984375" style="1" bestFit="1" customWidth="1"/>
    <col min="21" max="21" width="9.08984375" style="153" customWidth="1"/>
    <col min="22" max="22" width="4" style="1" bestFit="1" customWidth="1"/>
    <col min="23" max="23" width="12.54296875" style="1" bestFit="1" customWidth="1"/>
    <col min="24" max="24" width="7.36328125" style="1" customWidth="1"/>
    <col min="25" max="25" width="4.54296875" style="1" bestFit="1" customWidth="1"/>
    <col min="26" max="26" width="13.36328125" style="153" customWidth="1"/>
    <col min="27" max="27" width="5" style="1" customWidth="1"/>
    <col min="28" max="28" width="12.453125" style="1" bestFit="1" customWidth="1"/>
    <col min="29" max="29" width="7.81640625" style="1" bestFit="1" customWidth="1"/>
    <col min="30" max="16384" width="8.90625" style="1"/>
  </cols>
  <sheetData>
    <row r="1" spans="1:30" ht="14.4" customHeight="1" x14ac:dyDescent="0.35">
      <c r="A1" s="2" t="s">
        <v>0</v>
      </c>
      <c r="B1" s="3"/>
      <c r="C1" s="4"/>
      <c r="D1" s="5"/>
      <c r="E1" s="6"/>
      <c r="F1" s="7" t="s">
        <v>56</v>
      </c>
      <c r="G1" s="8"/>
      <c r="H1" s="6"/>
      <c r="I1" s="6"/>
      <c r="J1" s="6"/>
      <c r="K1" s="9"/>
      <c r="L1" s="3" t="s">
        <v>57</v>
      </c>
      <c r="M1" s="4"/>
      <c r="N1" s="10" t="str">
        <f>CONCATENATE(AC4,AC5,AC6,AC7,AC8)</f>
        <v xml:space="preserve">24ply 3l 2m 2s 1es </v>
      </c>
      <c r="O1" s="10"/>
      <c r="P1" s="10"/>
      <c r="Q1" s="10"/>
      <c r="R1" s="10"/>
      <c r="S1" s="11"/>
      <c r="T1" s="2" t="s">
        <v>54</v>
      </c>
      <c r="U1" s="3"/>
      <c r="V1" s="3"/>
      <c r="W1" s="3"/>
      <c r="X1" s="3"/>
      <c r="Y1" s="3"/>
      <c r="Z1" s="4"/>
      <c r="AA1" s="12"/>
      <c r="AB1" s="13" t="s">
        <v>55</v>
      </c>
      <c r="AC1" s="13"/>
    </row>
    <row r="2" spans="1:30" ht="15" customHeight="1" thickBot="1" x14ac:dyDescent="0.4">
      <c r="A2" s="14"/>
      <c r="B2" s="15"/>
      <c r="C2" s="16"/>
      <c r="D2" s="17"/>
      <c r="E2" s="18"/>
      <c r="F2" s="19"/>
      <c r="G2" s="20"/>
      <c r="H2" s="18"/>
      <c r="I2" s="18"/>
      <c r="J2" s="18"/>
      <c r="K2" s="21"/>
      <c r="L2" s="15"/>
      <c r="M2" s="16"/>
      <c r="N2" s="22"/>
      <c r="O2" s="22"/>
      <c r="P2" s="22"/>
      <c r="Q2" s="22"/>
      <c r="R2" s="22"/>
      <c r="S2" s="23"/>
      <c r="T2" s="14"/>
      <c r="U2" s="15"/>
      <c r="V2" s="15"/>
      <c r="W2" s="15"/>
      <c r="X2" s="15"/>
      <c r="Y2" s="15"/>
      <c r="Z2" s="16"/>
      <c r="AA2" s="12"/>
      <c r="AB2" s="24"/>
      <c r="AC2" s="24"/>
    </row>
    <row r="3" spans="1:30" ht="15" thickBot="1" x14ac:dyDescent="0.4">
      <c r="A3" s="25" t="s">
        <v>1</v>
      </c>
      <c r="B3" s="26"/>
      <c r="C3" s="26"/>
      <c r="D3" s="26"/>
      <c r="E3" s="26"/>
      <c r="F3" s="26"/>
      <c r="G3" s="26"/>
      <c r="H3" s="26"/>
      <c r="I3" s="27"/>
      <c r="J3" s="28" t="s">
        <v>2</v>
      </c>
      <c r="K3" s="28"/>
      <c r="L3" s="28"/>
      <c r="M3" s="28"/>
      <c r="N3" s="28"/>
      <c r="O3" s="28"/>
      <c r="P3" s="28"/>
      <c r="Q3" s="28"/>
      <c r="R3" s="29"/>
      <c r="S3" s="30"/>
      <c r="T3" s="31" t="s">
        <v>26</v>
      </c>
      <c r="U3" s="32" t="s">
        <v>35</v>
      </c>
      <c r="V3" s="33"/>
      <c r="W3" s="34" t="s">
        <v>27</v>
      </c>
      <c r="X3" s="32" t="s">
        <v>34</v>
      </c>
      <c r="Y3" s="33"/>
      <c r="Z3" s="35" t="s">
        <v>37</v>
      </c>
      <c r="AA3" s="36"/>
      <c r="AB3" s="31" t="s">
        <v>42</v>
      </c>
      <c r="AC3" s="35" t="s">
        <v>43</v>
      </c>
      <c r="AD3" s="36"/>
    </row>
    <row r="4" spans="1:30" ht="15" thickBot="1" x14ac:dyDescent="0.4">
      <c r="A4" s="37">
        <v>225</v>
      </c>
      <c r="B4" s="38"/>
      <c r="C4" s="38"/>
      <c r="D4" s="38"/>
      <c r="E4" s="39">
        <v>180</v>
      </c>
      <c r="F4" s="38"/>
      <c r="G4" s="38"/>
      <c r="H4" s="38"/>
      <c r="I4" s="40">
        <v>135</v>
      </c>
      <c r="J4" s="37">
        <v>225</v>
      </c>
      <c r="K4" s="38"/>
      <c r="L4" s="38"/>
      <c r="M4" s="38"/>
      <c r="N4" s="39">
        <v>180</v>
      </c>
      <c r="O4" s="38"/>
      <c r="P4" s="38"/>
      <c r="Q4" s="38"/>
      <c r="R4" s="40">
        <v>135</v>
      </c>
      <c r="S4" s="41"/>
      <c r="T4" s="42" t="s">
        <v>36</v>
      </c>
      <c r="U4" s="43">
        <v>0.53</v>
      </c>
      <c r="V4" s="44" t="s">
        <v>28</v>
      </c>
      <c r="W4" s="45">
        <v>24</v>
      </c>
      <c r="X4" s="46" t="s">
        <v>41</v>
      </c>
      <c r="Y4" s="47"/>
      <c r="Z4" s="48" t="s">
        <v>36</v>
      </c>
      <c r="AA4" s="49"/>
      <c r="AB4" s="50">
        <f>IF(Z4="Square",U4*U4*W4,PI()*U4*U4*W4)</f>
        <v>6.7416000000000009</v>
      </c>
      <c r="AC4" s="51" t="str">
        <f>IF(OR(ISBLANK(W4),W4=0),"",CONCATENATE(W4,X4," "))</f>
        <v xml:space="preserve">24ply </v>
      </c>
      <c r="AD4" s="36"/>
    </row>
    <row r="5" spans="1:30" x14ac:dyDescent="0.35">
      <c r="A5" s="52"/>
      <c r="B5" s="53">
        <v>7.35</v>
      </c>
      <c r="C5" s="38">
        <v>7.73</v>
      </c>
      <c r="D5" s="38">
        <v>7.08</v>
      </c>
      <c r="E5" s="38">
        <v>7.5</v>
      </c>
      <c r="F5" s="38">
        <v>7.43</v>
      </c>
      <c r="G5" s="38">
        <v>7.59</v>
      </c>
      <c r="H5" s="54">
        <v>7.66</v>
      </c>
      <c r="I5" s="55"/>
      <c r="J5" s="52"/>
      <c r="K5" s="56">
        <f>SUM(W4:W5)</f>
        <v>27</v>
      </c>
      <c r="L5" s="38"/>
      <c r="M5" s="38"/>
      <c r="N5" s="57">
        <f>K5</f>
        <v>27</v>
      </c>
      <c r="O5" s="38"/>
      <c r="P5" s="38"/>
      <c r="Q5" s="58">
        <f>K5</f>
        <v>27</v>
      </c>
      <c r="R5" s="55"/>
      <c r="S5" s="41"/>
      <c r="T5" s="42" t="s">
        <v>67</v>
      </c>
      <c r="U5" s="43">
        <v>0.18</v>
      </c>
      <c r="V5" s="44" t="s">
        <v>28</v>
      </c>
      <c r="W5" s="45">
        <v>3</v>
      </c>
      <c r="X5" s="46" t="s">
        <v>68</v>
      </c>
      <c r="Y5" s="47"/>
      <c r="Z5" s="48" t="s">
        <v>38</v>
      </c>
      <c r="AA5" s="59"/>
      <c r="AB5" s="50">
        <f>IF(Z5="Square",U5*U5*W5,PI()*U5*U5*W5)</f>
        <v>0.30536280592892789</v>
      </c>
      <c r="AC5" s="51" t="str">
        <f>IF(OR(ISBLANK(W5),W5=0),"",CONCATENATE(W5,X5," "))</f>
        <v xml:space="preserve">3l </v>
      </c>
      <c r="AD5" s="36"/>
    </row>
    <row r="6" spans="1:30" x14ac:dyDescent="0.35">
      <c r="A6" s="52"/>
      <c r="B6" s="52">
        <v>7.86</v>
      </c>
      <c r="C6" s="60">
        <v>7.43</v>
      </c>
      <c r="D6" s="60">
        <v>7.98</v>
      </c>
      <c r="E6" s="60">
        <v>8</v>
      </c>
      <c r="F6" s="60">
        <v>7.86</v>
      </c>
      <c r="G6" s="60">
        <v>7.77</v>
      </c>
      <c r="H6" s="55">
        <v>7.58</v>
      </c>
      <c r="I6" s="55"/>
      <c r="J6" s="52"/>
      <c r="K6" s="52"/>
      <c r="L6" s="61">
        <f>SUM(W4:W6)</f>
        <v>29</v>
      </c>
      <c r="M6" s="60"/>
      <c r="N6" s="61">
        <f>L6</f>
        <v>29</v>
      </c>
      <c r="O6" s="60"/>
      <c r="P6" s="61">
        <f>L6</f>
        <v>29</v>
      </c>
      <c r="Q6" s="55"/>
      <c r="R6" s="55"/>
      <c r="S6" s="41"/>
      <c r="T6" s="42" t="s">
        <v>29</v>
      </c>
      <c r="U6" s="43">
        <v>0.14000000000000001</v>
      </c>
      <c r="V6" s="44" t="s">
        <v>28</v>
      </c>
      <c r="W6" s="45">
        <v>2</v>
      </c>
      <c r="X6" s="46" t="s">
        <v>28</v>
      </c>
      <c r="Y6" s="47"/>
      <c r="Z6" s="48" t="s">
        <v>38</v>
      </c>
      <c r="AA6" s="62"/>
      <c r="AB6" s="50">
        <f>IF(Z6="Square",U6*U6*W6,PI()*U6*U6*W6)</f>
        <v>0.12315043202071992</v>
      </c>
      <c r="AC6" s="51" t="str">
        <f>IF(OR(ISBLANK(W6),W6=0),"",CONCATENATE(W6,X6," "))</f>
        <v xml:space="preserve">2m </v>
      </c>
      <c r="AD6" s="36"/>
    </row>
    <row r="7" spans="1:30" ht="15" thickBot="1" x14ac:dyDescent="0.4">
      <c r="A7" s="52"/>
      <c r="B7" s="52">
        <v>7.72</v>
      </c>
      <c r="C7" s="60">
        <v>7.49</v>
      </c>
      <c r="D7" s="60">
        <v>7.41</v>
      </c>
      <c r="E7" s="60">
        <v>7.38</v>
      </c>
      <c r="F7" s="60">
        <v>7.41</v>
      </c>
      <c r="G7" s="60">
        <v>7.65</v>
      </c>
      <c r="H7" s="55">
        <v>7.53</v>
      </c>
      <c r="I7" s="55"/>
      <c r="J7" s="52"/>
      <c r="K7" s="52"/>
      <c r="L7" s="60"/>
      <c r="M7" s="61">
        <f>N8</f>
        <v>32</v>
      </c>
      <c r="N7" s="61">
        <f>N8</f>
        <v>32</v>
      </c>
      <c r="O7" s="61">
        <f>N8</f>
        <v>32</v>
      </c>
      <c r="P7" s="60"/>
      <c r="Q7" s="55"/>
      <c r="R7" s="55"/>
      <c r="S7" s="41"/>
      <c r="T7" s="42" t="s">
        <v>30</v>
      </c>
      <c r="U7" s="43">
        <v>0.1</v>
      </c>
      <c r="V7" s="44" t="s">
        <v>28</v>
      </c>
      <c r="W7" s="45">
        <v>2</v>
      </c>
      <c r="X7" s="46" t="s">
        <v>40</v>
      </c>
      <c r="Y7" s="47"/>
      <c r="Z7" s="48" t="s">
        <v>38</v>
      </c>
      <c r="AA7" s="62"/>
      <c r="AB7" s="50">
        <f>IF(Z7="Square",U7*U7*W7,PI()*U7*U7*W7)</f>
        <v>6.2831853071795868E-2</v>
      </c>
      <c r="AC7" s="51" t="str">
        <f>IF(OR(ISBLANK(W7),W7=0),"",CONCATENATE(W7,X7," "))</f>
        <v xml:space="preserve">2s </v>
      </c>
      <c r="AD7" s="36"/>
    </row>
    <row r="8" spans="1:30" ht="15" customHeight="1" thickBot="1" x14ac:dyDescent="0.4">
      <c r="A8" s="63">
        <v>270</v>
      </c>
      <c r="B8" s="52">
        <v>7.86</v>
      </c>
      <c r="C8" s="60">
        <v>7.62</v>
      </c>
      <c r="D8" s="60">
        <v>7.55</v>
      </c>
      <c r="E8" s="64">
        <v>7.35</v>
      </c>
      <c r="F8" s="60">
        <v>7</v>
      </c>
      <c r="G8" s="60">
        <v>7.66</v>
      </c>
      <c r="H8" s="55">
        <v>7.57</v>
      </c>
      <c r="I8" s="65">
        <v>90</v>
      </c>
      <c r="J8" s="63">
        <v>270</v>
      </c>
      <c r="K8" s="66">
        <f>K5</f>
        <v>27</v>
      </c>
      <c r="L8" s="61">
        <f>L6</f>
        <v>29</v>
      </c>
      <c r="M8" s="61">
        <f>N8</f>
        <v>32</v>
      </c>
      <c r="N8" s="67">
        <f>SUM(W4:W8)</f>
        <v>32</v>
      </c>
      <c r="O8" s="61">
        <f>N8</f>
        <v>32</v>
      </c>
      <c r="P8" s="61">
        <f>L6</f>
        <v>29</v>
      </c>
      <c r="Q8" s="68">
        <f>K5</f>
        <v>27</v>
      </c>
      <c r="R8" s="65">
        <v>90</v>
      </c>
      <c r="S8" s="41"/>
      <c r="T8" s="69" t="s">
        <v>31</v>
      </c>
      <c r="U8" s="70">
        <v>0.08</v>
      </c>
      <c r="V8" s="71" t="s">
        <v>28</v>
      </c>
      <c r="W8" s="72">
        <v>1</v>
      </c>
      <c r="X8" s="73" t="s">
        <v>39</v>
      </c>
      <c r="Y8" s="74"/>
      <c r="Z8" s="75" t="s">
        <v>38</v>
      </c>
      <c r="AA8" s="62"/>
      <c r="AB8" s="76">
        <f>IF(Z8="Square",U8*U8*W8,PI()*U8*U8*W8)</f>
        <v>2.0106192982974679E-2</v>
      </c>
      <c r="AC8" s="51" t="str">
        <f>IF(OR(ISBLANK(W8),W8=0),"",CONCATENATE(W8,X8," "))</f>
        <v xml:space="preserve">1es </v>
      </c>
      <c r="AD8" s="36"/>
    </row>
    <row r="9" spans="1:30" ht="15" thickBot="1" x14ac:dyDescent="0.4">
      <c r="A9" s="52"/>
      <c r="B9" s="52">
        <v>7.35</v>
      </c>
      <c r="C9" s="60">
        <v>7.43</v>
      </c>
      <c r="D9" s="60">
        <v>7.58</v>
      </c>
      <c r="E9" s="60">
        <v>7.61</v>
      </c>
      <c r="F9" s="60">
        <v>7.71</v>
      </c>
      <c r="G9" s="60">
        <v>7.77</v>
      </c>
      <c r="H9" s="55">
        <v>7.67</v>
      </c>
      <c r="I9" s="55"/>
      <c r="J9" s="52"/>
      <c r="K9" s="52"/>
      <c r="L9" s="60"/>
      <c r="M9" s="61">
        <f>N8</f>
        <v>32</v>
      </c>
      <c r="N9" s="61">
        <f>N8</f>
        <v>32</v>
      </c>
      <c r="O9" s="61">
        <f>N8</f>
        <v>32</v>
      </c>
      <c r="P9" s="60"/>
      <c r="Q9" s="55"/>
      <c r="R9" s="55"/>
      <c r="S9" s="41"/>
      <c r="T9" s="31" t="s">
        <v>3</v>
      </c>
      <c r="U9" s="77"/>
      <c r="V9" s="78" t="s">
        <v>4</v>
      </c>
      <c r="W9" s="31" t="s">
        <v>5</v>
      </c>
      <c r="X9" s="77">
        <v>135</v>
      </c>
      <c r="Y9" s="79" t="s">
        <v>6</v>
      </c>
      <c r="Z9" s="80" t="s">
        <v>60</v>
      </c>
      <c r="AA9" s="36"/>
      <c r="AB9" s="41">
        <f>INDEX(AC11:AC20,MATCH(X11,AB11:AB20,0))</f>
        <v>0.26600000000000001</v>
      </c>
      <c r="AC9" s="81"/>
      <c r="AD9" s="36"/>
    </row>
    <row r="10" spans="1:30" x14ac:dyDescent="0.35">
      <c r="A10" s="52"/>
      <c r="B10" s="52">
        <v>8.16</v>
      </c>
      <c r="C10" s="60">
        <v>7.49</v>
      </c>
      <c r="D10" s="60">
        <v>7.25</v>
      </c>
      <c r="E10" s="60">
        <v>7.23</v>
      </c>
      <c r="F10" s="60">
        <v>7.3</v>
      </c>
      <c r="G10" s="60">
        <v>7.39</v>
      </c>
      <c r="H10" s="55">
        <v>7.6</v>
      </c>
      <c r="I10" s="55"/>
      <c r="J10" s="52"/>
      <c r="K10" s="52"/>
      <c r="L10" s="61">
        <f>L6</f>
        <v>29</v>
      </c>
      <c r="M10" s="60"/>
      <c r="N10" s="61">
        <f>L6</f>
        <v>29</v>
      </c>
      <c r="O10" s="60"/>
      <c r="P10" s="61">
        <f>L6</f>
        <v>29</v>
      </c>
      <c r="Q10" s="55"/>
      <c r="R10" s="55"/>
      <c r="S10" s="41"/>
      <c r="T10" s="82" t="s">
        <v>7</v>
      </c>
      <c r="U10" s="83">
        <v>30</v>
      </c>
      <c r="V10" s="84" t="s">
        <v>4</v>
      </c>
      <c r="W10" s="82" t="s">
        <v>8</v>
      </c>
      <c r="X10" s="83">
        <v>200</v>
      </c>
      <c r="Y10" s="85" t="s">
        <v>9</v>
      </c>
      <c r="Z10" s="86"/>
      <c r="AA10" s="36"/>
      <c r="AB10" s="31" t="s">
        <v>44</v>
      </c>
      <c r="AC10" s="35" t="s">
        <v>45</v>
      </c>
      <c r="AD10" s="36"/>
    </row>
    <row r="11" spans="1:30" ht="15" thickBot="1" x14ac:dyDescent="0.4">
      <c r="A11" s="52"/>
      <c r="B11" s="87">
        <v>8.1300000000000008</v>
      </c>
      <c r="C11" s="88">
        <v>7.96</v>
      </c>
      <c r="D11" s="88">
        <v>7.66</v>
      </c>
      <c r="E11" s="88">
        <v>7.68</v>
      </c>
      <c r="F11" s="88">
        <v>7.64</v>
      </c>
      <c r="G11" s="88">
        <v>7.95</v>
      </c>
      <c r="H11" s="89">
        <v>7.99</v>
      </c>
      <c r="I11" s="55"/>
      <c r="J11" s="52"/>
      <c r="K11" s="90">
        <f>K5</f>
        <v>27</v>
      </c>
      <c r="L11" s="88"/>
      <c r="M11" s="88"/>
      <c r="N11" s="91">
        <f>K5</f>
        <v>27</v>
      </c>
      <c r="O11" s="88"/>
      <c r="P11" s="88"/>
      <c r="Q11" s="92">
        <f>K5</f>
        <v>27</v>
      </c>
      <c r="R11" s="55"/>
      <c r="S11" s="41"/>
      <c r="T11" s="93" t="s">
        <v>10</v>
      </c>
      <c r="U11" s="94">
        <v>40</v>
      </c>
      <c r="V11" s="95" t="s">
        <v>4</v>
      </c>
      <c r="W11" s="93" t="s">
        <v>44</v>
      </c>
      <c r="X11" s="96" t="s">
        <v>70</v>
      </c>
      <c r="Y11" s="97"/>
      <c r="Z11" s="86"/>
      <c r="AA11" s="36"/>
      <c r="AB11" s="50" t="s">
        <v>70</v>
      </c>
      <c r="AC11" s="98">
        <v>0.26600000000000001</v>
      </c>
      <c r="AD11" s="99"/>
    </row>
    <row r="12" spans="1:30" ht="15" thickBot="1" x14ac:dyDescent="0.4">
      <c r="A12" s="100">
        <v>315</v>
      </c>
      <c r="B12" s="88"/>
      <c r="C12" s="88"/>
      <c r="D12" s="88"/>
      <c r="E12" s="101" t="s">
        <v>17</v>
      </c>
      <c r="F12" s="88"/>
      <c r="G12" s="88"/>
      <c r="H12" s="88"/>
      <c r="I12" s="102">
        <v>45</v>
      </c>
      <c r="J12" s="100">
        <v>315</v>
      </c>
      <c r="K12" s="88"/>
      <c r="L12" s="88"/>
      <c r="M12" s="88"/>
      <c r="N12" s="101" t="s">
        <v>17</v>
      </c>
      <c r="O12" s="88"/>
      <c r="P12" s="88"/>
      <c r="Q12" s="88"/>
      <c r="R12" s="102">
        <v>45</v>
      </c>
      <c r="S12" s="41"/>
      <c r="T12" s="31" t="s">
        <v>62</v>
      </c>
      <c r="U12" s="77">
        <v>1928</v>
      </c>
      <c r="V12" s="103" t="s">
        <v>33</v>
      </c>
      <c r="W12" s="104" t="s">
        <v>59</v>
      </c>
      <c r="X12" s="77">
        <v>1073</v>
      </c>
      <c r="Y12" s="78" t="s">
        <v>33</v>
      </c>
      <c r="Z12" s="105" t="s">
        <v>58</v>
      </c>
      <c r="AA12" s="106"/>
      <c r="AB12" s="50" t="s">
        <v>46</v>
      </c>
      <c r="AC12" s="98">
        <v>0.1305</v>
      </c>
      <c r="AD12" s="99"/>
    </row>
    <row r="13" spans="1:30" ht="15" thickBot="1" x14ac:dyDescent="0.4">
      <c r="A13" s="107" t="s">
        <v>19</v>
      </c>
      <c r="B13" s="108"/>
      <c r="C13" s="108"/>
      <c r="D13" s="108"/>
      <c r="E13" s="108"/>
      <c r="F13" s="109"/>
      <c r="G13" s="110" t="s">
        <v>20</v>
      </c>
      <c r="H13" s="111"/>
      <c r="I13" s="112"/>
      <c r="J13" s="110" t="s">
        <v>21</v>
      </c>
      <c r="K13" s="111"/>
      <c r="L13" s="112"/>
      <c r="M13" s="110" t="s">
        <v>22</v>
      </c>
      <c r="N13" s="111"/>
      <c r="O13" s="112"/>
      <c r="P13" s="110" t="s">
        <v>23</v>
      </c>
      <c r="Q13" s="111"/>
      <c r="R13" s="113"/>
      <c r="S13" s="41"/>
      <c r="T13" s="114" t="s">
        <v>32</v>
      </c>
      <c r="U13" s="115"/>
      <c r="V13" s="116" t="s">
        <v>33</v>
      </c>
      <c r="W13" s="117" t="s">
        <v>61</v>
      </c>
      <c r="X13" s="117"/>
      <c r="Y13" s="117"/>
      <c r="Z13" s="118" t="e">
        <f>IF(LEFT(Z12,1)="T",(U13-X12)/U13,(U12-X12)/U12)</f>
        <v>#DIV/0!</v>
      </c>
      <c r="AA13" s="36"/>
      <c r="AB13" s="50" t="s">
        <v>47</v>
      </c>
      <c r="AC13" s="98">
        <v>0.26400000000000001</v>
      </c>
      <c r="AD13" s="99"/>
    </row>
    <row r="14" spans="1:30" ht="15" thickBot="1" x14ac:dyDescent="0.4">
      <c r="A14" s="26" t="s">
        <v>24</v>
      </c>
      <c r="B14" s="26"/>
      <c r="C14" s="26"/>
      <c r="D14" s="119" t="s">
        <v>1</v>
      </c>
      <c r="E14" s="119"/>
      <c r="F14" s="119"/>
      <c r="G14" s="119"/>
      <c r="H14" s="119"/>
      <c r="I14" s="120"/>
      <c r="J14" s="121" t="s">
        <v>25</v>
      </c>
      <c r="K14" s="122"/>
      <c r="L14" s="122"/>
      <c r="M14" s="122"/>
      <c r="N14" s="122"/>
      <c r="O14" s="122"/>
      <c r="P14" s="122"/>
      <c r="Q14" s="122"/>
      <c r="R14" s="123"/>
      <c r="S14" s="41"/>
      <c r="T14" s="41"/>
      <c r="U14" s="41"/>
      <c r="V14" s="41"/>
      <c r="W14" s="41"/>
      <c r="X14" s="81"/>
      <c r="Y14" s="41"/>
      <c r="Z14" s="81"/>
      <c r="AA14" s="36"/>
      <c r="AB14" s="50" t="s">
        <v>48</v>
      </c>
      <c r="AC14" s="98">
        <v>0.23300000000000001</v>
      </c>
      <c r="AD14" s="99"/>
    </row>
    <row r="15" spans="1:30" ht="15" thickBot="1" x14ac:dyDescent="0.4">
      <c r="A15" s="37"/>
      <c r="B15" s="38">
        <v>-3</v>
      </c>
      <c r="C15" s="38">
        <v>-2</v>
      </c>
      <c r="D15" s="38">
        <v>-1</v>
      </c>
      <c r="E15" s="39">
        <v>0</v>
      </c>
      <c r="F15" s="38">
        <v>1</v>
      </c>
      <c r="G15" s="38">
        <v>2</v>
      </c>
      <c r="H15" s="38">
        <v>3</v>
      </c>
      <c r="I15" s="40"/>
      <c r="J15" s="37">
        <v>225</v>
      </c>
      <c r="K15" s="38"/>
      <c r="L15" s="38"/>
      <c r="M15" s="38"/>
      <c r="N15" s="39">
        <v>180</v>
      </c>
      <c r="O15" s="38"/>
      <c r="P15" s="38"/>
      <c r="Q15" s="38"/>
      <c r="R15" s="40">
        <v>135</v>
      </c>
      <c r="S15" s="41"/>
      <c r="T15" s="31" t="s">
        <v>12</v>
      </c>
      <c r="U15" s="124" t="s">
        <v>13</v>
      </c>
      <c r="V15" s="33"/>
      <c r="W15" s="35" t="s">
        <v>14</v>
      </c>
      <c r="X15" s="41"/>
      <c r="Y15" s="41"/>
      <c r="Z15" s="159" t="s">
        <v>63</v>
      </c>
      <c r="AA15" s="36"/>
      <c r="AB15" s="50" t="s">
        <v>49</v>
      </c>
      <c r="AC15" s="98">
        <v>0.23300000000000001</v>
      </c>
      <c r="AD15" s="99"/>
    </row>
    <row r="16" spans="1:30" ht="15" customHeight="1" x14ac:dyDescent="0.35">
      <c r="A16" s="52">
        <v>3</v>
      </c>
      <c r="B16" s="53">
        <v>7.35</v>
      </c>
      <c r="C16" s="38">
        <v>7.73</v>
      </c>
      <c r="D16" s="38">
        <v>7.08</v>
      </c>
      <c r="E16" s="38">
        <v>7.5</v>
      </c>
      <c r="F16" s="38">
        <v>7.43</v>
      </c>
      <c r="G16" s="38">
        <v>7.59</v>
      </c>
      <c r="H16" s="54">
        <v>7.66</v>
      </c>
      <c r="I16" s="55"/>
      <c r="J16" s="52"/>
      <c r="K16" s="125">
        <f>(B5-(K5*$AB$9))/(K5*$AB$9)</f>
        <v>2.3391812865496971E-2</v>
      </c>
      <c r="L16" s="126"/>
      <c r="M16" s="126"/>
      <c r="N16" s="126">
        <f t="shared" ref="N16" si="0">(E5-(N5*$AB$9))/(N5*$AB$9)</f>
        <v>4.4277360066833693E-2</v>
      </c>
      <c r="O16" s="126"/>
      <c r="P16" s="126"/>
      <c r="Q16" s="127">
        <f>(H5-(Q5*$AB$9))/(Q5*$AB$9)</f>
        <v>6.655527708159284E-2</v>
      </c>
      <c r="R16" s="55"/>
      <c r="S16" s="41"/>
      <c r="T16" s="82" t="s">
        <v>66</v>
      </c>
      <c r="U16" s="128">
        <f>AVERAGE(B5:H11)</f>
        <v>7.6034693877551041</v>
      </c>
      <c r="V16" s="129" t="s">
        <v>11</v>
      </c>
      <c r="W16" s="130">
        <f>STDEV(B5:H11)</f>
        <v>0.25394020802484341</v>
      </c>
      <c r="X16" s="41"/>
      <c r="Y16" s="41"/>
      <c r="Z16" s="160"/>
      <c r="AA16" s="99"/>
      <c r="AB16" s="50" t="s">
        <v>50</v>
      </c>
      <c r="AC16" s="98">
        <v>0.14499999999999999</v>
      </c>
      <c r="AD16" s="99"/>
    </row>
    <row r="17" spans="1:30" ht="14.4" customHeight="1" x14ac:dyDescent="0.35">
      <c r="A17" s="52">
        <v>2</v>
      </c>
      <c r="B17" s="52">
        <v>7.86</v>
      </c>
      <c r="C17" s="60">
        <v>7.43</v>
      </c>
      <c r="D17" s="60">
        <v>7.98</v>
      </c>
      <c r="E17" s="60">
        <v>8</v>
      </c>
      <c r="F17" s="60">
        <v>7.86</v>
      </c>
      <c r="G17" s="60">
        <v>7.77</v>
      </c>
      <c r="H17" s="55">
        <v>7.58</v>
      </c>
      <c r="I17" s="55"/>
      <c r="J17" s="52"/>
      <c r="K17" s="131"/>
      <c r="L17" s="132">
        <f t="shared" ref="L17:P17" si="1">(C6-(L6*$AB$9))/(L6*$AB$9)</f>
        <v>-3.681617837697701E-2</v>
      </c>
      <c r="M17" s="132"/>
      <c r="N17" s="132">
        <f t="shared" si="1"/>
        <v>3.7075447238786564E-2</v>
      </c>
      <c r="O17" s="132"/>
      <c r="P17" s="132">
        <f t="shared" si="1"/>
        <v>7.2595281306713976E-3</v>
      </c>
      <c r="Q17" s="133"/>
      <c r="R17" s="55"/>
      <c r="S17" s="41"/>
      <c r="T17" s="82" t="s">
        <v>15</v>
      </c>
      <c r="U17" s="128">
        <f>AVERAGE(B5:B11,C5:H5,C11:H11,H6:H10)</f>
        <v>7.6770833333333313</v>
      </c>
      <c r="V17" s="129" t="s">
        <v>11</v>
      </c>
      <c r="W17" s="130">
        <f>STDEV(B5,B8,B11,E11,H11,H8,H5,E5)</f>
        <v>0.2600961360727993</v>
      </c>
      <c r="X17" s="41"/>
      <c r="Y17" s="41"/>
      <c r="Z17" s="159" t="s">
        <v>64</v>
      </c>
      <c r="AA17" s="99"/>
      <c r="AB17" s="50" t="s">
        <v>51</v>
      </c>
      <c r="AC17" s="98">
        <v>0.13600000000000001</v>
      </c>
      <c r="AD17" s="99"/>
    </row>
    <row r="18" spans="1:30" ht="15" customHeight="1" thickBot="1" x14ac:dyDescent="0.4">
      <c r="A18" s="52">
        <v>1</v>
      </c>
      <c r="B18" s="52">
        <v>7.72</v>
      </c>
      <c r="C18" s="60">
        <v>7.49</v>
      </c>
      <c r="D18" s="60">
        <v>7.41</v>
      </c>
      <c r="E18" s="60">
        <v>7.38</v>
      </c>
      <c r="F18" s="60">
        <v>7.41</v>
      </c>
      <c r="G18" s="60">
        <v>7.65</v>
      </c>
      <c r="H18" s="55">
        <v>7.53</v>
      </c>
      <c r="I18" s="55"/>
      <c r="J18" s="52"/>
      <c r="K18" s="131"/>
      <c r="L18" s="132"/>
      <c r="M18" s="132">
        <f t="shared" ref="M18:O18" si="2">(D7-(M7*$AB$9))/(M7*$AB$9)</f>
        <v>-0.12946428571428575</v>
      </c>
      <c r="N18" s="132">
        <f t="shared" si="2"/>
        <v>-0.13298872180451135</v>
      </c>
      <c r="O18" s="132">
        <f t="shared" si="2"/>
        <v>-0.12946428571428575</v>
      </c>
      <c r="P18" s="132"/>
      <c r="Q18" s="133"/>
      <c r="R18" s="55"/>
      <c r="S18" s="41"/>
      <c r="T18" s="82" t="s">
        <v>16</v>
      </c>
      <c r="U18" s="134">
        <f>AVERAGE(K19,Q19)</f>
        <v>7.4213311055416301E-2</v>
      </c>
      <c r="V18" s="135"/>
      <c r="W18" s="130">
        <f>STDEV(K19,Q19)</f>
        <v>2.8552069972723318E-2</v>
      </c>
      <c r="X18" s="41"/>
      <c r="Y18" s="41"/>
      <c r="Z18" s="160"/>
      <c r="AA18" s="99"/>
      <c r="AB18" s="50" t="s">
        <v>52</v>
      </c>
      <c r="AC18" s="98">
        <v>0.13600000000000001</v>
      </c>
      <c r="AD18" s="99"/>
    </row>
    <row r="19" spans="1:30" ht="15" thickBot="1" x14ac:dyDescent="0.4">
      <c r="A19" s="63">
        <v>0</v>
      </c>
      <c r="B19" s="52">
        <v>7.86</v>
      </c>
      <c r="C19" s="60">
        <v>7.62</v>
      </c>
      <c r="D19" s="60">
        <v>7.55</v>
      </c>
      <c r="E19" s="64">
        <v>7.35</v>
      </c>
      <c r="F19" s="60">
        <v>7.43</v>
      </c>
      <c r="G19" s="60">
        <v>7.66</v>
      </c>
      <c r="H19" s="55">
        <v>7.57</v>
      </c>
      <c r="I19" s="65"/>
      <c r="J19" s="63">
        <v>270</v>
      </c>
      <c r="K19" s="131">
        <f t="shared" ref="K19:Q20" si="3">(B8-(K8*$AB$9))/(K8*$AB$9)</f>
        <v>9.4402673350041752E-2</v>
      </c>
      <c r="L19" s="132">
        <f t="shared" si="3"/>
        <v>-1.2185636505055782E-2</v>
      </c>
      <c r="M19" s="132">
        <f t="shared" si="3"/>
        <v>-0.11301691729323315</v>
      </c>
      <c r="N19" s="136">
        <f t="shared" si="3"/>
        <v>-0.13651315789473692</v>
      </c>
      <c r="O19" s="132">
        <f t="shared" si="3"/>
        <v>-0.17763157894736847</v>
      </c>
      <c r="P19" s="132">
        <f t="shared" si="3"/>
        <v>-7.0002592688618442E-3</v>
      </c>
      <c r="Q19" s="133">
        <f t="shared" si="3"/>
        <v>5.4023948760790849E-2</v>
      </c>
      <c r="R19" s="65">
        <v>90</v>
      </c>
      <c r="S19" s="41"/>
      <c r="T19" s="114" t="s">
        <v>18</v>
      </c>
      <c r="U19" s="137">
        <f>AVERAGE(K16,Q16,Q22,K22)</f>
        <v>8.361180729601779E-2</v>
      </c>
      <c r="V19" s="138"/>
      <c r="W19" s="139">
        <f>STDEV(K16,Q16,Q22,K22)</f>
        <v>4.8625081199953978E-2</v>
      </c>
      <c r="X19" s="41"/>
      <c r="Y19" s="41"/>
      <c r="Z19" s="81"/>
      <c r="AA19" s="99"/>
      <c r="AB19" s="140" t="s">
        <v>53</v>
      </c>
      <c r="AC19" s="141">
        <v>0.127</v>
      </c>
      <c r="AD19" s="99"/>
    </row>
    <row r="20" spans="1:30" ht="14.4" customHeight="1" thickBot="1" x14ac:dyDescent="0.4">
      <c r="A20" s="52">
        <v>-1</v>
      </c>
      <c r="B20" s="52">
        <v>7.35</v>
      </c>
      <c r="C20" s="60">
        <v>7.43</v>
      </c>
      <c r="D20" s="60">
        <v>7.58</v>
      </c>
      <c r="E20" s="60">
        <v>7.61</v>
      </c>
      <c r="F20" s="60">
        <v>7.71</v>
      </c>
      <c r="G20" s="60">
        <v>7.77</v>
      </c>
      <c r="H20" s="55">
        <v>7.67</v>
      </c>
      <c r="I20" s="55"/>
      <c r="J20" s="52"/>
      <c r="K20" s="131"/>
      <c r="L20" s="132"/>
      <c r="M20" s="132">
        <f t="shared" si="3"/>
        <v>-0.10949248120300756</v>
      </c>
      <c r="N20" s="132">
        <f t="shared" si="3"/>
        <v>-0.10596804511278196</v>
      </c>
      <c r="O20" s="132">
        <f t="shared" si="3"/>
        <v>-9.4219924812030134E-2</v>
      </c>
      <c r="P20" s="132"/>
      <c r="Q20" s="133"/>
      <c r="R20" s="55"/>
      <c r="S20" s="41"/>
      <c r="T20" s="41"/>
      <c r="U20" s="41"/>
      <c r="V20" s="41"/>
      <c r="W20" s="41"/>
      <c r="X20" s="41"/>
      <c r="Y20" s="41"/>
      <c r="Z20" s="41"/>
      <c r="AA20" s="99"/>
      <c r="AB20" s="142" t="s">
        <v>65</v>
      </c>
      <c r="AC20" s="143">
        <f>Z18</f>
        <v>0</v>
      </c>
      <c r="AD20" s="99"/>
    </row>
    <row r="21" spans="1:30" x14ac:dyDescent="0.35">
      <c r="A21" s="52">
        <v>-2</v>
      </c>
      <c r="B21" s="52">
        <v>8.16</v>
      </c>
      <c r="C21" s="60">
        <v>7.49</v>
      </c>
      <c r="D21" s="60">
        <v>7.25</v>
      </c>
      <c r="E21" s="60">
        <v>7.23</v>
      </c>
      <c r="F21" s="60">
        <v>7.3</v>
      </c>
      <c r="G21" s="60">
        <v>7.39</v>
      </c>
      <c r="H21" s="55">
        <v>7.6</v>
      </c>
      <c r="I21" s="55"/>
      <c r="J21" s="52"/>
      <c r="K21" s="131"/>
      <c r="L21" s="132">
        <f t="shared" ref="L21:P21" si="4">(C10-(L10*$AB$9))/(L10*$AB$9)</f>
        <v>-2.9038112522686049E-2</v>
      </c>
      <c r="M21" s="132"/>
      <c r="N21" s="132">
        <f t="shared" si="4"/>
        <v>-6.2743064557946579E-2</v>
      </c>
      <c r="O21" s="132"/>
      <c r="P21" s="132">
        <f t="shared" si="4"/>
        <v>-4.2001555613170947E-2</v>
      </c>
      <c r="Q21" s="133"/>
      <c r="R21" s="55"/>
      <c r="S21" s="41"/>
      <c r="T21" s="144" t="s">
        <v>69</v>
      </c>
      <c r="U21" s="145"/>
      <c r="V21" s="145"/>
      <c r="W21" s="145"/>
      <c r="X21" s="145"/>
      <c r="Y21" s="145"/>
      <c r="Z21" s="146"/>
      <c r="AA21" s="99"/>
      <c r="AD21" s="99"/>
    </row>
    <row r="22" spans="1:30" ht="15" thickBot="1" x14ac:dyDescent="0.4">
      <c r="A22" s="52">
        <v>-3</v>
      </c>
      <c r="B22" s="87">
        <v>8.1300000000000008</v>
      </c>
      <c r="C22" s="88">
        <v>7.96</v>
      </c>
      <c r="D22" s="88">
        <v>7.66</v>
      </c>
      <c r="E22" s="88">
        <v>7.68</v>
      </c>
      <c r="F22" s="88">
        <v>7.64</v>
      </c>
      <c r="G22" s="88">
        <v>7.95</v>
      </c>
      <c r="H22" s="89">
        <v>7.99</v>
      </c>
      <c r="I22" s="55"/>
      <c r="J22" s="52"/>
      <c r="K22" s="147">
        <f t="shared" ref="K22:Q22" si="5">(B11-(K11*$AB$9))/(K11*$AB$9)</f>
        <v>0.13199665831244783</v>
      </c>
      <c r="L22" s="148"/>
      <c r="M22" s="148"/>
      <c r="N22" s="148">
        <f t="shared" si="5"/>
        <v>6.934001670843766E-2</v>
      </c>
      <c r="O22" s="148"/>
      <c r="P22" s="148"/>
      <c r="Q22" s="149">
        <f t="shared" si="5"/>
        <v>0.11250348092453352</v>
      </c>
      <c r="R22" s="55"/>
      <c r="S22" s="41"/>
      <c r="T22" s="150"/>
      <c r="U22" s="151"/>
      <c r="V22" s="151"/>
      <c r="W22" s="151"/>
      <c r="X22" s="151"/>
      <c r="Y22" s="151"/>
      <c r="Z22" s="152"/>
      <c r="AA22" s="99"/>
      <c r="AD22" s="99"/>
    </row>
    <row r="23" spans="1:30" ht="15" thickBot="1" x14ac:dyDescent="0.4">
      <c r="A23" s="100"/>
      <c r="B23" s="88"/>
      <c r="C23" s="88"/>
      <c r="D23" s="88"/>
      <c r="E23" s="101"/>
      <c r="F23" s="88"/>
      <c r="G23" s="88"/>
      <c r="H23" s="88">
        <v>24</v>
      </c>
      <c r="I23" s="102"/>
      <c r="J23" s="100">
        <v>315</v>
      </c>
      <c r="K23" s="88"/>
      <c r="L23" s="88"/>
      <c r="M23" s="88"/>
      <c r="N23" s="101" t="s">
        <v>17</v>
      </c>
      <c r="O23" s="88"/>
      <c r="P23" s="88"/>
      <c r="Q23" s="88"/>
      <c r="R23" s="102">
        <v>45</v>
      </c>
      <c r="S23" s="41"/>
      <c r="T23" s="150"/>
      <c r="U23" s="151"/>
      <c r="V23" s="151"/>
      <c r="W23" s="151"/>
      <c r="X23" s="151"/>
      <c r="Y23" s="151"/>
      <c r="Z23" s="152"/>
      <c r="AA23" s="99"/>
      <c r="AD23" s="99"/>
    </row>
    <row r="24" spans="1:30" x14ac:dyDescent="0.35">
      <c r="A24" s="153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41"/>
      <c r="T24" s="150"/>
      <c r="U24" s="151"/>
      <c r="V24" s="151"/>
      <c r="W24" s="151"/>
      <c r="X24" s="151"/>
      <c r="Y24" s="151"/>
      <c r="Z24" s="152"/>
      <c r="AA24" s="99"/>
      <c r="AD24" s="99"/>
    </row>
    <row r="25" spans="1:30" x14ac:dyDescent="0.35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41"/>
      <c r="T25" s="150"/>
      <c r="U25" s="151"/>
      <c r="V25" s="151"/>
      <c r="W25" s="151"/>
      <c r="X25" s="151"/>
      <c r="Y25" s="151"/>
      <c r="Z25" s="152"/>
      <c r="AA25" s="99"/>
      <c r="AD25" s="99"/>
    </row>
    <row r="26" spans="1:30" x14ac:dyDescent="0.35">
      <c r="A26" s="15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41"/>
      <c r="T26" s="150"/>
      <c r="U26" s="151"/>
      <c r="V26" s="151"/>
      <c r="W26" s="151"/>
      <c r="X26" s="151"/>
      <c r="Y26" s="151"/>
      <c r="Z26" s="152"/>
      <c r="AA26" s="99"/>
      <c r="AD26" s="99"/>
    </row>
    <row r="27" spans="1:30" x14ac:dyDescent="0.35">
      <c r="A27" s="153"/>
      <c r="B27" s="153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41"/>
      <c r="T27" s="150"/>
      <c r="U27" s="151"/>
      <c r="V27" s="151"/>
      <c r="W27" s="151"/>
      <c r="X27" s="151"/>
      <c r="Y27" s="151"/>
      <c r="Z27" s="152"/>
      <c r="AA27" s="99"/>
      <c r="AD27" s="99"/>
    </row>
    <row r="28" spans="1:30" x14ac:dyDescent="0.35">
      <c r="A28" s="153"/>
      <c r="B28" s="153"/>
      <c r="C28" s="153"/>
      <c r="D28" s="153"/>
      <c r="E28" s="153"/>
      <c r="F28" s="153"/>
      <c r="G28" s="153"/>
      <c r="H28" s="153"/>
      <c r="I28" s="153"/>
      <c r="J28" s="153">
        <v>5.4</v>
      </c>
      <c r="K28" s="153"/>
      <c r="L28" s="153"/>
      <c r="M28" s="153"/>
      <c r="N28" s="153"/>
      <c r="O28" s="153"/>
      <c r="P28" s="153"/>
      <c r="Q28" s="153"/>
      <c r="R28" s="153"/>
      <c r="S28" s="153"/>
      <c r="T28" s="150"/>
      <c r="U28" s="151"/>
      <c r="V28" s="151"/>
      <c r="W28" s="151"/>
      <c r="X28" s="151"/>
      <c r="Y28" s="151"/>
      <c r="Z28" s="152"/>
    </row>
    <row r="29" spans="1:30" ht="15" thickBot="1" x14ac:dyDescent="0.4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4"/>
      <c r="U29" s="155"/>
      <c r="V29" s="155"/>
      <c r="W29" s="155"/>
      <c r="X29" s="155"/>
      <c r="Y29" s="155"/>
      <c r="Z29" s="156"/>
    </row>
    <row r="30" spans="1:30" x14ac:dyDescent="0.35">
      <c r="T30" s="157"/>
      <c r="U30" s="158"/>
      <c r="V30" s="157"/>
      <c r="W30" s="157"/>
      <c r="X30" s="157"/>
      <c r="Y30" s="157"/>
      <c r="Z30" s="158"/>
    </row>
    <row r="31" spans="1:30" x14ac:dyDescent="0.35">
      <c r="T31" s="157"/>
      <c r="U31" s="158"/>
      <c r="V31" s="157"/>
      <c r="W31" s="157"/>
      <c r="X31" s="157"/>
      <c r="Y31" s="157"/>
      <c r="Z31" s="158"/>
    </row>
  </sheetData>
  <mergeCells count="32">
    <mergeCell ref="Z9:Z11"/>
    <mergeCell ref="X11:Y11"/>
    <mergeCell ref="T1:Z2"/>
    <mergeCell ref="AB1:AC2"/>
    <mergeCell ref="A3:I3"/>
    <mergeCell ref="J3:R3"/>
    <mergeCell ref="U3:V3"/>
    <mergeCell ref="X3:Y3"/>
    <mergeCell ref="A1:C2"/>
    <mergeCell ref="D1:E2"/>
    <mergeCell ref="F1:G2"/>
    <mergeCell ref="H1:K2"/>
    <mergeCell ref="L1:M2"/>
    <mergeCell ref="N1:S2"/>
    <mergeCell ref="W13:Y13"/>
    <mergeCell ref="X4:Y4"/>
    <mergeCell ref="X5:Y5"/>
    <mergeCell ref="X6:Y6"/>
    <mergeCell ref="X7:Y7"/>
    <mergeCell ref="X8:Y8"/>
    <mergeCell ref="A13:F13"/>
    <mergeCell ref="G13:I13"/>
    <mergeCell ref="J13:L13"/>
    <mergeCell ref="M13:O13"/>
    <mergeCell ref="P13:R13"/>
    <mergeCell ref="T21:Z29"/>
    <mergeCell ref="A14:C14"/>
    <mergeCell ref="D14:I14"/>
    <mergeCell ref="J14:R14"/>
    <mergeCell ref="U15:V15"/>
    <mergeCell ref="U18:V18"/>
    <mergeCell ref="U19:V19"/>
  </mergeCells>
  <conditionalFormatting sqref="Z13 U16:W19">
    <cfRule type="containsErrors" dxfId="9" priority="11">
      <formula>ISERROR(U13)</formula>
    </cfRule>
  </conditionalFormatting>
  <conditionalFormatting sqref="Z15:Z18">
    <cfRule type="expression" dxfId="8" priority="10">
      <formula>$X$11&lt;&gt;"Other"</formula>
    </cfRule>
  </conditionalFormatting>
  <conditionalFormatting sqref="K16:Q22">
    <cfRule type="cellIs" dxfId="7" priority="2" operator="lessThan">
      <formula>0</formula>
    </cfRule>
    <cfRule type="cellIs" dxfId="6" priority="3" operator="greaterThan">
      <formula>0</formula>
    </cfRule>
    <cfRule type="containsErrors" dxfId="5" priority="4">
      <formula>ISERROR(K16)</formula>
    </cfRule>
    <cfRule type="expression" dxfId="4" priority="5">
      <formula>$W$18=0</formula>
    </cfRule>
    <cfRule type="expression" dxfId="3" priority="6">
      <formula>K16&gt;ABS(0.2)</formula>
    </cfRule>
    <cfRule type="expression" dxfId="2" priority="7">
      <formula>K16&gt;ABS(0.1)</formula>
    </cfRule>
    <cfRule type="expression" dxfId="1" priority="8">
      <formula>K16&gt;(0.05)</formula>
    </cfRule>
    <cfRule type="expression" dxfId="0" priority="9">
      <formula>K16&lt;0.06</formula>
    </cfRule>
  </conditionalFormatting>
  <conditionalFormatting sqref="C17:G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4">
    <dataValidation type="list" allowBlank="1" showInputMessage="1" showErrorMessage="1" sqref="D14" xr:uid="{6715E73D-5062-4CA1-948D-57313ED9EA18}">
      <formula1>"Percentage Change in Thickness,Actual Thickness"</formula1>
    </dataValidation>
    <dataValidation type="list" allowBlank="1" showInputMessage="1" showErrorMessage="1" sqref="Z12" xr:uid="{2028ED78-9632-4B22-AAE6-CBCB3725CA94}">
      <formula1>"Theoretical,Measured"</formula1>
    </dataValidation>
    <dataValidation type="list" allowBlank="1" showInputMessage="1" showErrorMessage="1" sqref="X11:Y11" xr:uid="{4BD658EE-0D32-4EDF-AB6D-642C765C26A9}">
      <formula1>$AB$11:$AB$20</formula1>
    </dataValidation>
    <dataValidation type="list" allowBlank="1" showInputMessage="1" showErrorMessage="1" sqref="Z4:Z8" xr:uid="{22264F14-BD18-446B-B855-F72E9F63E76F}">
      <formula1>"Circular, Square"</formula1>
    </dataValidation>
  </dataValidations>
  <pageMargins left="0.7" right="0.7" top="0.75" bottom="0.75" header="0.3" footer="0.3"/>
  <pageSetup paperSize="9" orientation="portrait" verticalDpi="0" r:id="rId1"/>
  <headerFooter>
    <oddHeader>&amp;R&amp;"Calibri"&amp;10&amp;K737373For Internal Use Only&amp;1#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HB30_shell4_updated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Li, Zhi-Yi</cp:lastModifiedBy>
  <dcterms:created xsi:type="dcterms:W3CDTF">2018-07-29T09:30:29Z</dcterms:created>
  <dcterms:modified xsi:type="dcterms:W3CDTF">2021-05-15T06:46:03Z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dc149-7c28-4bdf-88ba-07214dba9bb1_Enabled">
    <vt:lpwstr>true</vt:lpwstr>
  </property>
  <property fmtid="{D5CDD505-2E9C-101B-9397-08002B2CF9AE}" pid="3" name="MSIP_Label_279dc149-7c28-4bdf-88ba-07214dba9bb1_SetDate">
    <vt:lpwstr>2021-05-15T06:46:03Z</vt:lpwstr>
  </property>
  <property fmtid="{D5CDD505-2E9C-101B-9397-08002B2CF9AE}" pid="4" name="MSIP_Label_279dc149-7c28-4bdf-88ba-07214dba9bb1_Method">
    <vt:lpwstr>Privileged</vt:lpwstr>
  </property>
  <property fmtid="{D5CDD505-2E9C-101B-9397-08002B2CF9AE}" pid="5" name="MSIP_Label_279dc149-7c28-4bdf-88ba-07214dba9bb1_Name">
    <vt:lpwstr>279dc149-7c28-4bdf-88ba-07214dba9bb1</vt:lpwstr>
  </property>
  <property fmtid="{D5CDD505-2E9C-101B-9397-08002B2CF9AE}" pid="6" name="MSIP_Label_279dc149-7c28-4bdf-88ba-07214dba9bb1_SiteId">
    <vt:lpwstr>49618402-6ea3-441d-957d-7df8773fee54</vt:lpwstr>
  </property>
  <property fmtid="{D5CDD505-2E9C-101B-9397-08002B2CF9AE}" pid="7" name="MSIP_Label_279dc149-7c28-4bdf-88ba-07214dba9bb1_ActionId">
    <vt:lpwstr/>
  </property>
  <property fmtid="{D5CDD505-2E9C-101B-9397-08002B2CF9AE}" pid="8" name="MSIP_Label_279dc149-7c28-4bdf-88ba-07214dba9bb1_ContentBits">
    <vt:lpwstr>1</vt:lpwstr>
  </property>
</Properties>
</file>