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Apps\Phoenix\Business\"/>
    </mc:Choice>
  </mc:AlternateContent>
  <xr:revisionPtr revIDLastSave="0" documentId="13_ncr:1_{3C07E29A-F172-4146-9DDB-DC8EAE763C36}" xr6:coauthVersionLast="47" xr6:coauthVersionMax="47" xr10:uidLastSave="{00000000-0000-0000-0000-000000000000}"/>
  <bookViews>
    <workbookView xWindow="-120" yWindow="-120" windowWidth="29040" windowHeight="16440" xr2:uid="{990BFE11-CA5B-4A46-A56F-9B3285507C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6" i="1" l="1"/>
  <c r="A80" i="1"/>
  <c r="A81" i="1"/>
  <c r="A82" i="1"/>
  <c r="A83" i="1"/>
  <c r="A84" i="1"/>
  <c r="A85" i="1"/>
  <c r="A94" i="1"/>
  <c r="A95" i="1"/>
  <c r="A103" i="1"/>
  <c r="A104" i="1"/>
  <c r="A79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40" i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G13" i="1" s="1"/>
  <c r="H13" i="1" s="1"/>
  <c r="F14" i="1"/>
  <c r="G14" i="1" s="1"/>
  <c r="H14" i="1" s="1"/>
  <c r="F15" i="1"/>
  <c r="G15" i="1" s="1"/>
  <c r="H15" i="1" s="1"/>
  <c r="F16" i="1"/>
  <c r="G16" i="1" s="1"/>
  <c r="H16" i="1" s="1"/>
  <c r="F17" i="1"/>
  <c r="G17" i="1" s="1"/>
  <c r="H17" i="1" s="1"/>
  <c r="F18" i="1"/>
  <c r="G18" i="1" s="1"/>
  <c r="H18" i="1" s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23" i="1"/>
  <c r="G23" i="1" s="1"/>
  <c r="H23" i="1" s="1"/>
  <c r="F24" i="1"/>
  <c r="G24" i="1" s="1"/>
  <c r="H24" i="1" s="1"/>
  <c r="F25" i="1"/>
  <c r="G25" i="1" s="1"/>
  <c r="H25" i="1" s="1"/>
  <c r="F26" i="1"/>
  <c r="G26" i="1" s="1"/>
  <c r="H26" i="1" s="1"/>
  <c r="F27" i="1"/>
  <c r="G27" i="1" s="1"/>
  <c r="H27" i="1" s="1"/>
  <c r="F28" i="1"/>
  <c r="G28" i="1" s="1"/>
  <c r="H28" i="1" s="1"/>
  <c r="F29" i="1"/>
  <c r="G29" i="1" s="1"/>
  <c r="H29" i="1" s="1"/>
  <c r="F30" i="1"/>
  <c r="G30" i="1" s="1"/>
  <c r="H30" i="1" s="1"/>
  <c r="F31" i="1"/>
  <c r="G31" i="1" s="1"/>
  <c r="H31" i="1" s="1"/>
  <c r="F8" i="1"/>
  <c r="G8" i="1" s="1"/>
  <c r="H8" i="1" s="1"/>
  <c r="B64" i="1"/>
  <c r="C64" i="1" s="1"/>
  <c r="D64" i="1" s="1"/>
  <c r="B65" i="1"/>
  <c r="C65" i="1" s="1"/>
  <c r="D65" i="1" s="1"/>
  <c r="B66" i="1"/>
  <c r="C66" i="1" s="1"/>
  <c r="D66" i="1" s="1"/>
  <c r="B63" i="1"/>
  <c r="C63" i="1" s="1"/>
  <c r="D63" i="1" s="1"/>
  <c r="B49" i="1"/>
  <c r="C49" i="1" s="1"/>
  <c r="D49" i="1" s="1"/>
  <c r="B50" i="1"/>
  <c r="C50" i="1" s="1"/>
  <c r="D50" i="1" s="1"/>
  <c r="B51" i="1"/>
  <c r="C51" i="1" s="1"/>
  <c r="D51" i="1" s="1"/>
  <c r="B52" i="1"/>
  <c r="C52" i="1" s="1"/>
  <c r="D52" i="1" s="1"/>
  <c r="B53" i="1"/>
  <c r="C53" i="1" s="1"/>
  <c r="D53" i="1" s="1"/>
  <c r="B54" i="1"/>
  <c r="C54" i="1" s="1"/>
  <c r="D54" i="1" s="1"/>
  <c r="B55" i="1"/>
  <c r="C55" i="1" s="1"/>
  <c r="D55" i="1" s="1"/>
  <c r="B56" i="1"/>
  <c r="C56" i="1" s="1"/>
  <c r="D56" i="1" s="1"/>
  <c r="B57" i="1"/>
  <c r="C57" i="1" s="1"/>
  <c r="D57" i="1" s="1"/>
  <c r="B58" i="1"/>
  <c r="C58" i="1" s="1"/>
  <c r="D58" i="1" s="1"/>
  <c r="B59" i="1"/>
  <c r="C59" i="1" s="1"/>
  <c r="D59" i="1" s="1"/>
  <c r="B60" i="1"/>
  <c r="C60" i="1" s="1"/>
  <c r="D60" i="1" s="1"/>
  <c r="B61" i="1"/>
  <c r="C61" i="1" s="1"/>
  <c r="D61" i="1" s="1"/>
  <c r="B62" i="1"/>
  <c r="C62" i="1" s="1"/>
  <c r="D62" i="1" s="1"/>
  <c r="B41" i="1"/>
  <c r="C41" i="1" s="1"/>
  <c r="D41" i="1" s="1"/>
  <c r="B42" i="1"/>
  <c r="C42" i="1" s="1"/>
  <c r="D42" i="1" s="1"/>
  <c r="B43" i="1"/>
  <c r="C43" i="1" s="1"/>
  <c r="D43" i="1" s="1"/>
  <c r="B44" i="1"/>
  <c r="C44" i="1" s="1"/>
  <c r="D44" i="1" s="1"/>
  <c r="B45" i="1"/>
  <c r="C45" i="1" s="1"/>
  <c r="D45" i="1" s="1"/>
  <c r="B46" i="1"/>
  <c r="C46" i="1" s="1"/>
  <c r="D46" i="1" s="1"/>
  <c r="B47" i="1"/>
  <c r="C47" i="1" s="1"/>
  <c r="D47" i="1" s="1"/>
  <c r="B48" i="1"/>
  <c r="C48" i="1" s="1"/>
  <c r="D48" i="1" s="1"/>
  <c r="B40" i="1"/>
  <c r="C40" i="1" s="1"/>
  <c r="D40" i="1" s="1"/>
  <c r="C79" i="1"/>
  <c r="B32" i="1"/>
  <c r="C94" i="1" l="1"/>
  <c r="C103" i="1" s="1"/>
  <c r="E4" i="1" s="1"/>
  <c r="H32" i="1"/>
  <c r="C4" i="1"/>
  <c r="D4" i="1" s="1"/>
  <c r="H4" i="1" l="1"/>
  <c r="C37" i="1" s="1"/>
  <c r="E66" i="1" l="1"/>
  <c r="F66" i="1" s="1"/>
  <c r="E64" i="1"/>
  <c r="F64" i="1" s="1"/>
  <c r="E65" i="1"/>
  <c r="F65" i="1" s="1"/>
  <c r="E63" i="1"/>
  <c r="F63" i="1" s="1"/>
  <c r="E47" i="1"/>
  <c r="F47" i="1" s="1"/>
  <c r="E45" i="1"/>
  <c r="F45" i="1" s="1"/>
  <c r="E46" i="1"/>
  <c r="F46" i="1" s="1"/>
  <c r="E58" i="1"/>
  <c r="F58" i="1" s="1"/>
  <c r="E44" i="1"/>
  <c r="F44" i="1" s="1"/>
  <c r="E61" i="1"/>
  <c r="F61" i="1" s="1"/>
  <c r="E54" i="1"/>
  <c r="F54" i="1" s="1"/>
  <c r="E55" i="1"/>
  <c r="F55" i="1" s="1"/>
  <c r="E41" i="1"/>
  <c r="F41" i="1" s="1"/>
  <c r="E59" i="1"/>
  <c r="F59" i="1" s="1"/>
  <c r="E56" i="1"/>
  <c r="F56" i="1" s="1"/>
  <c r="E60" i="1"/>
  <c r="F60" i="1" s="1"/>
  <c r="E42" i="1"/>
  <c r="F42" i="1" s="1"/>
  <c r="E50" i="1"/>
  <c r="F50" i="1" s="1"/>
  <c r="E57" i="1"/>
  <c r="F57" i="1" s="1"/>
  <c r="E52" i="1"/>
  <c r="F52" i="1" s="1"/>
  <c r="E40" i="1"/>
  <c r="F40" i="1" s="1"/>
  <c r="E53" i="1"/>
  <c r="F53" i="1" s="1"/>
  <c r="E49" i="1"/>
  <c r="F49" i="1" s="1"/>
  <c r="E48" i="1"/>
  <c r="F48" i="1" s="1"/>
  <c r="E51" i="1"/>
  <c r="F51" i="1" s="1"/>
  <c r="E62" i="1"/>
  <c r="F62" i="1" s="1"/>
  <c r="E43" i="1"/>
  <c r="F43" i="1" s="1"/>
</calcChain>
</file>

<file path=xl/sharedStrings.xml><?xml version="1.0" encoding="utf-8"?>
<sst xmlns="http://schemas.openxmlformats.org/spreadsheetml/2006/main" count="72" uniqueCount="71">
  <si>
    <t>Project Virgo Financial Plan</t>
  </si>
  <si>
    <t>Project Start Date</t>
  </si>
  <si>
    <t>Starting Capital</t>
  </si>
  <si>
    <t>Monthly Expenses</t>
  </si>
  <si>
    <t>Month</t>
  </si>
  <si>
    <t>Days</t>
  </si>
  <si>
    <t>Rent</t>
  </si>
  <si>
    <t>Bills</t>
  </si>
  <si>
    <t>Food</t>
  </si>
  <si>
    <t>Cost Per Day</t>
  </si>
  <si>
    <t>Notes</t>
  </si>
  <si>
    <t>Switching apt. Dec 15 rent goes from 1600 -&gt; 1000</t>
  </si>
  <si>
    <t>Added Property Tax for car</t>
  </si>
  <si>
    <t>Average Days in Month</t>
  </si>
  <si>
    <t>Average Cost Per Day</t>
  </si>
  <si>
    <t>Burn Rate per Month</t>
  </si>
  <si>
    <t>Added Property Tax</t>
  </si>
  <si>
    <t>Need Funding By:</t>
  </si>
  <si>
    <t>Start Date</t>
  </si>
  <si>
    <t>Target Release Date</t>
  </si>
  <si>
    <t>Additional Funding Required</t>
  </si>
  <si>
    <t>Sample Earnings</t>
  </si>
  <si>
    <t>Price Per Unit</t>
  </si>
  <si>
    <t>Steam Cut</t>
  </si>
  <si>
    <t>IF Investment</t>
  </si>
  <si>
    <t>IF Cut between 100-200% payback</t>
  </si>
  <si>
    <t>Copies of Game Sold</t>
  </si>
  <si>
    <t>Gross Revenue</t>
  </si>
  <si>
    <t>After Steam Cut</t>
  </si>
  <si>
    <t>IF Payback</t>
  </si>
  <si>
    <t>Revenue</t>
  </si>
  <si>
    <t>Estimated Music Budget</t>
  </si>
  <si>
    <t>Estimated PR Budget</t>
  </si>
  <si>
    <t>???</t>
  </si>
  <si>
    <t xml:space="preserve"> </t>
  </si>
  <si>
    <t>Monthly Funds</t>
  </si>
  <si>
    <t>Income</t>
  </si>
  <si>
    <t>Hours Contract /week</t>
  </si>
  <si>
    <t>Random</t>
  </si>
  <si>
    <t>Estimated Positive Steam Reviews</t>
  </si>
  <si>
    <t>After Tax</t>
  </si>
  <si>
    <t>Tax Witholding</t>
  </si>
  <si>
    <t>Doing the thing</t>
  </si>
  <si>
    <t>Healer / dungeon crawl prototype</t>
  </si>
  <si>
    <t>Tetris card game prototype</t>
  </si>
  <si>
    <t>Birdwatching prototype</t>
  </si>
  <si>
    <t>FPS Bird prototype</t>
  </si>
  <si>
    <t>2D Bird prototype</t>
  </si>
  <si>
    <t>3rd person bird prototype</t>
  </si>
  <si>
    <t>Community prototype build v0</t>
  </si>
  <si>
    <t>Emotion focused</t>
  </si>
  <si>
    <t>Looking through notebook for past ideas</t>
  </si>
  <si>
    <t>Finding inspiration outside of games</t>
  </si>
  <si>
    <t>Imagining player fantasy</t>
  </si>
  <si>
    <t>Playing with Picture this, using construction paper</t>
  </si>
  <si>
    <t>Taking feedback about compelling nature of 3D graphics, combine with challenges of fps</t>
  </si>
  <si>
    <t>Get people playing and helping build the game!</t>
  </si>
  <si>
    <t>Demo Trailer</t>
  </si>
  <si>
    <t>Funding Acquired</t>
  </si>
  <si>
    <t>Release</t>
  </si>
  <si>
    <t>Project Timeline</t>
  </si>
  <si>
    <t>A's bday</t>
  </si>
  <si>
    <t>chosen 1.5 years after start</t>
  </si>
  <si>
    <t>Teaser Trailer</t>
  </si>
  <si>
    <t>Build V1 ready</t>
  </si>
  <si>
    <t>Keys for reviewers</t>
  </si>
  <si>
    <t>Keys for streamers</t>
  </si>
  <si>
    <t>Event</t>
  </si>
  <si>
    <t>Completion Date</t>
  </si>
  <si>
    <t>Details</t>
  </si>
  <si>
    <t>Percent Competion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</si>
</sst>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5" borderId="0" applyNumberFormat="0" applyBorder="0" applyAlignment="0" applyProtection="0"/>
    <xf numFmtId="0" fontId="5" fillId="6" borderId="0" applyNumberFormat="0" applyBorder="0" applyAlignment="0" applyProtection="0"/>
  </cellStyleXfs>
  <cellXfs count="40">
    <xf numFmtId="0" fontId="0" fillId="0" borderId="0" xfId="0"/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17" fontId="0" fillId="0" borderId="0" xfId="0" applyNumberFormat="1"/>
    <xf numFmtId="14" fontId="0" fillId="2" borderId="0" xfId="0" applyNumberFormat="1" applyFill="1"/>
    <xf numFmtId="14" fontId="0" fillId="0" borderId="0" xfId="0" applyNumberFormat="1" applyFill="1"/>
    <xf numFmtId="0" fontId="0" fillId="0" borderId="0" xfId="0" applyFont="1"/>
    <xf numFmtId="14" fontId="2" fillId="4" borderId="0" xfId="0" applyNumberFormat="1" applyFont="1" applyFill="1"/>
    <xf numFmtId="14" fontId="2" fillId="3" borderId="0" xfId="0" applyNumberFormat="1" applyFont="1" applyFill="1"/>
    <xf numFmtId="14" fontId="3" fillId="2" borderId="0" xfId="0" applyNumberFormat="1" applyFont="1" applyFill="1"/>
    <xf numFmtId="10" fontId="0" fillId="0" borderId="0" xfId="0" applyNumberFormat="1"/>
    <xf numFmtId="165" fontId="0" fillId="0" borderId="0" xfId="0" applyNumberFormat="1"/>
    <xf numFmtId="3" fontId="0" fillId="0" borderId="0" xfId="0" applyNumberFormat="1"/>
    <xf numFmtId="14" fontId="3" fillId="0" borderId="0" xfId="0" applyNumberFormat="1" applyFont="1" applyFill="1"/>
    <xf numFmtId="14" fontId="3" fillId="0" borderId="0" xfId="0" applyNumberFormat="1" applyFont="1"/>
    <xf numFmtId="0" fontId="0" fillId="0" borderId="0" xfId="0" applyNumberFormat="1"/>
    <xf numFmtId="9" fontId="0" fillId="0" borderId="0" xfId="0" applyNumberFormat="1"/>
    <xf numFmtId="3" fontId="4" fillId="5" borderId="0" xfId="1" applyNumberFormat="1"/>
    <xf numFmtId="164" fontId="4" fillId="5" borderId="0" xfId="1" applyNumberFormat="1"/>
    <xf numFmtId="0" fontId="4" fillId="5" borderId="0" xfId="1"/>
    <xf numFmtId="0" fontId="4" fillId="5" borderId="0" xfId="1" applyNumberFormat="1"/>
    <xf numFmtId="3" fontId="5" fillId="6" borderId="0" xfId="2" applyNumberFormat="1"/>
    <xf numFmtId="164" fontId="5" fillId="6" borderId="0" xfId="2" applyNumberFormat="1"/>
    <xf numFmtId="0" fontId="5" fillId="6" borderId="0" xfId="2"/>
    <xf numFmtId="0" fontId="5" fillId="6" borderId="0" xfId="2" applyNumberFormat="1"/>
    <xf numFmtId="10" fontId="0" fillId="0" borderId="0" xfId="0" applyNumberFormat="1" applyAlignment="1">
      <alignment horizontal="left"/>
    </xf>
    <xf numFmtId="0" fontId="0" fillId="0" borderId="1" xfId="0" applyBorder="1"/>
    <xf numFmtId="0" fontId="1" fillId="0" borderId="2" xfId="0" applyFont="1" applyBorder="1"/>
    <xf numFmtId="0" fontId="0" fillId="0" borderId="0" xfId="0" applyBorder="1"/>
    <xf numFmtId="0" fontId="1" fillId="0" borderId="3" xfId="0" applyFont="1" applyBorder="1"/>
    <xf numFmtId="0" fontId="1" fillId="0" borderId="4" xfId="0" applyFont="1" applyBorder="1"/>
    <xf numFmtId="0" fontId="1" fillId="2" borderId="4" xfId="0" applyFont="1" applyFill="1" applyBorder="1"/>
    <xf numFmtId="0" fontId="0" fillId="0" borderId="4" xfId="0" applyBorder="1"/>
    <xf numFmtId="0" fontId="1" fillId="0" borderId="5" xfId="0" applyFont="1" applyBorder="1"/>
    <xf numFmtId="14" fontId="0" fillId="0" borderId="6" xfId="0" applyNumberFormat="1" applyBorder="1"/>
    <xf numFmtId="164" fontId="0" fillId="0" borderId="1" xfId="0" applyNumberFormat="1" applyBorder="1"/>
    <xf numFmtId="14" fontId="0" fillId="2" borderId="1" xfId="0" applyNumberFormat="1" applyFill="1" applyBorder="1"/>
    <xf numFmtId="14" fontId="0" fillId="0" borderId="1" xfId="0" applyNumberFormat="1" applyBorder="1"/>
    <xf numFmtId="0" fontId="0" fillId="0" borderId="7" xfId="0" applyBorder="1"/>
  </cellXfs>
  <cellStyles count="3"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837B8-03A2-4787-92C0-8A69DADFB706}">
  <dimension ref="A1:J104"/>
  <sheetViews>
    <sheetView tabSelected="1" topLeftCell="A73" workbookViewId="0">
      <selection activeCell="F89" sqref="F89"/>
    </sheetView>
  </sheetViews>
  <sheetFormatPr defaultRowHeight="15" x14ac:dyDescent="0.25"/>
  <cols>
    <col min="1" max="1" width="18.5703125" customWidth="1"/>
    <col min="2" max="2" width="29.140625" customWidth="1"/>
    <col min="3" max="3" width="25.5703125" customWidth="1"/>
    <col min="4" max="4" width="35.42578125" customWidth="1"/>
    <col min="5" max="5" width="24.42578125" customWidth="1"/>
    <col min="6" max="6" width="26.7109375" customWidth="1"/>
    <col min="7" max="7" width="19.28515625" customWidth="1"/>
    <col min="8" max="8" width="19" customWidth="1"/>
    <col min="9" max="9" width="10.140625" bestFit="1" customWidth="1"/>
    <col min="10" max="10" width="22.5703125" customWidth="1"/>
  </cols>
  <sheetData>
    <row r="1" spans="1:10" x14ac:dyDescent="0.25">
      <c r="A1" s="1" t="s">
        <v>0</v>
      </c>
    </row>
    <row r="2" spans="1:10" x14ac:dyDescent="0.25">
      <c r="E2" t="s">
        <v>62</v>
      </c>
    </row>
    <row r="3" spans="1:10" x14ac:dyDescent="0.25">
      <c r="A3" s="30" t="s">
        <v>1</v>
      </c>
      <c r="B3" s="31" t="s">
        <v>2</v>
      </c>
      <c r="C3" s="31" t="s">
        <v>15</v>
      </c>
      <c r="D3" s="32" t="s">
        <v>17</v>
      </c>
      <c r="E3" s="31" t="s">
        <v>19</v>
      </c>
      <c r="F3" s="31" t="s">
        <v>31</v>
      </c>
      <c r="G3" s="31" t="s">
        <v>32</v>
      </c>
      <c r="H3" s="31" t="s">
        <v>20</v>
      </c>
      <c r="I3" s="33"/>
      <c r="J3" s="34" t="s">
        <v>37</v>
      </c>
    </row>
    <row r="4" spans="1:10" x14ac:dyDescent="0.25">
      <c r="A4" s="35">
        <v>44501</v>
      </c>
      <c r="B4" s="36">
        <v>14000</v>
      </c>
      <c r="C4" s="36">
        <f>AVERAGE(G8:G31)</f>
        <v>1733.3333333333333</v>
      </c>
      <c r="D4" s="37">
        <f>(B4/C4)*B32+A4</f>
        <v>44746.673076923078</v>
      </c>
      <c r="E4" s="38">
        <f>C103</f>
        <v>45048.5</v>
      </c>
      <c r="F4" s="38" t="s">
        <v>33</v>
      </c>
      <c r="G4" s="38" t="s">
        <v>33</v>
      </c>
      <c r="H4" s="36">
        <f>((E4-D4)/B32)*C4</f>
        <v>17199.999999999935</v>
      </c>
      <c r="I4" s="27"/>
      <c r="J4" s="39">
        <v>0</v>
      </c>
    </row>
    <row r="5" spans="1:10" x14ac:dyDescent="0.25">
      <c r="D5" s="6"/>
    </row>
    <row r="6" spans="1:10" x14ac:dyDescent="0.25">
      <c r="A6" s="1" t="s">
        <v>35</v>
      </c>
    </row>
    <row r="7" spans="1:10" ht="15.75" thickBot="1" x14ac:dyDescent="0.3">
      <c r="A7" s="28" t="s">
        <v>4</v>
      </c>
      <c r="B7" s="28" t="s">
        <v>5</v>
      </c>
      <c r="C7" s="28" t="s">
        <v>6</v>
      </c>
      <c r="D7" s="28" t="s">
        <v>7</v>
      </c>
      <c r="E7" s="28" t="s">
        <v>8</v>
      </c>
      <c r="F7" s="28" t="s">
        <v>36</v>
      </c>
      <c r="G7" s="28" t="s">
        <v>3</v>
      </c>
      <c r="H7" s="28" t="s">
        <v>9</v>
      </c>
      <c r="I7" s="28"/>
      <c r="J7" s="28" t="s">
        <v>10</v>
      </c>
    </row>
    <row r="8" spans="1:10" x14ac:dyDescent="0.25">
      <c r="A8" s="4">
        <v>44501</v>
      </c>
      <c r="B8">
        <v>30</v>
      </c>
      <c r="C8" s="3">
        <v>1600</v>
      </c>
      <c r="D8" s="3">
        <v>200</v>
      </c>
      <c r="E8" s="3">
        <v>450</v>
      </c>
      <c r="F8" s="3">
        <f>$J$4*50*0.95*0.6666*4</f>
        <v>0</v>
      </c>
      <c r="G8" s="3">
        <f>SUM(C8:E8)-F8</f>
        <v>2250</v>
      </c>
      <c r="H8" s="3">
        <f t="shared" ref="H8:H31" si="0">G8/B8</f>
        <v>75</v>
      </c>
      <c r="I8" s="3"/>
    </row>
    <row r="9" spans="1:10" x14ac:dyDescent="0.25">
      <c r="A9" s="4">
        <v>44531</v>
      </c>
      <c r="B9">
        <v>31</v>
      </c>
      <c r="C9" s="3">
        <v>2100</v>
      </c>
      <c r="D9" s="3">
        <v>300</v>
      </c>
      <c r="E9" s="3">
        <v>450</v>
      </c>
      <c r="F9" s="3">
        <f t="shared" ref="F9:F31" si="1">$J$4*50*0.95*0.6666*4</f>
        <v>0</v>
      </c>
      <c r="G9" s="3">
        <f t="shared" ref="G9:G31" si="2">SUM(C9:E9)-F9</f>
        <v>2850</v>
      </c>
      <c r="H9" s="3">
        <f t="shared" si="0"/>
        <v>91.935483870967744</v>
      </c>
      <c r="I9" s="3"/>
      <c r="J9" t="s">
        <v>11</v>
      </c>
    </row>
    <row r="10" spans="1:10" x14ac:dyDescent="0.25">
      <c r="A10" s="4">
        <v>44562</v>
      </c>
      <c r="B10">
        <v>31</v>
      </c>
      <c r="C10" s="3">
        <v>1000</v>
      </c>
      <c r="D10" s="3">
        <v>300</v>
      </c>
      <c r="E10" s="3">
        <v>450</v>
      </c>
      <c r="F10" s="3">
        <f t="shared" si="1"/>
        <v>0</v>
      </c>
      <c r="G10" s="3">
        <f t="shared" si="2"/>
        <v>1750</v>
      </c>
      <c r="H10" s="3">
        <f t="shared" si="0"/>
        <v>56.451612903225808</v>
      </c>
      <c r="I10" s="3"/>
      <c r="J10" t="s">
        <v>12</v>
      </c>
    </row>
    <row r="11" spans="1:10" x14ac:dyDescent="0.25">
      <c r="A11" s="4">
        <v>44593</v>
      </c>
      <c r="B11">
        <v>28</v>
      </c>
      <c r="C11" s="3">
        <v>1000</v>
      </c>
      <c r="D11" s="3">
        <v>200</v>
      </c>
      <c r="E11" s="3">
        <v>450</v>
      </c>
      <c r="F11" s="3">
        <f t="shared" si="1"/>
        <v>0</v>
      </c>
      <c r="G11" s="3">
        <f t="shared" si="2"/>
        <v>1650</v>
      </c>
      <c r="H11" s="3">
        <f t="shared" si="0"/>
        <v>58.928571428571431</v>
      </c>
      <c r="I11" s="3"/>
    </row>
    <row r="12" spans="1:10" x14ac:dyDescent="0.25">
      <c r="A12" s="4">
        <v>44621</v>
      </c>
      <c r="B12">
        <v>31</v>
      </c>
      <c r="C12" s="3">
        <v>1000</v>
      </c>
      <c r="D12" s="3">
        <v>200</v>
      </c>
      <c r="E12" s="3">
        <v>450</v>
      </c>
      <c r="F12" s="3">
        <f t="shared" si="1"/>
        <v>0</v>
      </c>
      <c r="G12" s="3">
        <f t="shared" si="2"/>
        <v>1650</v>
      </c>
      <c r="H12" s="3">
        <f t="shared" si="0"/>
        <v>53.225806451612904</v>
      </c>
      <c r="I12" s="3"/>
    </row>
    <row r="13" spans="1:10" x14ac:dyDescent="0.25">
      <c r="A13" s="4">
        <v>44652</v>
      </c>
      <c r="B13">
        <v>30</v>
      </c>
      <c r="C13" s="3">
        <v>1000</v>
      </c>
      <c r="D13" s="3">
        <v>200</v>
      </c>
      <c r="E13" s="3">
        <v>450</v>
      </c>
      <c r="F13" s="3">
        <f t="shared" si="1"/>
        <v>0</v>
      </c>
      <c r="G13" s="3">
        <f t="shared" si="2"/>
        <v>1650</v>
      </c>
      <c r="H13" s="3">
        <f t="shared" si="0"/>
        <v>55</v>
      </c>
      <c r="I13" s="3"/>
    </row>
    <row r="14" spans="1:10" x14ac:dyDescent="0.25">
      <c r="A14" s="4">
        <v>44682</v>
      </c>
      <c r="B14">
        <v>31</v>
      </c>
      <c r="C14" s="3">
        <v>1000</v>
      </c>
      <c r="D14" s="3">
        <v>200</v>
      </c>
      <c r="E14" s="3">
        <v>450</v>
      </c>
      <c r="F14" s="3">
        <f t="shared" si="1"/>
        <v>0</v>
      </c>
      <c r="G14" s="3">
        <f t="shared" si="2"/>
        <v>1650</v>
      </c>
      <c r="H14" s="3">
        <f t="shared" si="0"/>
        <v>53.225806451612904</v>
      </c>
      <c r="I14" s="3"/>
    </row>
    <row r="15" spans="1:10" x14ac:dyDescent="0.25">
      <c r="A15" s="4">
        <v>44713</v>
      </c>
      <c r="B15">
        <v>30</v>
      </c>
      <c r="C15" s="3">
        <v>1000</v>
      </c>
      <c r="D15" s="3">
        <v>200</v>
      </c>
      <c r="E15" s="3">
        <v>450</v>
      </c>
      <c r="F15" s="3">
        <f t="shared" si="1"/>
        <v>0</v>
      </c>
      <c r="G15" s="3">
        <f t="shared" si="2"/>
        <v>1650</v>
      </c>
      <c r="H15" s="3">
        <f t="shared" si="0"/>
        <v>55</v>
      </c>
      <c r="I15" s="3"/>
      <c r="J15" t="s">
        <v>61</v>
      </c>
    </row>
    <row r="16" spans="1:10" x14ac:dyDescent="0.25">
      <c r="A16" s="4">
        <v>44743</v>
      </c>
      <c r="B16">
        <v>31</v>
      </c>
      <c r="C16" s="3">
        <v>1000</v>
      </c>
      <c r="D16" s="3">
        <v>200</v>
      </c>
      <c r="E16" s="3">
        <v>450</v>
      </c>
      <c r="F16" s="3">
        <f t="shared" si="1"/>
        <v>0</v>
      </c>
      <c r="G16" s="3">
        <f t="shared" si="2"/>
        <v>1650</v>
      </c>
      <c r="H16" s="3">
        <f t="shared" si="0"/>
        <v>53.225806451612904</v>
      </c>
      <c r="I16" s="3"/>
    </row>
    <row r="17" spans="1:10" x14ac:dyDescent="0.25">
      <c r="A17" s="4">
        <v>44774</v>
      </c>
      <c r="B17">
        <v>31</v>
      </c>
      <c r="C17" s="3">
        <v>1000</v>
      </c>
      <c r="D17" s="3">
        <v>200</v>
      </c>
      <c r="E17" s="3">
        <v>450</v>
      </c>
      <c r="F17" s="3">
        <f t="shared" si="1"/>
        <v>0</v>
      </c>
      <c r="G17" s="3">
        <f t="shared" si="2"/>
        <v>1650</v>
      </c>
      <c r="H17" s="3">
        <f t="shared" si="0"/>
        <v>53.225806451612904</v>
      </c>
      <c r="I17" s="3"/>
    </row>
    <row r="18" spans="1:10" x14ac:dyDescent="0.25">
      <c r="A18" s="4">
        <v>44805</v>
      </c>
      <c r="B18">
        <v>30</v>
      </c>
      <c r="C18" s="3">
        <v>1000</v>
      </c>
      <c r="D18" s="3">
        <v>200</v>
      </c>
      <c r="E18" s="3">
        <v>450</v>
      </c>
      <c r="F18" s="3">
        <f t="shared" si="1"/>
        <v>0</v>
      </c>
      <c r="G18" s="3">
        <f t="shared" si="2"/>
        <v>1650</v>
      </c>
      <c r="H18" s="3">
        <f t="shared" si="0"/>
        <v>55</v>
      </c>
      <c r="I18" s="3"/>
    </row>
    <row r="19" spans="1:10" x14ac:dyDescent="0.25">
      <c r="A19" s="4">
        <v>44835</v>
      </c>
      <c r="B19">
        <v>31</v>
      </c>
      <c r="C19" s="3">
        <v>1000</v>
      </c>
      <c r="D19" s="3">
        <v>200</v>
      </c>
      <c r="E19" s="3">
        <v>450</v>
      </c>
      <c r="F19" s="3">
        <f t="shared" si="1"/>
        <v>0</v>
      </c>
      <c r="G19" s="3">
        <f t="shared" si="2"/>
        <v>1650</v>
      </c>
      <c r="H19" s="3">
        <f t="shared" si="0"/>
        <v>53.225806451612904</v>
      </c>
      <c r="I19" s="3"/>
    </row>
    <row r="20" spans="1:10" x14ac:dyDescent="0.25">
      <c r="A20" s="4">
        <v>44866</v>
      </c>
      <c r="B20">
        <v>30</v>
      </c>
      <c r="C20" s="3">
        <v>1000</v>
      </c>
      <c r="D20" s="3">
        <v>200</v>
      </c>
      <c r="E20" s="3">
        <v>450</v>
      </c>
      <c r="F20" s="3">
        <f t="shared" si="1"/>
        <v>0</v>
      </c>
      <c r="G20" s="3">
        <f t="shared" si="2"/>
        <v>1650</v>
      </c>
      <c r="H20" s="3">
        <f t="shared" si="0"/>
        <v>55</v>
      </c>
      <c r="I20" s="3"/>
    </row>
    <row r="21" spans="1:10" x14ac:dyDescent="0.25">
      <c r="A21" s="4">
        <v>44896</v>
      </c>
      <c r="B21">
        <v>31</v>
      </c>
      <c r="C21" s="3">
        <v>1000</v>
      </c>
      <c r="D21" s="3">
        <v>200</v>
      </c>
      <c r="E21" s="3">
        <v>450</v>
      </c>
      <c r="F21" s="3">
        <f t="shared" si="1"/>
        <v>0</v>
      </c>
      <c r="G21" s="3">
        <f t="shared" si="2"/>
        <v>1650</v>
      </c>
      <c r="H21" s="3">
        <f t="shared" si="0"/>
        <v>53.225806451612904</v>
      </c>
      <c r="I21" s="3"/>
    </row>
    <row r="22" spans="1:10" x14ac:dyDescent="0.25">
      <c r="A22" s="4">
        <v>44927</v>
      </c>
      <c r="B22">
        <v>31</v>
      </c>
      <c r="C22" s="3">
        <v>1000</v>
      </c>
      <c r="D22" s="3">
        <v>300</v>
      </c>
      <c r="E22" s="3">
        <v>450</v>
      </c>
      <c r="F22" s="3">
        <f t="shared" si="1"/>
        <v>0</v>
      </c>
      <c r="G22" s="3">
        <f t="shared" si="2"/>
        <v>1750</v>
      </c>
      <c r="H22" s="3">
        <f t="shared" si="0"/>
        <v>56.451612903225808</v>
      </c>
      <c r="I22" s="3"/>
      <c r="J22" t="s">
        <v>16</v>
      </c>
    </row>
    <row r="23" spans="1:10" x14ac:dyDescent="0.25">
      <c r="A23" s="4">
        <v>44958</v>
      </c>
      <c r="B23">
        <v>28</v>
      </c>
      <c r="C23" s="3">
        <v>1000</v>
      </c>
      <c r="D23" s="3">
        <v>200</v>
      </c>
      <c r="E23" s="3">
        <v>450</v>
      </c>
      <c r="F23" s="3">
        <f t="shared" si="1"/>
        <v>0</v>
      </c>
      <c r="G23" s="3">
        <f t="shared" si="2"/>
        <v>1650</v>
      </c>
      <c r="H23" s="3">
        <f t="shared" si="0"/>
        <v>58.928571428571431</v>
      </c>
      <c r="I23" s="3"/>
    </row>
    <row r="24" spans="1:10" x14ac:dyDescent="0.25">
      <c r="A24" s="4">
        <v>44986</v>
      </c>
      <c r="B24">
        <v>31</v>
      </c>
      <c r="C24" s="3">
        <v>1000</v>
      </c>
      <c r="D24" s="3">
        <v>200</v>
      </c>
      <c r="E24" s="3">
        <v>450</v>
      </c>
      <c r="F24" s="3">
        <f t="shared" si="1"/>
        <v>0</v>
      </c>
      <c r="G24" s="3">
        <f t="shared" si="2"/>
        <v>1650</v>
      </c>
      <c r="H24" s="3">
        <f t="shared" si="0"/>
        <v>53.225806451612904</v>
      </c>
      <c r="I24" s="3"/>
    </row>
    <row r="25" spans="1:10" x14ac:dyDescent="0.25">
      <c r="A25" s="4">
        <v>45017</v>
      </c>
      <c r="B25">
        <v>30</v>
      </c>
      <c r="C25" s="3">
        <v>1000</v>
      </c>
      <c r="D25" s="3">
        <v>200</v>
      </c>
      <c r="E25" s="3">
        <v>450</v>
      </c>
      <c r="F25" s="3">
        <f t="shared" si="1"/>
        <v>0</v>
      </c>
      <c r="G25" s="3">
        <f t="shared" si="2"/>
        <v>1650</v>
      </c>
      <c r="H25" s="3">
        <f t="shared" si="0"/>
        <v>55</v>
      </c>
      <c r="I25" s="3"/>
    </row>
    <row r="26" spans="1:10" x14ac:dyDescent="0.25">
      <c r="A26" s="4">
        <v>45047</v>
      </c>
      <c r="B26">
        <v>31</v>
      </c>
      <c r="C26" s="3">
        <v>1000</v>
      </c>
      <c r="D26" s="3">
        <v>200</v>
      </c>
      <c r="E26" s="3">
        <v>450</v>
      </c>
      <c r="F26" s="3">
        <f t="shared" si="1"/>
        <v>0</v>
      </c>
      <c r="G26" s="3">
        <f t="shared" si="2"/>
        <v>1650</v>
      </c>
      <c r="H26" s="3">
        <f t="shared" si="0"/>
        <v>53.225806451612904</v>
      </c>
      <c r="I26" s="3"/>
    </row>
    <row r="27" spans="1:10" x14ac:dyDescent="0.25">
      <c r="A27" s="4">
        <v>45078</v>
      </c>
      <c r="B27">
        <v>30</v>
      </c>
      <c r="C27" s="3">
        <v>1000</v>
      </c>
      <c r="D27" s="3">
        <v>200</v>
      </c>
      <c r="E27" s="3">
        <v>450</v>
      </c>
      <c r="F27" s="3">
        <f t="shared" si="1"/>
        <v>0</v>
      </c>
      <c r="G27" s="3">
        <f t="shared" si="2"/>
        <v>1650</v>
      </c>
      <c r="H27" s="3">
        <f t="shared" si="0"/>
        <v>55</v>
      </c>
      <c r="I27" s="3"/>
    </row>
    <row r="28" spans="1:10" x14ac:dyDescent="0.25">
      <c r="A28" s="4">
        <v>45108</v>
      </c>
      <c r="B28">
        <v>31</v>
      </c>
      <c r="C28" s="3">
        <v>1000</v>
      </c>
      <c r="D28" s="3">
        <v>200</v>
      </c>
      <c r="E28" s="3">
        <v>450</v>
      </c>
      <c r="F28" s="3">
        <f t="shared" si="1"/>
        <v>0</v>
      </c>
      <c r="G28" s="3">
        <f t="shared" si="2"/>
        <v>1650</v>
      </c>
      <c r="H28" s="3">
        <f t="shared" si="0"/>
        <v>53.225806451612904</v>
      </c>
      <c r="I28" s="3"/>
    </row>
    <row r="29" spans="1:10" x14ac:dyDescent="0.25">
      <c r="A29" s="4">
        <v>45139</v>
      </c>
      <c r="B29">
        <v>31</v>
      </c>
      <c r="C29" s="3">
        <v>1000</v>
      </c>
      <c r="D29" s="3">
        <v>200</v>
      </c>
      <c r="E29" s="3">
        <v>450</v>
      </c>
      <c r="F29" s="3">
        <f t="shared" si="1"/>
        <v>0</v>
      </c>
      <c r="G29" s="3">
        <f t="shared" si="2"/>
        <v>1650</v>
      </c>
      <c r="H29" s="3">
        <f t="shared" si="0"/>
        <v>53.225806451612904</v>
      </c>
      <c r="I29" s="3"/>
    </row>
    <row r="30" spans="1:10" x14ac:dyDescent="0.25">
      <c r="A30" s="4">
        <v>45170</v>
      </c>
      <c r="B30">
        <v>30</v>
      </c>
      <c r="C30" s="3">
        <v>1000</v>
      </c>
      <c r="D30" s="3">
        <v>200</v>
      </c>
      <c r="E30" s="3">
        <v>450</v>
      </c>
      <c r="F30" s="3">
        <f t="shared" si="1"/>
        <v>0</v>
      </c>
      <c r="G30" s="3">
        <f t="shared" si="2"/>
        <v>1650</v>
      </c>
      <c r="H30" s="3">
        <f t="shared" si="0"/>
        <v>55</v>
      </c>
      <c r="I30" s="3"/>
    </row>
    <row r="31" spans="1:10" x14ac:dyDescent="0.25">
      <c r="A31" s="4">
        <v>45200</v>
      </c>
      <c r="B31">
        <v>31</v>
      </c>
      <c r="C31" s="3">
        <v>1000</v>
      </c>
      <c r="D31" s="3">
        <v>200</v>
      </c>
      <c r="E31" s="3">
        <v>450</v>
      </c>
      <c r="F31" s="3">
        <f t="shared" si="1"/>
        <v>0</v>
      </c>
      <c r="G31" s="3">
        <f t="shared" si="2"/>
        <v>1650</v>
      </c>
      <c r="H31" s="3">
        <f t="shared" si="0"/>
        <v>53.225806451612904</v>
      </c>
    </row>
    <row r="32" spans="1:10" x14ac:dyDescent="0.25">
      <c r="A32" s="1" t="s">
        <v>13</v>
      </c>
      <c r="B32">
        <f>AVERAGE(B8:B31)</f>
        <v>30.416666666666668</v>
      </c>
      <c r="G32" s="1" t="s">
        <v>14</v>
      </c>
      <c r="H32" s="3">
        <f>AVERAGE(H8:H31)</f>
        <v>57.00748847926269</v>
      </c>
    </row>
    <row r="33" spans="1:9" x14ac:dyDescent="0.25">
      <c r="I33" t="s">
        <v>34</v>
      </c>
    </row>
    <row r="35" spans="1:9" x14ac:dyDescent="0.25">
      <c r="A35" s="1" t="s">
        <v>21</v>
      </c>
    </row>
    <row r="36" spans="1:9" x14ac:dyDescent="0.25">
      <c r="A36" s="1" t="s">
        <v>22</v>
      </c>
      <c r="B36" s="1" t="s">
        <v>23</v>
      </c>
      <c r="C36" s="1" t="s">
        <v>24</v>
      </c>
      <c r="D36" s="1" t="s">
        <v>25</v>
      </c>
      <c r="E36" s="1" t="s">
        <v>41</v>
      </c>
      <c r="F36" s="1"/>
    </row>
    <row r="37" spans="1:9" x14ac:dyDescent="0.25">
      <c r="A37" s="3">
        <v>9.99</v>
      </c>
      <c r="B37" s="11">
        <v>0.3</v>
      </c>
      <c r="C37" s="12">
        <f>H4</f>
        <v>17199.999999999935</v>
      </c>
      <c r="D37" s="11">
        <v>0.25</v>
      </c>
      <c r="E37" s="17">
        <v>0.3</v>
      </c>
      <c r="F37" s="3"/>
    </row>
    <row r="38" spans="1:9" x14ac:dyDescent="0.25">
      <c r="G38" t="s">
        <v>38</v>
      </c>
    </row>
    <row r="39" spans="1:9" ht="15.75" thickBot="1" x14ac:dyDescent="0.3">
      <c r="A39" s="28" t="s">
        <v>26</v>
      </c>
      <c r="B39" s="28" t="s">
        <v>27</v>
      </c>
      <c r="C39" s="28" t="s">
        <v>28</v>
      </c>
      <c r="D39" s="28" t="s">
        <v>40</v>
      </c>
      <c r="E39" s="28" t="s">
        <v>29</v>
      </c>
      <c r="F39" s="28" t="s">
        <v>30</v>
      </c>
      <c r="G39" s="28"/>
      <c r="H39" s="28" t="s">
        <v>39</v>
      </c>
      <c r="I39" s="1"/>
    </row>
    <row r="40" spans="1:9" x14ac:dyDescent="0.25">
      <c r="A40" s="13">
        <v>1000</v>
      </c>
      <c r="B40" s="3">
        <f>A40*$A$37</f>
        <v>9990</v>
      </c>
      <c r="C40" s="3">
        <f>B40*(1-$B$37)</f>
        <v>6993</v>
      </c>
      <c r="D40" s="3">
        <f>C40*(1-$E$37)</f>
        <v>4895.0999999999995</v>
      </c>
      <c r="E40" s="3">
        <f t="shared" ref="E40:E66" si="3">IF(IF(C40&lt;$C$37,C40,$C$37+$D$37*(C40-$C$37))&lt;$C$37*2,IF(C40&lt;$C$37,C40,$C$37+$D$37*(C40-$C$37)),$C$37*2)</f>
        <v>6993</v>
      </c>
      <c r="F40" s="3">
        <f>D40-E40</f>
        <v>-2097.9000000000005</v>
      </c>
      <c r="G40" s="3"/>
      <c r="H40" s="16">
        <f>A40/50</f>
        <v>20</v>
      </c>
    </row>
    <row r="41" spans="1:9" x14ac:dyDescent="0.25">
      <c r="A41" s="13">
        <v>2000</v>
      </c>
      <c r="B41" s="3">
        <f t="shared" ref="B41:B63" si="4">A41*$A$37</f>
        <v>19980</v>
      </c>
      <c r="C41" s="3">
        <f t="shared" ref="C41:C63" si="5">B41*(1-$B$37)</f>
        <v>13986</v>
      </c>
      <c r="D41" s="3">
        <f t="shared" ref="D41:D66" si="6">C41*(1-$E$37)</f>
        <v>9790.1999999999989</v>
      </c>
      <c r="E41" s="3">
        <f t="shared" si="3"/>
        <v>13986</v>
      </c>
      <c r="F41" s="3">
        <f t="shared" ref="F41:F66" si="7">D41-E41</f>
        <v>-4195.8000000000011</v>
      </c>
      <c r="G41" s="3"/>
      <c r="H41" s="16">
        <f t="shared" ref="H41:H66" si="8">A41/50</f>
        <v>40</v>
      </c>
    </row>
    <row r="42" spans="1:9" x14ac:dyDescent="0.25">
      <c r="A42" s="13">
        <v>3000</v>
      </c>
      <c r="B42" s="3">
        <f t="shared" si="4"/>
        <v>29970</v>
      </c>
      <c r="C42" s="3">
        <f t="shared" si="5"/>
        <v>20979</v>
      </c>
      <c r="D42" s="3">
        <f t="shared" si="6"/>
        <v>14685.3</v>
      </c>
      <c r="E42" s="3">
        <f t="shared" si="3"/>
        <v>18144.749999999949</v>
      </c>
      <c r="F42" s="3">
        <f t="shared" si="7"/>
        <v>-3459.4499999999498</v>
      </c>
      <c r="G42" s="3"/>
      <c r="H42" s="16">
        <f t="shared" si="8"/>
        <v>60</v>
      </c>
    </row>
    <row r="43" spans="1:9" x14ac:dyDescent="0.25">
      <c r="A43" s="13">
        <v>4000</v>
      </c>
      <c r="B43" s="3">
        <f t="shared" si="4"/>
        <v>39960</v>
      </c>
      <c r="C43" s="3">
        <f t="shared" si="5"/>
        <v>27972</v>
      </c>
      <c r="D43" s="3">
        <f t="shared" si="6"/>
        <v>19580.399999999998</v>
      </c>
      <c r="E43" s="3">
        <f t="shared" si="3"/>
        <v>19892.999999999949</v>
      </c>
      <c r="F43" s="3">
        <f t="shared" si="7"/>
        <v>-312.59999999995125</v>
      </c>
      <c r="G43" s="3"/>
      <c r="H43" s="16">
        <f t="shared" si="8"/>
        <v>80</v>
      </c>
    </row>
    <row r="44" spans="1:9" x14ac:dyDescent="0.25">
      <c r="A44" s="13">
        <v>5000</v>
      </c>
      <c r="B44" s="3">
        <f t="shared" si="4"/>
        <v>49950</v>
      </c>
      <c r="C44" s="3">
        <f t="shared" si="5"/>
        <v>34965</v>
      </c>
      <c r="D44" s="3">
        <f t="shared" si="6"/>
        <v>24475.5</v>
      </c>
      <c r="E44" s="3">
        <f t="shared" si="3"/>
        <v>21641.249999999949</v>
      </c>
      <c r="F44" s="3">
        <f t="shared" si="7"/>
        <v>2834.2500000000509</v>
      </c>
      <c r="G44" s="3"/>
      <c r="H44" s="16">
        <f t="shared" si="8"/>
        <v>100</v>
      </c>
    </row>
    <row r="45" spans="1:9" x14ac:dyDescent="0.25">
      <c r="A45" s="13">
        <v>6000</v>
      </c>
      <c r="B45" s="3">
        <f t="shared" si="4"/>
        <v>59940</v>
      </c>
      <c r="C45" s="3">
        <f t="shared" si="5"/>
        <v>41958</v>
      </c>
      <c r="D45" s="3">
        <f t="shared" si="6"/>
        <v>29370.6</v>
      </c>
      <c r="E45" s="3">
        <f t="shared" si="3"/>
        <v>23389.499999999949</v>
      </c>
      <c r="F45" s="3">
        <f t="shared" si="7"/>
        <v>5981.1000000000495</v>
      </c>
      <c r="G45" s="3"/>
      <c r="H45" s="16">
        <f t="shared" si="8"/>
        <v>120</v>
      </c>
    </row>
    <row r="46" spans="1:9" x14ac:dyDescent="0.25">
      <c r="A46" s="13">
        <v>7000</v>
      </c>
      <c r="B46" s="3">
        <f t="shared" si="4"/>
        <v>69930</v>
      </c>
      <c r="C46" s="3">
        <f t="shared" si="5"/>
        <v>48951</v>
      </c>
      <c r="D46" s="3">
        <f t="shared" si="6"/>
        <v>34265.699999999997</v>
      </c>
      <c r="E46" s="3">
        <f t="shared" si="3"/>
        <v>25137.749999999949</v>
      </c>
      <c r="F46" s="3">
        <f t="shared" si="7"/>
        <v>9127.950000000048</v>
      </c>
      <c r="G46" s="3"/>
      <c r="H46" s="16">
        <f t="shared" si="8"/>
        <v>140</v>
      </c>
    </row>
    <row r="47" spans="1:9" x14ac:dyDescent="0.25">
      <c r="A47" s="13">
        <v>8000</v>
      </c>
      <c r="B47" s="3">
        <f t="shared" si="4"/>
        <v>79920</v>
      </c>
      <c r="C47" s="3">
        <f t="shared" si="5"/>
        <v>55944</v>
      </c>
      <c r="D47" s="3">
        <f t="shared" si="6"/>
        <v>39160.799999999996</v>
      </c>
      <c r="E47" s="3">
        <f t="shared" si="3"/>
        <v>26885.999999999949</v>
      </c>
      <c r="F47" s="3">
        <f t="shared" si="7"/>
        <v>12274.800000000047</v>
      </c>
      <c r="G47" s="3"/>
      <c r="H47" s="16">
        <f t="shared" si="8"/>
        <v>160</v>
      </c>
    </row>
    <row r="48" spans="1:9" x14ac:dyDescent="0.25">
      <c r="A48" s="13">
        <v>9000</v>
      </c>
      <c r="B48" s="3">
        <f t="shared" si="4"/>
        <v>89910</v>
      </c>
      <c r="C48" s="3">
        <f t="shared" si="5"/>
        <v>62936.999999999993</v>
      </c>
      <c r="D48" s="3">
        <f t="shared" si="6"/>
        <v>44055.899999999994</v>
      </c>
      <c r="E48" s="3">
        <f t="shared" si="3"/>
        <v>28634.249999999949</v>
      </c>
      <c r="F48" s="3">
        <f t="shared" si="7"/>
        <v>15421.650000000045</v>
      </c>
      <c r="G48" s="3"/>
      <c r="H48" s="16">
        <f t="shared" si="8"/>
        <v>180</v>
      </c>
    </row>
    <row r="49" spans="1:9" x14ac:dyDescent="0.25">
      <c r="A49" s="13">
        <v>10000</v>
      </c>
      <c r="B49" s="3">
        <f t="shared" si="4"/>
        <v>99900</v>
      </c>
      <c r="C49" s="3">
        <f t="shared" si="5"/>
        <v>69930</v>
      </c>
      <c r="D49" s="3">
        <f t="shared" si="6"/>
        <v>48951</v>
      </c>
      <c r="E49" s="3">
        <f t="shared" si="3"/>
        <v>30382.499999999949</v>
      </c>
      <c r="F49" s="3">
        <f t="shared" si="7"/>
        <v>18568.500000000051</v>
      </c>
      <c r="H49" s="16">
        <f t="shared" si="8"/>
        <v>200</v>
      </c>
    </row>
    <row r="50" spans="1:9" x14ac:dyDescent="0.25">
      <c r="A50" s="13">
        <v>15000</v>
      </c>
      <c r="B50" s="3">
        <f t="shared" si="4"/>
        <v>149850</v>
      </c>
      <c r="C50" s="3">
        <f t="shared" si="5"/>
        <v>104895</v>
      </c>
      <c r="D50" s="3">
        <f t="shared" si="6"/>
        <v>73426.5</v>
      </c>
      <c r="E50" s="3">
        <f t="shared" si="3"/>
        <v>34399.999999999869</v>
      </c>
      <c r="F50" s="3">
        <f t="shared" si="7"/>
        <v>39026.500000000131</v>
      </c>
      <c r="H50" s="16">
        <f t="shared" si="8"/>
        <v>300</v>
      </c>
    </row>
    <row r="51" spans="1:9" x14ac:dyDescent="0.25">
      <c r="A51" s="18">
        <v>20000</v>
      </c>
      <c r="B51" s="19">
        <f t="shared" si="4"/>
        <v>199800</v>
      </c>
      <c r="C51" s="19">
        <f t="shared" si="5"/>
        <v>139860</v>
      </c>
      <c r="D51" s="19">
        <f t="shared" si="6"/>
        <v>97902</v>
      </c>
      <c r="E51" s="19">
        <f t="shared" si="3"/>
        <v>34399.999999999869</v>
      </c>
      <c r="F51" s="19">
        <f t="shared" si="7"/>
        <v>63502.000000000131</v>
      </c>
      <c r="G51" s="20"/>
      <c r="H51" s="21">
        <f t="shared" si="8"/>
        <v>400</v>
      </c>
      <c r="I51" s="20"/>
    </row>
    <row r="52" spans="1:9" x14ac:dyDescent="0.25">
      <c r="A52" s="13">
        <v>25000</v>
      </c>
      <c r="B52" s="3">
        <f t="shared" si="4"/>
        <v>249750</v>
      </c>
      <c r="C52" s="3">
        <f t="shared" si="5"/>
        <v>174825</v>
      </c>
      <c r="D52" s="3">
        <f t="shared" si="6"/>
        <v>122377.49999999999</v>
      </c>
      <c r="E52" s="3">
        <f t="shared" si="3"/>
        <v>34399.999999999869</v>
      </c>
      <c r="F52" s="3">
        <f t="shared" si="7"/>
        <v>87977.500000000116</v>
      </c>
      <c r="H52" s="16">
        <f t="shared" si="8"/>
        <v>500</v>
      </c>
    </row>
    <row r="53" spans="1:9" x14ac:dyDescent="0.25">
      <c r="A53" s="22">
        <v>30000</v>
      </c>
      <c r="B53" s="23">
        <f t="shared" si="4"/>
        <v>299700</v>
      </c>
      <c r="C53" s="23">
        <f t="shared" si="5"/>
        <v>209790</v>
      </c>
      <c r="D53" s="23">
        <f t="shared" si="6"/>
        <v>146853</v>
      </c>
      <c r="E53" s="23">
        <f t="shared" si="3"/>
        <v>34399.999999999869</v>
      </c>
      <c r="F53" s="23">
        <f t="shared" si="7"/>
        <v>112453.00000000013</v>
      </c>
      <c r="G53" s="24"/>
      <c r="H53" s="25">
        <f t="shared" si="8"/>
        <v>600</v>
      </c>
      <c r="I53" s="24"/>
    </row>
    <row r="54" spans="1:9" x14ac:dyDescent="0.25">
      <c r="A54" s="13">
        <v>35000</v>
      </c>
      <c r="B54" s="3">
        <f t="shared" si="4"/>
        <v>349650</v>
      </c>
      <c r="C54" s="3">
        <f t="shared" si="5"/>
        <v>244754.99999999997</v>
      </c>
      <c r="D54" s="3">
        <f t="shared" si="6"/>
        <v>171328.49999999997</v>
      </c>
      <c r="E54" s="3">
        <f t="shared" si="3"/>
        <v>34399.999999999869</v>
      </c>
      <c r="F54" s="3">
        <f t="shared" si="7"/>
        <v>136928.50000000012</v>
      </c>
      <c r="H54" s="16">
        <f t="shared" si="8"/>
        <v>700</v>
      </c>
    </row>
    <row r="55" spans="1:9" x14ac:dyDescent="0.25">
      <c r="A55" s="13">
        <v>40000</v>
      </c>
      <c r="B55" s="3">
        <f t="shared" si="4"/>
        <v>399600</v>
      </c>
      <c r="C55" s="3">
        <f t="shared" si="5"/>
        <v>279720</v>
      </c>
      <c r="D55" s="3">
        <f t="shared" si="6"/>
        <v>195804</v>
      </c>
      <c r="E55" s="3">
        <f t="shared" si="3"/>
        <v>34399.999999999869</v>
      </c>
      <c r="F55" s="3">
        <f t="shared" si="7"/>
        <v>161404.00000000012</v>
      </c>
      <c r="H55" s="16">
        <f t="shared" si="8"/>
        <v>800</v>
      </c>
    </row>
    <row r="56" spans="1:9" x14ac:dyDescent="0.25">
      <c r="A56" s="13">
        <v>45000</v>
      </c>
      <c r="B56" s="3">
        <f t="shared" si="4"/>
        <v>449550</v>
      </c>
      <c r="C56" s="3">
        <f t="shared" si="5"/>
        <v>314685</v>
      </c>
      <c r="D56" s="3">
        <f t="shared" si="6"/>
        <v>220279.5</v>
      </c>
      <c r="E56" s="3">
        <f t="shared" si="3"/>
        <v>34399.999999999869</v>
      </c>
      <c r="F56" s="3">
        <f t="shared" si="7"/>
        <v>185879.50000000012</v>
      </c>
      <c r="H56" s="16">
        <f t="shared" si="8"/>
        <v>900</v>
      </c>
    </row>
    <row r="57" spans="1:9" x14ac:dyDescent="0.25">
      <c r="A57" s="13">
        <v>50000</v>
      </c>
      <c r="B57" s="3">
        <f t="shared" si="4"/>
        <v>499500</v>
      </c>
      <c r="C57" s="3">
        <f t="shared" si="5"/>
        <v>349650</v>
      </c>
      <c r="D57" s="3">
        <f t="shared" si="6"/>
        <v>244754.99999999997</v>
      </c>
      <c r="E57" s="3">
        <f t="shared" si="3"/>
        <v>34399.999999999869</v>
      </c>
      <c r="F57" s="3">
        <f t="shared" si="7"/>
        <v>210355.00000000012</v>
      </c>
      <c r="H57" s="16">
        <f t="shared" si="8"/>
        <v>1000</v>
      </c>
    </row>
    <row r="58" spans="1:9" x14ac:dyDescent="0.25">
      <c r="A58" s="13">
        <v>60000</v>
      </c>
      <c r="B58" s="3">
        <f t="shared" si="4"/>
        <v>599400</v>
      </c>
      <c r="C58" s="3">
        <f t="shared" si="5"/>
        <v>419580</v>
      </c>
      <c r="D58" s="3">
        <f t="shared" si="6"/>
        <v>293706</v>
      </c>
      <c r="E58" s="3">
        <f t="shared" si="3"/>
        <v>34399.999999999869</v>
      </c>
      <c r="F58" s="3">
        <f t="shared" si="7"/>
        <v>259306.00000000012</v>
      </c>
      <c r="H58" s="16">
        <f t="shared" si="8"/>
        <v>1200</v>
      </c>
    </row>
    <row r="59" spans="1:9" x14ac:dyDescent="0.25">
      <c r="A59" s="13">
        <v>70000</v>
      </c>
      <c r="B59" s="3">
        <f t="shared" si="4"/>
        <v>699300</v>
      </c>
      <c r="C59" s="3">
        <f t="shared" si="5"/>
        <v>489509.99999999994</v>
      </c>
      <c r="D59" s="3">
        <f t="shared" si="6"/>
        <v>342656.99999999994</v>
      </c>
      <c r="E59" s="3">
        <f t="shared" si="3"/>
        <v>34399.999999999869</v>
      </c>
      <c r="F59" s="3">
        <f t="shared" si="7"/>
        <v>308257.00000000006</v>
      </c>
      <c r="H59" s="16">
        <f t="shared" si="8"/>
        <v>1400</v>
      </c>
    </row>
    <row r="60" spans="1:9" x14ac:dyDescent="0.25">
      <c r="A60" s="13">
        <v>80000</v>
      </c>
      <c r="B60" s="3">
        <f t="shared" si="4"/>
        <v>799200</v>
      </c>
      <c r="C60" s="3">
        <f t="shared" si="5"/>
        <v>559440</v>
      </c>
      <c r="D60" s="3">
        <f t="shared" si="6"/>
        <v>391608</v>
      </c>
      <c r="E60" s="3">
        <f t="shared" si="3"/>
        <v>34399.999999999869</v>
      </c>
      <c r="F60" s="3">
        <f t="shared" si="7"/>
        <v>357208.00000000012</v>
      </c>
      <c r="H60" s="16">
        <f t="shared" si="8"/>
        <v>1600</v>
      </c>
    </row>
    <row r="61" spans="1:9" x14ac:dyDescent="0.25">
      <c r="A61" s="13">
        <v>90000</v>
      </c>
      <c r="B61" s="3">
        <f t="shared" si="4"/>
        <v>899100</v>
      </c>
      <c r="C61" s="3">
        <f t="shared" si="5"/>
        <v>629370</v>
      </c>
      <c r="D61" s="3">
        <f t="shared" si="6"/>
        <v>440559</v>
      </c>
      <c r="E61" s="3">
        <f t="shared" si="3"/>
        <v>34399.999999999869</v>
      </c>
      <c r="F61" s="3">
        <f t="shared" si="7"/>
        <v>406159.00000000012</v>
      </c>
      <c r="H61" s="16">
        <f t="shared" si="8"/>
        <v>1800</v>
      </c>
    </row>
    <row r="62" spans="1:9" x14ac:dyDescent="0.25">
      <c r="A62" s="13">
        <v>100000</v>
      </c>
      <c r="B62" s="3">
        <f t="shared" si="4"/>
        <v>999000</v>
      </c>
      <c r="C62" s="3">
        <f t="shared" si="5"/>
        <v>699300</v>
      </c>
      <c r="D62" s="3">
        <f t="shared" si="6"/>
        <v>489509.99999999994</v>
      </c>
      <c r="E62" s="3">
        <f t="shared" si="3"/>
        <v>34399.999999999869</v>
      </c>
      <c r="F62" s="3">
        <f t="shared" si="7"/>
        <v>455110.00000000006</v>
      </c>
      <c r="H62" s="16">
        <f t="shared" si="8"/>
        <v>2000</v>
      </c>
    </row>
    <row r="63" spans="1:9" x14ac:dyDescent="0.25">
      <c r="A63" s="13">
        <v>200000</v>
      </c>
      <c r="B63" s="3">
        <f t="shared" si="4"/>
        <v>1998000</v>
      </c>
      <c r="C63" s="3">
        <f t="shared" si="5"/>
        <v>1398600</v>
      </c>
      <c r="D63" s="3">
        <f t="shared" si="6"/>
        <v>979019.99999999988</v>
      </c>
      <c r="E63" s="3">
        <f t="shared" si="3"/>
        <v>34399.999999999869</v>
      </c>
      <c r="F63" s="3">
        <f t="shared" si="7"/>
        <v>944620</v>
      </c>
      <c r="H63" s="16">
        <f t="shared" si="8"/>
        <v>4000</v>
      </c>
    </row>
    <row r="64" spans="1:9" x14ac:dyDescent="0.25">
      <c r="A64" s="13">
        <v>300000</v>
      </c>
      <c r="B64" s="3">
        <f t="shared" ref="B64:B66" si="9">A64*$A$37</f>
        <v>2997000</v>
      </c>
      <c r="C64" s="3">
        <f t="shared" ref="C64:C66" si="10">B64*(1-$B$37)</f>
        <v>2097900</v>
      </c>
      <c r="D64" s="3">
        <f t="shared" si="6"/>
        <v>1468530</v>
      </c>
      <c r="E64" s="3">
        <f t="shared" si="3"/>
        <v>34399.999999999869</v>
      </c>
      <c r="F64" s="3">
        <f t="shared" si="7"/>
        <v>1434130.0000000002</v>
      </c>
      <c r="H64" s="16">
        <f t="shared" si="8"/>
        <v>6000</v>
      </c>
    </row>
    <row r="65" spans="1:8" x14ac:dyDescent="0.25">
      <c r="A65" s="13">
        <v>400000</v>
      </c>
      <c r="B65" s="3">
        <f t="shared" si="9"/>
        <v>3996000</v>
      </c>
      <c r="C65" s="3">
        <f t="shared" si="10"/>
        <v>2797200</v>
      </c>
      <c r="D65" s="3">
        <f t="shared" si="6"/>
        <v>1958039.9999999998</v>
      </c>
      <c r="E65" s="3">
        <f t="shared" si="3"/>
        <v>34399.999999999869</v>
      </c>
      <c r="F65" s="3">
        <f t="shared" si="7"/>
        <v>1923640</v>
      </c>
      <c r="H65" s="16">
        <f t="shared" si="8"/>
        <v>8000</v>
      </c>
    </row>
    <row r="66" spans="1:8" x14ac:dyDescent="0.25">
      <c r="A66" s="13">
        <v>500000</v>
      </c>
      <c r="B66" s="3">
        <f t="shared" si="9"/>
        <v>4995000</v>
      </c>
      <c r="C66" s="3">
        <f t="shared" si="10"/>
        <v>3496500</v>
      </c>
      <c r="D66" s="3">
        <f t="shared" si="6"/>
        <v>2447550</v>
      </c>
      <c r="E66" s="3">
        <f t="shared" si="3"/>
        <v>34399.999999999869</v>
      </c>
      <c r="F66" s="3">
        <f t="shared" si="7"/>
        <v>2413150</v>
      </c>
      <c r="H66" s="16">
        <f t="shared" si="8"/>
        <v>10000</v>
      </c>
    </row>
    <row r="77" spans="1:8" x14ac:dyDescent="0.25">
      <c r="A77" s="1" t="s">
        <v>60</v>
      </c>
    </row>
    <row r="78" spans="1:8" ht="15.75" thickBot="1" x14ac:dyDescent="0.3">
      <c r="A78" s="28" t="s">
        <v>70</v>
      </c>
      <c r="B78" s="28" t="s">
        <v>67</v>
      </c>
      <c r="C78" s="28" t="s">
        <v>68</v>
      </c>
      <c r="D78" s="28" t="s">
        <v>69</v>
      </c>
      <c r="E78" s="29"/>
    </row>
    <row r="79" spans="1:8" x14ac:dyDescent="0.25">
      <c r="A79" s="26">
        <f>MAX(0,(C79-$C$79)/($C$103-$C$79))</f>
        <v>0</v>
      </c>
      <c r="B79" t="s">
        <v>18</v>
      </c>
      <c r="C79" s="9">
        <f>A4</f>
        <v>44501</v>
      </c>
      <c r="D79" t="s">
        <v>42</v>
      </c>
    </row>
    <row r="80" spans="1:8" x14ac:dyDescent="0.25">
      <c r="A80" s="26">
        <f t="shared" ref="A80:A104" si="11">MAX(0,(C80-$C$79)/($C$103-$C$79))</f>
        <v>2.5570776255707764E-2</v>
      </c>
      <c r="B80" t="s">
        <v>43</v>
      </c>
      <c r="C80" s="14">
        <v>44515</v>
      </c>
      <c r="D80" t="s">
        <v>50</v>
      </c>
    </row>
    <row r="81" spans="1:4" x14ac:dyDescent="0.25">
      <c r="A81" s="26">
        <f t="shared" si="11"/>
        <v>4.3835616438356165E-2</v>
      </c>
      <c r="B81" t="s">
        <v>44</v>
      </c>
      <c r="C81" s="14">
        <v>44525</v>
      </c>
      <c r="D81" t="s">
        <v>51</v>
      </c>
    </row>
    <row r="82" spans="1:4" x14ac:dyDescent="0.25">
      <c r="A82" s="26">
        <f t="shared" si="11"/>
        <v>4.3835616438356165E-2</v>
      </c>
      <c r="B82" t="s">
        <v>45</v>
      </c>
      <c r="C82" s="14">
        <v>44525</v>
      </c>
      <c r="D82" t="s">
        <v>52</v>
      </c>
    </row>
    <row r="83" spans="1:4" x14ac:dyDescent="0.25">
      <c r="A83" s="26">
        <f t="shared" si="11"/>
        <v>7.6712328767123292E-2</v>
      </c>
      <c r="B83" s="7" t="s">
        <v>46</v>
      </c>
      <c r="C83" s="15">
        <v>44543</v>
      </c>
      <c r="D83" t="s">
        <v>53</v>
      </c>
    </row>
    <row r="84" spans="1:4" x14ac:dyDescent="0.25">
      <c r="A84" s="26">
        <f t="shared" si="11"/>
        <v>8.9497716894977167E-2</v>
      </c>
      <c r="B84" s="7" t="s">
        <v>47</v>
      </c>
      <c r="C84" s="15">
        <v>44550</v>
      </c>
      <c r="D84" t="s">
        <v>54</v>
      </c>
    </row>
    <row r="85" spans="1:4" x14ac:dyDescent="0.25">
      <c r="A85" s="26">
        <f t="shared" si="11"/>
        <v>9.8630136986301367E-2</v>
      </c>
      <c r="B85" s="7" t="s">
        <v>48</v>
      </c>
      <c r="C85" s="15">
        <v>44555</v>
      </c>
      <c r="D85" t="s">
        <v>55</v>
      </c>
    </row>
    <row r="86" spans="1:4" x14ac:dyDescent="0.25">
      <c r="A86" s="26">
        <f t="shared" si="11"/>
        <v>0.12237442922374429</v>
      </c>
      <c r="B86" s="7" t="s">
        <v>49</v>
      </c>
      <c r="C86" s="15">
        <v>44568</v>
      </c>
      <c r="D86" t="s">
        <v>56</v>
      </c>
    </row>
    <row r="87" spans="1:4" x14ac:dyDescent="0.25">
      <c r="A87" s="26"/>
      <c r="B87" s="7"/>
      <c r="C87" s="15"/>
    </row>
    <row r="88" spans="1:4" x14ac:dyDescent="0.25">
      <c r="A88" s="26"/>
      <c r="B88" s="7"/>
      <c r="C88" s="15"/>
    </row>
    <row r="89" spans="1:4" x14ac:dyDescent="0.25">
      <c r="A89" s="26"/>
      <c r="B89" s="7"/>
      <c r="C89" s="15"/>
    </row>
    <row r="90" spans="1:4" x14ac:dyDescent="0.25">
      <c r="A90" s="26"/>
      <c r="B90" s="7"/>
      <c r="C90" s="15"/>
    </row>
    <row r="91" spans="1:4" x14ac:dyDescent="0.25">
      <c r="A91" s="26"/>
      <c r="B91" s="7"/>
      <c r="C91" s="15"/>
    </row>
    <row r="92" spans="1:4" x14ac:dyDescent="0.25">
      <c r="A92" s="26"/>
      <c r="B92" s="7"/>
      <c r="C92" s="15"/>
    </row>
    <row r="93" spans="1:4" x14ac:dyDescent="0.25">
      <c r="A93" s="26"/>
      <c r="B93" s="7"/>
      <c r="C93" s="15"/>
    </row>
    <row r="94" spans="1:4" x14ac:dyDescent="0.25">
      <c r="A94" s="26">
        <f t="shared" si="11"/>
        <v>0.33333333333333331</v>
      </c>
      <c r="B94" t="s">
        <v>57</v>
      </c>
      <c r="C94" s="10">
        <f>C79+6*B32</f>
        <v>44683.5</v>
      </c>
    </row>
    <row r="95" spans="1:4" x14ac:dyDescent="0.25">
      <c r="A95" s="26">
        <f t="shared" si="11"/>
        <v>0.44748858447488582</v>
      </c>
      <c r="B95" t="s">
        <v>58</v>
      </c>
      <c r="C95" s="5">
        <v>44746</v>
      </c>
    </row>
    <row r="96" spans="1:4" x14ac:dyDescent="0.25">
      <c r="A96" s="26"/>
    </row>
    <row r="97" spans="1:3" x14ac:dyDescent="0.25">
      <c r="A97" s="26"/>
    </row>
    <row r="98" spans="1:3" x14ac:dyDescent="0.25">
      <c r="A98" s="26"/>
    </row>
    <row r="99" spans="1:3" x14ac:dyDescent="0.25">
      <c r="A99" s="26"/>
    </row>
    <row r="100" spans="1:3" x14ac:dyDescent="0.25">
      <c r="A100" s="26"/>
      <c r="B100" t="s">
        <v>63</v>
      </c>
    </row>
    <row r="101" spans="1:3" x14ac:dyDescent="0.25">
      <c r="A101" s="26"/>
      <c r="B101" t="s">
        <v>64</v>
      </c>
    </row>
    <row r="102" spans="1:3" x14ac:dyDescent="0.25">
      <c r="A102" s="26"/>
      <c r="B102" t="s">
        <v>65</v>
      </c>
    </row>
    <row r="103" spans="1:3" x14ac:dyDescent="0.25">
      <c r="A103" s="26">
        <f t="shared" si="11"/>
        <v>1</v>
      </c>
      <c r="B103" t="s">
        <v>59</v>
      </c>
      <c r="C103" s="8">
        <f>C94+12*B32</f>
        <v>45048.5</v>
      </c>
    </row>
    <row r="104" spans="1:3" x14ac:dyDescent="0.25">
      <c r="A104" s="26">
        <f t="shared" si="11"/>
        <v>1.0009132420091325</v>
      </c>
      <c r="B104" t="s">
        <v>66</v>
      </c>
      <c r="C104" s="2">
        <v>45049</v>
      </c>
    </row>
  </sheetData>
  <pageMargins left="0.7" right="0.7" top="0.75" bottom="0.75" header="0.3" footer="0.3"/>
  <pageSetup orientation="portrait" r:id="rId1"/>
  <ignoredErrors>
    <ignoredError sqref="G8 G9:G3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2021-11-06T18:18:57Z</dcterms:created>
  <dcterms:modified xsi:type="dcterms:W3CDTF">2022-01-04T18:39:40Z</dcterms:modified>
</cp:coreProperties>
</file>