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magnusborresen/Documents/AAU_EIT/1-Semester/P1/p1_project/Result/"/>
    </mc:Choice>
  </mc:AlternateContent>
  <bookViews>
    <workbookView xWindow="0" yWindow="440" windowWidth="25600" windowHeight="14120" activeTab="1"/>
  </bookViews>
  <sheets>
    <sheet name="Median_Male" sheetId="3" r:id="rId1"/>
    <sheet name="Median_Female" sheetId="4" r:id="rId2"/>
    <sheet name="Male" sheetId="1" r:id="rId3"/>
    <sheet name="Female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2" l="1"/>
  <c r="F7" i="2"/>
  <c r="E7" i="2"/>
  <c r="D7" i="2"/>
  <c r="G6" i="2"/>
  <c r="F6" i="2"/>
  <c r="E6" i="2"/>
  <c r="D6" i="2"/>
  <c r="G5" i="2"/>
  <c r="F5" i="2"/>
  <c r="D5" i="2"/>
  <c r="G4" i="2"/>
  <c r="F4" i="2"/>
  <c r="E4" i="2"/>
  <c r="D4" i="2"/>
  <c r="G3" i="2"/>
  <c r="F3" i="2"/>
  <c r="E3" i="2"/>
  <c r="E5" i="2"/>
  <c r="D3" i="2"/>
  <c r="G2" i="2"/>
  <c r="F2" i="2"/>
  <c r="E2" i="2"/>
  <c r="D2" i="2"/>
  <c r="G7" i="1"/>
  <c r="F7" i="1"/>
  <c r="E7" i="1"/>
  <c r="D7" i="1"/>
  <c r="G6" i="1"/>
  <c r="F6" i="1"/>
  <c r="E6" i="1"/>
  <c r="D6" i="1"/>
  <c r="G5" i="1"/>
  <c r="F5" i="1"/>
  <c r="D5" i="1"/>
  <c r="G4" i="1"/>
  <c r="F4" i="1"/>
  <c r="E4" i="1"/>
  <c r="D4" i="1"/>
  <c r="G3" i="1"/>
  <c r="F3" i="1"/>
  <c r="E3" i="1"/>
  <c r="E5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<sst xmlns="http://schemas.openxmlformats.org/spreadsheetml/2006/main" count="44" uniqueCount="33">
  <si>
    <t>Hz</t>
  </si>
  <si>
    <t xml:space="preserve">𝛾_0  </t>
  </si>
  <si>
    <t>𝛾_1</t>
  </si>
  <si>
    <t>𝛾_2</t>
  </si>
  <si>
    <t>𝛾_3</t>
  </si>
  <si>
    <t>𝛾_4</t>
  </si>
  <si>
    <t>𝛾_5</t>
  </si>
  <si>
    <t>alpha</t>
  </si>
  <si>
    <t>beta</t>
  </si>
  <si>
    <t>0.000398</t>
  </si>
  <si>
    <t>0.000261</t>
  </si>
  <si>
    <t>0.000221</t>
  </si>
  <si>
    <t>0.000312</t>
  </si>
  <si>
    <t>0.00253</t>
  </si>
  <si>
    <t>0.000737</t>
  </si>
  <si>
    <t>0.000139</t>
  </si>
  <si>
    <t>0.000459</t>
  </si>
  <si>
    <t>0.000702</t>
  </si>
  <si>
    <t>0.00156</t>
  </si>
  <si>
    <t>0.00506</t>
  </si>
  <si>
    <t>0.0034</t>
  </si>
  <si>
    <t>2.832</t>
  </si>
  <si>
    <t>2.537</t>
  </si>
  <si>
    <t>2.494</t>
  </si>
  <si>
    <t>2.404</t>
  </si>
  <si>
    <t>2.325</t>
  </si>
  <si>
    <t>2.328</t>
  </si>
  <si>
    <t>2.568</t>
  </si>
  <si>
    <t>2.708</t>
  </si>
  <si>
    <t>2.805</t>
  </si>
  <si>
    <t>2.792</t>
  </si>
  <si>
    <t>2.66</t>
  </si>
  <si>
    <t>2.439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</si>
</sst>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"/>
    <numFmt numFmtId="165" formatCode="0.0000000000"/>
    <numFmt numFmtId="166" formatCode="0.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2" xfId="0" applyBorder="1"/>
    <xf numFmtId="164" fontId="0" fillId="0" borderId="0" xfId="0" applyNumberFormat="1" applyBorder="1"/>
    <xf numFmtId="166" fontId="0" fillId="0" borderId="0" xfId="0" applyNumberFormat="1" applyBorder="1"/>
    <xf numFmtId="165" fontId="0" fillId="0" borderId="0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" sqref="C2:C7"/>
    </sheetView>
  </sheetViews>
  <sheetFormatPr baseColWidth="10" defaultRowHeight="16" x14ac:dyDescent="0.2"/>
  <sheetData>
    <row r="1" spans="1:5" x14ac:dyDescent="0.2">
      <c r="A1" s="2" t="s">
        <v>0</v>
      </c>
      <c r="B1" s="2" t="s">
        <v>7</v>
      </c>
      <c r="C1" s="2" t="s">
        <v>8</v>
      </c>
    </row>
    <row r="2" spans="1:5" x14ac:dyDescent="0.2">
      <c r="A2" s="2">
        <v>250</v>
      </c>
      <c r="B2" s="10" t="s">
        <v>15</v>
      </c>
      <c r="C2" s="10" t="s">
        <v>21</v>
      </c>
      <c r="E2" s="1"/>
    </row>
    <row r="3" spans="1:5" x14ac:dyDescent="0.2">
      <c r="A3" s="2">
        <v>500</v>
      </c>
      <c r="B3" s="10" t="s">
        <v>16</v>
      </c>
      <c r="C3" s="10" t="s">
        <v>22</v>
      </c>
      <c r="E3" s="1"/>
    </row>
    <row r="4" spans="1:5" x14ac:dyDescent="0.2">
      <c r="A4" s="2">
        <v>1000</v>
      </c>
      <c r="B4" s="10" t="s">
        <v>17</v>
      </c>
      <c r="C4" s="10" t="s">
        <v>23</v>
      </c>
      <c r="E4" s="1"/>
    </row>
    <row r="5" spans="1:5" x14ac:dyDescent="0.2">
      <c r="A5" s="2">
        <v>2000</v>
      </c>
      <c r="B5" s="10" t="s">
        <v>18</v>
      </c>
      <c r="C5" s="10" t="s">
        <v>24</v>
      </c>
      <c r="E5" s="1"/>
    </row>
    <row r="6" spans="1:5" x14ac:dyDescent="0.2">
      <c r="A6" s="2">
        <v>4000</v>
      </c>
      <c r="B6" s="10" t="s">
        <v>20</v>
      </c>
      <c r="C6" s="10" t="s">
        <v>25</v>
      </c>
      <c r="E6" s="1"/>
    </row>
    <row r="7" spans="1:5" x14ac:dyDescent="0.2">
      <c r="A7" s="2">
        <v>8000</v>
      </c>
      <c r="B7" s="10" t="s">
        <v>19</v>
      </c>
      <c r="C7" s="10" t="s">
        <v>26</v>
      </c>
      <c r="E7" s="1"/>
    </row>
    <row r="11" spans="1:5" x14ac:dyDescent="0.2">
      <c r="A11" s="1"/>
      <c r="B11" s="1"/>
      <c r="C11" s="1"/>
    </row>
    <row r="12" spans="1:5" x14ac:dyDescent="0.2">
      <c r="A12" s="1"/>
      <c r="B12" s="1"/>
      <c r="C12" s="1"/>
    </row>
    <row r="13" spans="1:5" x14ac:dyDescent="0.2">
      <c r="A13" s="1"/>
      <c r="B13" s="1"/>
      <c r="C13" s="1"/>
    </row>
    <row r="14" spans="1:5" x14ac:dyDescent="0.2">
      <c r="A14" s="1"/>
      <c r="B14" s="1"/>
      <c r="C14" s="1"/>
    </row>
    <row r="15" spans="1:5" x14ac:dyDescent="0.2">
      <c r="A15" s="1"/>
      <c r="B15" s="1"/>
      <c r="C15" s="1"/>
    </row>
    <row r="16" spans="1:5" x14ac:dyDescent="0.2">
      <c r="A16" s="1"/>
      <c r="B16" s="1"/>
      <c r="C16" s="1"/>
    </row>
    <row r="17" spans="1:3" x14ac:dyDescent="0.2">
      <c r="A17" s="1"/>
      <c r="B17" s="1"/>
      <c r="C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2" sqref="B2"/>
    </sheetView>
  </sheetViews>
  <sheetFormatPr baseColWidth="10" defaultRowHeight="16" x14ac:dyDescent="0.2"/>
  <sheetData>
    <row r="1" spans="1:5" x14ac:dyDescent="0.2">
      <c r="A1" s="2" t="s">
        <v>0</v>
      </c>
      <c r="B1" s="2" t="s">
        <v>7</v>
      </c>
      <c r="C1" s="2" t="s">
        <v>8</v>
      </c>
    </row>
    <row r="2" spans="1:5" x14ac:dyDescent="0.2">
      <c r="A2" s="2">
        <v>250</v>
      </c>
      <c r="B2" s="2" t="s">
        <v>9</v>
      </c>
      <c r="C2" s="10" t="s">
        <v>27</v>
      </c>
      <c r="E2" s="1"/>
    </row>
    <row r="3" spans="1:5" x14ac:dyDescent="0.2">
      <c r="A3" s="2">
        <v>500</v>
      </c>
      <c r="B3" s="2" t="s">
        <v>10</v>
      </c>
      <c r="C3" s="10" t="s">
        <v>28</v>
      </c>
      <c r="E3" s="1"/>
    </row>
    <row r="4" spans="1:5" x14ac:dyDescent="0.2">
      <c r="A4" s="2">
        <v>1000</v>
      </c>
      <c r="B4" s="2" t="s">
        <v>11</v>
      </c>
      <c r="C4" s="10" t="s">
        <v>29</v>
      </c>
      <c r="E4" s="1"/>
    </row>
    <row r="5" spans="1:5" x14ac:dyDescent="0.2">
      <c r="A5" s="2">
        <v>2000</v>
      </c>
      <c r="B5" s="2" t="s">
        <v>12</v>
      </c>
      <c r="C5" s="10" t="s">
        <v>30</v>
      </c>
      <c r="E5" s="1"/>
    </row>
    <row r="6" spans="1:5" x14ac:dyDescent="0.2">
      <c r="A6" s="2">
        <v>4000</v>
      </c>
      <c r="B6" s="2" t="s">
        <v>14</v>
      </c>
      <c r="C6" s="10" t="s">
        <v>31</v>
      </c>
      <c r="E6" s="1"/>
    </row>
    <row r="7" spans="1:5" x14ac:dyDescent="0.2">
      <c r="A7" s="2">
        <v>8000</v>
      </c>
      <c r="B7" s="2" t="s">
        <v>13</v>
      </c>
      <c r="C7" s="10" t="s">
        <v>32</v>
      </c>
      <c r="E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G15" sqref="G15"/>
    </sheetView>
  </sheetViews>
  <sheetFormatPr baseColWidth="10" defaultRowHeight="16" x14ac:dyDescent="0.2"/>
  <cols>
    <col min="7" max="7" width="15.1640625" customWidth="1"/>
    <col min="10" max="10" width="22.6640625" customWidth="1"/>
  </cols>
  <sheetData>
    <row r="1" spans="1:11" x14ac:dyDescent="0.2">
      <c r="A1" s="2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11" x14ac:dyDescent="0.2">
      <c r="A2" s="2">
        <v>250</v>
      </c>
      <c r="B2" s="2">
        <v>3.32</v>
      </c>
      <c r="C2" s="2">
        <v>0.23</v>
      </c>
      <c r="D2" s="2">
        <f>-2.54*10^-2</f>
        <v>-2.5400000000000002E-2</v>
      </c>
      <c r="E2" s="2">
        <f>1.2*10^-3</f>
        <v>1.1999999999999999E-3</v>
      </c>
      <c r="F2" s="2">
        <f>-2.27*10^-5</f>
        <v>-2.2700000000000003E-5</v>
      </c>
      <c r="G2" s="2">
        <f>1.46*10^-7</f>
        <v>1.4599999999999998E-7</v>
      </c>
    </row>
    <row r="3" spans="1:11" x14ac:dyDescent="0.2">
      <c r="A3" s="2">
        <v>500</v>
      </c>
      <c r="B3" s="2">
        <v>3.43</v>
      </c>
      <c r="C3" s="2">
        <v>0.36199999999999999</v>
      </c>
      <c r="D3" s="2">
        <f>-4.11*10^-2</f>
        <v>-4.1100000000000005E-2</v>
      </c>
      <c r="E3" s="2">
        <f>1.87*10^-3</f>
        <v>1.8700000000000001E-3</v>
      </c>
      <c r="F3" s="2">
        <f>-3.44*10^-5</f>
        <v>-3.4400000000000003E-5</v>
      </c>
      <c r="G3" s="2">
        <f>2.21*10^-7</f>
        <v>2.2099999999999998E-7</v>
      </c>
    </row>
    <row r="4" spans="1:11" x14ac:dyDescent="0.2">
      <c r="A4" s="2">
        <v>1000</v>
      </c>
      <c r="B4" s="2">
        <v>3.77</v>
      </c>
      <c r="C4" s="2">
        <v>0.36299999999999999</v>
      </c>
      <c r="D4" s="2">
        <f>-4.19*10^-2</f>
        <v>-4.1900000000000007E-2</v>
      </c>
      <c r="E4" s="2">
        <f>1.82*10^-3</f>
        <v>1.82E-3</v>
      </c>
      <c r="F4" s="2">
        <f>-3.14*10^-5</f>
        <v>-3.1400000000000004E-5</v>
      </c>
      <c r="G4" s="2">
        <f>1.89*10^-7</f>
        <v>1.8899999999999999E-7</v>
      </c>
    </row>
    <row r="5" spans="1:11" x14ac:dyDescent="0.2">
      <c r="A5" s="2">
        <v>2000</v>
      </c>
      <c r="B5" s="2">
        <v>4.01</v>
      </c>
      <c r="C5" s="2">
        <v>0.38700000000000001</v>
      </c>
      <c r="D5" s="2">
        <f>-4.47*10^-2</f>
        <v>-4.4699999999999997E-2</v>
      </c>
      <c r="E5" s="2">
        <f>E3</f>
        <v>1.8700000000000001E-3</v>
      </c>
      <c r="F5" s="2">
        <f>-3.02*10^-5</f>
        <v>-3.0200000000000002E-5</v>
      </c>
      <c r="G5" s="2">
        <f>1.69*10^-7</f>
        <v>1.6899999999999999E-7</v>
      </c>
    </row>
    <row r="6" spans="1:11" x14ac:dyDescent="0.2">
      <c r="A6" s="2">
        <v>4000</v>
      </c>
      <c r="B6" s="2">
        <v>4.09</v>
      </c>
      <c r="C6" s="2">
        <v>0.439</v>
      </c>
      <c r="D6" s="2">
        <f>-4.78*10^-2</f>
        <v>-4.7800000000000002E-2</v>
      </c>
      <c r="E6" s="2">
        <f>1.92*10^-3</f>
        <v>1.92E-3</v>
      </c>
      <c r="F6" s="2">
        <f>-2.84*10^-5</f>
        <v>-2.8400000000000003E-5</v>
      </c>
      <c r="G6" s="2">
        <f>1.4*10^-7</f>
        <v>1.3999999999999998E-7</v>
      </c>
      <c r="H6" s="1"/>
      <c r="I6" s="1"/>
      <c r="J6" s="1"/>
    </row>
    <row r="7" spans="1:11" x14ac:dyDescent="0.2">
      <c r="A7" s="2">
        <v>8000</v>
      </c>
      <c r="B7" s="2">
        <v>3.9</v>
      </c>
      <c r="C7" s="2">
        <v>0.55900000000000005</v>
      </c>
      <c r="D7" s="2">
        <f>-5.62*10^-2</f>
        <v>-5.62E-2</v>
      </c>
      <c r="E7" s="2">
        <f>2.4*10^-3</f>
        <v>2.3999999999999998E-3</v>
      </c>
      <c r="F7" s="2">
        <f>-3.92*10^-5</f>
        <v>-3.9200000000000004E-5</v>
      </c>
      <c r="G7" s="2">
        <f>2.29*10^-7</f>
        <v>2.29E-7</v>
      </c>
      <c r="H7" s="1"/>
      <c r="I7" s="1"/>
      <c r="J7" s="1"/>
    </row>
    <row r="8" spans="1:11" x14ac:dyDescent="0.2">
      <c r="D8" s="1"/>
      <c r="E8" s="1"/>
      <c r="F8" s="1"/>
      <c r="G8" s="1"/>
      <c r="H8" s="1"/>
      <c r="I8" s="1"/>
      <c r="J8" s="1"/>
      <c r="K8" s="1"/>
    </row>
    <row r="9" spans="1:11" x14ac:dyDescent="0.2">
      <c r="D9" s="1"/>
      <c r="E9" s="1"/>
      <c r="F9" s="1"/>
      <c r="G9" s="1"/>
      <c r="H9" s="1"/>
      <c r="I9" s="1"/>
      <c r="J9" s="1"/>
      <c r="K9" s="1"/>
    </row>
    <row r="10" spans="1:11" x14ac:dyDescent="0.2">
      <c r="D10" s="1"/>
      <c r="E10" s="1"/>
      <c r="F10" s="1"/>
      <c r="G10" s="1"/>
      <c r="H10" s="1"/>
      <c r="I10" s="1"/>
      <c r="J10" s="1"/>
      <c r="K10" s="1"/>
    </row>
    <row r="11" spans="1:11" x14ac:dyDescent="0.2">
      <c r="D11" s="1"/>
      <c r="E11" s="1"/>
      <c r="F11" s="1"/>
      <c r="G11" s="1"/>
      <c r="H11" s="1"/>
      <c r="I11" s="1"/>
      <c r="J11" s="1"/>
      <c r="K11" s="1"/>
    </row>
    <row r="12" spans="1:11" x14ac:dyDescent="0.2">
      <c r="D12" s="1"/>
      <c r="E12" s="1"/>
      <c r="F12" s="1"/>
      <c r="G12" s="1"/>
      <c r="H12" s="1"/>
      <c r="I12" s="1"/>
      <c r="J12" s="1"/>
      <c r="K12" s="1"/>
    </row>
    <row r="13" spans="1:11" x14ac:dyDescent="0.2">
      <c r="D13" s="1"/>
      <c r="E13" s="1"/>
      <c r="F13" s="1"/>
      <c r="G13" s="1"/>
      <c r="H13" s="1"/>
      <c r="I13" s="1"/>
      <c r="J13" s="1"/>
      <c r="K13" s="1"/>
    </row>
    <row r="14" spans="1:11" x14ac:dyDescent="0.2">
      <c r="C14" s="1"/>
      <c r="D14" s="1"/>
      <c r="E14" s="1"/>
      <c r="F14" s="1"/>
      <c r="G14" s="1"/>
      <c r="H14" s="1"/>
      <c r="I14" s="1"/>
      <c r="J14" s="1"/>
    </row>
    <row r="15" spans="1:11" x14ac:dyDescent="0.2">
      <c r="C15" s="1"/>
      <c r="D15" s="1"/>
      <c r="E15" s="1"/>
      <c r="F15" s="1"/>
      <c r="G15" s="1"/>
      <c r="H15" s="1"/>
      <c r="I15" s="1"/>
      <c r="J15" s="1"/>
    </row>
    <row r="16" spans="1:11" x14ac:dyDescent="0.2">
      <c r="C16" s="1"/>
      <c r="D16" s="1"/>
      <c r="E16" s="1"/>
      <c r="F16" s="1"/>
      <c r="G16" s="1"/>
      <c r="H16" s="1"/>
      <c r="I16" s="1"/>
      <c r="J16" s="1"/>
    </row>
    <row r="17" spans="3:10" x14ac:dyDescent="0.2">
      <c r="C17" s="1"/>
      <c r="D17" s="1"/>
      <c r="E17" s="1"/>
      <c r="F17" s="1"/>
      <c r="G17" s="1"/>
      <c r="H17" s="1"/>
      <c r="I17" s="1"/>
      <c r="J17" s="1"/>
    </row>
    <row r="18" spans="3:10" x14ac:dyDescent="0.2">
      <c r="C18" s="1"/>
      <c r="D18" s="1"/>
      <c r="E18" s="1"/>
      <c r="F18" s="1"/>
      <c r="G18" s="1"/>
      <c r="H18" s="1"/>
      <c r="I18" s="1"/>
      <c r="J18" s="1"/>
    </row>
    <row r="19" spans="3:10" x14ac:dyDescent="0.2">
      <c r="C19" s="1"/>
      <c r="D19" s="1"/>
      <c r="E19" s="1"/>
      <c r="F19" s="1"/>
      <c r="G19" s="1"/>
      <c r="H19" s="1"/>
      <c r="I19" s="1"/>
      <c r="J19" s="7"/>
    </row>
    <row r="20" spans="3:10" x14ac:dyDescent="0.2">
      <c r="C20" s="1"/>
      <c r="D20" s="1"/>
      <c r="E20" s="1"/>
      <c r="F20" s="1"/>
      <c r="G20" s="1"/>
      <c r="H20" s="1"/>
      <c r="I20" s="1"/>
      <c r="J20" s="8"/>
    </row>
    <row r="21" spans="3:10" x14ac:dyDescent="0.2">
      <c r="C21" s="1"/>
      <c r="D21" s="1"/>
      <c r="E21" s="1"/>
      <c r="F21" s="1"/>
      <c r="G21" s="1"/>
      <c r="H21" s="1"/>
      <c r="I21" s="1"/>
      <c r="J21" s="9"/>
    </row>
    <row r="22" spans="3:10" x14ac:dyDescent="0.2">
      <c r="C22" s="1"/>
      <c r="D22" s="1"/>
      <c r="E22" s="1"/>
      <c r="F22" s="1"/>
      <c r="G22" s="1"/>
      <c r="H22" s="1"/>
      <c r="I22" s="1"/>
      <c r="J22" s="9"/>
    </row>
    <row r="23" spans="3:10" x14ac:dyDescent="0.2">
      <c r="C23" s="1"/>
      <c r="D23" s="1"/>
      <c r="E23" s="1"/>
      <c r="F23" s="1"/>
      <c r="G23" s="1"/>
      <c r="H23" s="1"/>
      <c r="I23" s="1"/>
      <c r="J23" s="8"/>
    </row>
    <row r="24" spans="3:10" x14ac:dyDescent="0.2">
      <c r="C24" s="1"/>
      <c r="D24" s="1"/>
      <c r="E24" s="1"/>
      <c r="F24" s="1"/>
      <c r="G24" s="1"/>
      <c r="H24" s="1"/>
      <c r="I24" s="1"/>
      <c r="J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0" sqref="E20"/>
    </sheetView>
  </sheetViews>
  <sheetFormatPr baseColWidth="10" defaultRowHeight="16" x14ac:dyDescent="0.2"/>
  <cols>
    <col min="7" max="7" width="21.832031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2">
        <v>250</v>
      </c>
      <c r="B2" s="2">
        <v>3.11</v>
      </c>
      <c r="C2" s="2">
        <v>0.22600000000000001</v>
      </c>
      <c r="D2" s="2">
        <f>-7.71*10^-2</f>
        <v>-7.7100000000000002E-2</v>
      </c>
      <c r="E2" s="2">
        <f>9.93*10^-3</f>
        <v>9.9299999999999996E-3</v>
      </c>
      <c r="F2" s="2">
        <f>-7.11*10^-5</f>
        <v>-7.1100000000000007E-5</v>
      </c>
      <c r="G2" s="2">
        <f>9.02*10^-7</f>
        <v>9.019999999999999E-7</v>
      </c>
    </row>
    <row r="3" spans="1:7" x14ac:dyDescent="0.2">
      <c r="A3" s="2">
        <v>500</v>
      </c>
      <c r="B3" s="2">
        <v>2.98</v>
      </c>
      <c r="C3" s="2">
        <v>0.33800000000000002</v>
      </c>
      <c r="D3" s="2">
        <f>-1.74*10^-2</f>
        <v>-1.7399999999999999E-2</v>
      </c>
      <c r="E3" s="2">
        <f>3.53*10^-3</f>
        <v>3.5299999999999997E-3</v>
      </c>
      <c r="F3" s="2">
        <f>-2.78*10^-5</f>
        <v>-2.7800000000000001E-5</v>
      </c>
      <c r="G3" s="3">
        <f>1.01*10^-8</f>
        <v>1.0100000000000001E-8</v>
      </c>
    </row>
    <row r="4" spans="1:7" x14ac:dyDescent="0.2">
      <c r="A4" s="2">
        <v>1000</v>
      </c>
      <c r="B4" s="2">
        <v>3.15</v>
      </c>
      <c r="C4" s="2">
        <v>0.38200000000000001</v>
      </c>
      <c r="D4" s="2">
        <f>-2.39*10^-2</f>
        <v>-2.3900000000000001E-2</v>
      </c>
      <c r="E4" s="2">
        <f>5.62*10^-3</f>
        <v>5.62E-3</v>
      </c>
      <c r="F4" s="2">
        <f>-4.6*10^-5</f>
        <v>-4.6E-5</v>
      </c>
      <c r="G4" s="5">
        <f>9.87*10^-9</f>
        <v>9.87E-9</v>
      </c>
    </row>
    <row r="5" spans="1:7" x14ac:dyDescent="0.2">
      <c r="A5" s="2">
        <v>2000</v>
      </c>
      <c r="B5" s="2">
        <v>3.47</v>
      </c>
      <c r="C5" s="2">
        <v>0.39200000000000002</v>
      </c>
      <c r="D5" s="2">
        <f>-2.84*10^-2</f>
        <v>-2.8399999999999998E-2</v>
      </c>
      <c r="E5" s="2">
        <f>E3</f>
        <v>3.5299999999999997E-3</v>
      </c>
      <c r="F5" s="2">
        <f>-7.35*10^-5</f>
        <v>-7.3499999999999998E-5</v>
      </c>
      <c r="G5" s="4">
        <f>1.71*10^-8</f>
        <v>1.7100000000000001E-8</v>
      </c>
    </row>
    <row r="6" spans="1:7" x14ac:dyDescent="0.2">
      <c r="A6" s="2">
        <v>4000</v>
      </c>
      <c r="B6" s="2">
        <v>3.84</v>
      </c>
      <c r="C6" s="2">
        <v>0.40200000000000002</v>
      </c>
      <c r="D6" s="2">
        <f>-3.17*10^-2</f>
        <v>-3.1699999999999999E-2</v>
      </c>
      <c r="E6" s="2">
        <f>7.79*10^-3</f>
        <v>7.79E-3</v>
      </c>
      <c r="F6" s="2">
        <f>-1.08*10^-5</f>
        <v>-1.0800000000000002E-5</v>
      </c>
      <c r="G6" s="4">
        <f>2.99*10^-8</f>
        <v>2.9900000000000003E-8</v>
      </c>
    </row>
    <row r="7" spans="1:7" x14ac:dyDescent="0.2">
      <c r="A7" s="2">
        <v>8000</v>
      </c>
      <c r="B7" s="2">
        <v>4.1500000000000004</v>
      </c>
      <c r="C7" s="2">
        <v>0.41299999999999998</v>
      </c>
      <c r="D7" s="2">
        <f>-3.01*10^-2</f>
        <v>-3.0099999999999998E-2</v>
      </c>
      <c r="E7" s="2">
        <f>1*10^-3</f>
        <v>1E-3</v>
      </c>
      <c r="F7" s="2">
        <f>-9.97*10^-5</f>
        <v>-9.9700000000000011E-5</v>
      </c>
      <c r="G7" s="5">
        <f>8.74*10^-9</f>
        <v>8.7400000000000008E-9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Median_Male</vt:lpstr>
      <vt:lpstr>Median_Female</vt:lpstr>
      <vt:lpstr>Male</vt:lpstr>
      <vt:lpstr>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Guldhammer Jensen</dc:creator>
  <cp:lastModifiedBy>Magnus Borresen (UDC28022 | UDC)</cp:lastModifiedBy>
  <dcterms:created xsi:type="dcterms:W3CDTF">2019-01-15T14:11:22Z</dcterms:created>
  <dcterms:modified xsi:type="dcterms:W3CDTF">2019-01-22T10:43:07Z</dcterms:modified>
</cp:coreProperties>
</file>