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le\Documents\GitHub\Telecomm\"/>
    </mc:Choice>
  </mc:AlternateContent>
  <xr:revisionPtr revIDLastSave="0" documentId="13_ncr:1_{B490EBBB-4AAC-4F9E-9601-0A9F4D9EC13A}" xr6:coauthVersionLast="45" xr6:coauthVersionMax="45" xr10:uidLastSave="{00000000-0000-0000-0000-000000000000}"/>
  <bookViews>
    <workbookView xWindow="-108" yWindow="-108" windowWidth="23256" windowHeight="12576" xr2:uid="{46D0ED4A-3E49-4B22-97B2-264D5A6B40FB}"/>
  </bookViews>
  <sheets>
    <sheet name="Mars-Mars" sheetId="1" r:id="rId1"/>
    <sheet name="Sheet1" sheetId="4" r:id="rId2"/>
    <sheet name="Earth-Mars" sheetId="2" r:id="rId3"/>
    <sheet name="Mars Captu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C8" i="3"/>
  <c r="C10" i="3" s="1"/>
  <c r="G7" i="2"/>
  <c r="C10" i="2"/>
  <c r="G10" i="2" s="1"/>
  <c r="C4" i="2"/>
  <c r="C9" i="3" l="1"/>
  <c r="G13" i="1"/>
  <c r="G14" i="1" s="1"/>
  <c r="G16" i="1" s="1"/>
  <c r="G7" i="1"/>
  <c r="G8" i="1" s="1"/>
  <c r="K14" i="1"/>
  <c r="K16" i="1" s="1"/>
  <c r="K8" i="1"/>
  <c r="K10" i="1" s="1"/>
  <c r="C14" i="1"/>
  <c r="C16" i="1" s="1"/>
  <c r="C8" i="1"/>
  <c r="C10" i="1" s="1"/>
  <c r="C4" i="1"/>
  <c r="C11" i="3" l="1"/>
  <c r="C15" i="3"/>
  <c r="C16" i="3" s="1"/>
  <c r="C14" i="2"/>
  <c r="C13" i="2"/>
  <c r="G13" i="2"/>
  <c r="K13" i="2"/>
  <c r="K14" i="2"/>
  <c r="G14" i="2"/>
  <c r="G20" i="1"/>
  <c r="K20" i="1"/>
  <c r="K19" i="1"/>
  <c r="G10" i="1"/>
  <c r="G19" i="1"/>
  <c r="K15" i="2" l="1"/>
  <c r="K16" i="2" s="1"/>
  <c r="K17" i="2"/>
  <c r="K18" i="2" s="1"/>
  <c r="G17" i="2"/>
  <c r="G18" i="2" s="1"/>
  <c r="G15" i="2"/>
  <c r="G16" i="2" s="1"/>
  <c r="C17" i="2"/>
  <c r="C18" i="2" s="1"/>
  <c r="C15" i="2"/>
  <c r="C16" i="2" s="1"/>
  <c r="K23" i="1"/>
  <c r="K24" i="1" s="1"/>
  <c r="K21" i="1"/>
  <c r="K22" i="1" s="1"/>
  <c r="G21" i="1"/>
  <c r="G22" i="1" s="1"/>
  <c r="G23" i="1"/>
  <c r="G24" i="1" s="1"/>
  <c r="C19" i="1"/>
  <c r="C23" i="1" s="1"/>
  <c r="C20" i="1"/>
  <c r="G8" i="2" l="1"/>
  <c r="G11" i="2"/>
  <c r="C8" i="2"/>
  <c r="C11" i="2"/>
  <c r="K8" i="2"/>
  <c r="K11" i="2"/>
  <c r="K9" i="1"/>
  <c r="K15" i="1"/>
  <c r="K17" i="1" s="1"/>
  <c r="G9" i="1"/>
  <c r="G11" i="1" s="1"/>
  <c r="G15" i="1"/>
  <c r="C24" i="1"/>
  <c r="C21" i="1"/>
  <c r="G21" i="2" l="1"/>
  <c r="G20" i="2"/>
  <c r="C22" i="1"/>
  <c r="C15" i="1" s="1"/>
  <c r="C17" i="1" s="1"/>
  <c r="G17" i="1"/>
  <c r="G27" i="1"/>
  <c r="K11" i="1"/>
  <c r="G22" i="2" l="1"/>
  <c r="C9" i="1"/>
  <c r="C11" i="1" s="1"/>
  <c r="G26" i="1"/>
  <c r="G28" i="1" s="1"/>
</calcChain>
</file>

<file path=xl/sharedStrings.xml><?xml version="1.0" encoding="utf-8"?>
<sst xmlns="http://schemas.openxmlformats.org/spreadsheetml/2006/main" count="210" uniqueCount="60">
  <si>
    <t>r_Per</t>
  </si>
  <si>
    <t>r_Apo</t>
  </si>
  <si>
    <t>mu</t>
  </si>
  <si>
    <t>km3/s2</t>
  </si>
  <si>
    <t>Mars Properties</t>
  </si>
  <si>
    <t>R</t>
  </si>
  <si>
    <t>h_Apo</t>
  </si>
  <si>
    <t>km</t>
  </si>
  <si>
    <t>h_Per</t>
  </si>
  <si>
    <t>a</t>
  </si>
  <si>
    <t>T</t>
  </si>
  <si>
    <t>s</t>
  </si>
  <si>
    <t>hrs</t>
  </si>
  <si>
    <t>e</t>
  </si>
  <si>
    <t>v_Apo</t>
  </si>
  <si>
    <t>P</t>
  </si>
  <si>
    <t>h</t>
  </si>
  <si>
    <t>km2/s</t>
  </si>
  <si>
    <t>km/s</t>
  </si>
  <si>
    <t>v_Per</t>
  </si>
  <si>
    <t>v_inf_
Per</t>
  </si>
  <si>
    <t>v_inf_Apo</t>
  </si>
  <si>
    <t>Δv1</t>
  </si>
  <si>
    <t>Δv2</t>
  </si>
  <si>
    <t>Δtot</t>
  </si>
  <si>
    <t>Δv_esc_Apo</t>
  </si>
  <si>
    <t>Δv_esc_Per</t>
  </si>
  <si>
    <t>SOI</t>
  </si>
  <si>
    <t>Orbit 1 (Small)</t>
  </si>
  <si>
    <t>Orbit 2 (Large)</t>
  </si>
  <si>
    <t>Sun Properties</t>
  </si>
  <si>
    <t>-</t>
  </si>
  <si>
    <t>Orbit 1 (Earth)</t>
  </si>
  <si>
    <t>Orbit 2 (Mars)</t>
  </si>
  <si>
    <t>v_inf</t>
  </si>
  <si>
    <t>r_inf</t>
  </si>
  <si>
    <t>Δv1 (Earth)</t>
  </si>
  <si>
    <t>Δv2 (Mars)</t>
  </si>
  <si>
    <t>peri_capture</t>
  </si>
  <si>
    <t>h_capture</t>
  </si>
  <si>
    <t>ener_inf</t>
  </si>
  <si>
    <t>MJ/kg</t>
  </si>
  <si>
    <t>v_peri</t>
  </si>
  <si>
    <t>v_esc_@peri</t>
  </si>
  <si>
    <t>Δv1 cap min</t>
  </si>
  <si>
    <t>mu mars</t>
  </si>
  <si>
    <t>r_inf = SOI</t>
  </si>
  <si>
    <t>time in SOI</t>
  </si>
  <si>
    <t>days</t>
  </si>
  <si>
    <t>(Hohmann) Transfer Orbit</t>
  </si>
  <si>
    <t>(very! rough)</t>
  </si>
  <si>
    <t>Note this the minimum delta V to simply be captured in a near-parabolic trajectory</t>
  </si>
  <si>
    <t>Orbit Adjustment and Station-Keeping</t>
  </si>
  <si>
    <t>Attitude Control</t>
  </si>
  <si>
    <t>Thrust</t>
  </si>
  <si>
    <t>0.1 - 0.5N</t>
  </si>
  <si>
    <t>0.01 - 0.05N</t>
  </si>
  <si>
    <t>Power</t>
  </si>
  <si>
    <t>Motor Mass</t>
  </si>
  <si>
    <t>Propellant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</si>
</sst>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2" borderId="0" xfId="0" applyFill="1" applyBorder="1" applyAlignment="1">
      <alignment horizontal="right"/>
    </xf>
    <xf numFmtId="0" fontId="0" fillId="0" borderId="5" xfId="0" applyBorder="1"/>
    <xf numFmtId="2" fontId="0" fillId="2" borderId="0" xfId="0" applyNumberFormat="1" applyFill="1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2" borderId="7" xfId="0" applyNumberFormat="1" applyFill="1" applyBorder="1"/>
    <xf numFmtId="0" fontId="0" fillId="0" borderId="8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0" fillId="3" borderId="7" xfId="0" applyFill="1" applyBorder="1"/>
    <xf numFmtId="0" fontId="2" fillId="0" borderId="1" xfId="0" applyFont="1" applyBorder="1"/>
    <xf numFmtId="2" fontId="0" fillId="0" borderId="2" xfId="0" applyNumberFormat="1" applyBorder="1"/>
    <xf numFmtId="0" fontId="0" fillId="0" borderId="3" xfId="0" applyBorder="1"/>
    <xf numFmtId="0" fontId="2" fillId="0" borderId="4" xfId="0" applyFont="1" applyBorder="1"/>
    <xf numFmtId="2" fontId="0" fillId="0" borderId="0" xfId="0" applyNumberFormat="1" applyBorder="1"/>
    <xf numFmtId="0" fontId="2" fillId="0" borderId="6" xfId="0" applyFont="1" applyBorder="1"/>
    <xf numFmtId="2" fontId="0" fillId="0" borderId="7" xfId="0" applyNumberFormat="1" applyBorder="1"/>
    <xf numFmtId="11" fontId="0" fillId="3" borderId="0" xfId="0" applyNumberFormat="1" applyFill="1" applyBorder="1"/>
    <xf numFmtId="11" fontId="0" fillId="2" borderId="0" xfId="0" applyNumberFormat="1" applyFill="1" applyBorder="1" applyAlignment="1">
      <alignment horizontal="right"/>
    </xf>
    <xf numFmtId="11" fontId="0" fillId="2" borderId="0" xfId="0" applyNumberFormat="1" applyFill="1" applyBorder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65" fontId="0" fillId="0" borderId="0" xfId="0" applyNumberFormat="1" applyFill="1" applyBorder="1" applyAlignment="1">
      <alignment horizontal="right"/>
    </xf>
    <xf numFmtId="164" fontId="0" fillId="2" borderId="0" xfId="0" applyNumberFormat="1" applyFill="1"/>
    <xf numFmtId="164" fontId="0" fillId="0" borderId="0" xfId="0" applyNumberFormat="1"/>
    <xf numFmtId="11" fontId="0" fillId="3" borderId="0" xfId="0" applyNumberFormat="1" applyFill="1" applyBorder="1" applyAlignment="1">
      <alignment horizontal="right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ED5C-3C54-4484-BB8E-7F90652302E5}">
  <dimension ref="B1:L28"/>
  <sheetViews>
    <sheetView tabSelected="1" topLeftCell="A3" workbookViewId="0">
      <selection activeCell="P14" sqref="P14"/>
    </sheetView>
  </sheetViews>
  <sheetFormatPr defaultRowHeight="14.4" x14ac:dyDescent="0.3"/>
  <cols>
    <col min="2" max="2" width="10.88671875" bestFit="1" customWidth="1"/>
    <col min="6" max="6" width="10.88671875" bestFit="1" customWidth="1"/>
    <col min="10" max="10" width="10.88671875" bestFit="1" customWidth="1"/>
  </cols>
  <sheetData>
    <row r="1" spans="2:12" ht="15" thickBot="1" x14ac:dyDescent="0.35">
      <c r="B1" s="35" t="s">
        <v>4</v>
      </c>
      <c r="C1" s="36"/>
      <c r="D1" s="37"/>
    </row>
    <row r="2" spans="2:12" x14ac:dyDescent="0.3">
      <c r="B2" s="3" t="s">
        <v>2</v>
      </c>
      <c r="C2" s="8">
        <v>42828</v>
      </c>
      <c r="D2" s="5" t="s">
        <v>3</v>
      </c>
    </row>
    <row r="3" spans="2:12" x14ac:dyDescent="0.3">
      <c r="B3" s="3" t="s">
        <v>27</v>
      </c>
      <c r="C3" s="8">
        <v>578600</v>
      </c>
      <c r="D3" s="5" t="s">
        <v>7</v>
      </c>
    </row>
    <row r="4" spans="2:12" ht="15" thickBot="1" x14ac:dyDescent="0.35">
      <c r="B4" s="16" t="s">
        <v>5</v>
      </c>
      <c r="C4" s="17">
        <f>6792/2</f>
        <v>3396</v>
      </c>
      <c r="D4" s="13" t="s">
        <v>7</v>
      </c>
    </row>
    <row r="5" spans="2:12" ht="15" thickBot="1" x14ac:dyDescent="0.35"/>
    <row r="6" spans="2:12" ht="15" thickBot="1" x14ac:dyDescent="0.35">
      <c r="B6" s="35" t="s">
        <v>28</v>
      </c>
      <c r="C6" s="36"/>
      <c r="D6" s="37"/>
      <c r="F6" s="35" t="s">
        <v>49</v>
      </c>
      <c r="G6" s="36"/>
      <c r="H6" s="37"/>
      <c r="J6" s="35" t="s">
        <v>29</v>
      </c>
      <c r="K6" s="36"/>
      <c r="L6" s="37"/>
    </row>
    <row r="7" spans="2:12" x14ac:dyDescent="0.3">
      <c r="B7" s="1" t="s">
        <v>6</v>
      </c>
      <c r="C7" s="34">
        <v>18500</v>
      </c>
      <c r="D7" s="2" t="s">
        <v>7</v>
      </c>
      <c r="F7" s="1" t="s">
        <v>6</v>
      </c>
      <c r="G7" s="14">
        <f>K7</f>
        <v>10000</v>
      </c>
      <c r="H7" s="2" t="s">
        <v>7</v>
      </c>
      <c r="J7" s="1" t="s">
        <v>6</v>
      </c>
      <c r="K7" s="34">
        <v>10000</v>
      </c>
      <c r="L7" s="2" t="s">
        <v>7</v>
      </c>
    </row>
    <row r="8" spans="2:12" x14ac:dyDescent="0.3">
      <c r="B8" s="3" t="s">
        <v>1</v>
      </c>
      <c r="C8" s="4">
        <f>C7+$C$4</f>
        <v>21896</v>
      </c>
      <c r="D8" s="5" t="s">
        <v>7</v>
      </c>
      <c r="F8" s="3" t="s">
        <v>1</v>
      </c>
      <c r="G8" s="4">
        <f>G7+$C$4</f>
        <v>13396</v>
      </c>
      <c r="H8" s="5" t="s">
        <v>7</v>
      </c>
      <c r="J8" s="3" t="s">
        <v>1</v>
      </c>
      <c r="K8" s="4">
        <f>K7+$C$4</f>
        <v>13396</v>
      </c>
      <c r="L8" s="5" t="s">
        <v>7</v>
      </c>
    </row>
    <row r="9" spans="2:12" x14ac:dyDescent="0.3">
      <c r="B9" s="3" t="s">
        <v>14</v>
      </c>
      <c r="C9" s="6">
        <f>$C$2/C$22*(1-C$20)</f>
        <v>0.7516408419771452</v>
      </c>
      <c r="D9" s="5" t="s">
        <v>18</v>
      </c>
      <c r="F9" s="3" t="s">
        <v>14</v>
      </c>
      <c r="G9" s="6">
        <f>$C$2/G$22*(1-G$20)</f>
        <v>1.1758742082258424</v>
      </c>
      <c r="H9" s="5" t="s">
        <v>18</v>
      </c>
      <c r="J9" s="3" t="s">
        <v>14</v>
      </c>
      <c r="K9" s="6">
        <f>$C$2/K$22*(1-K$20)</f>
        <v>1.7880362841282644</v>
      </c>
      <c r="L9" s="5" t="s">
        <v>18</v>
      </c>
    </row>
    <row r="10" spans="2:12" x14ac:dyDescent="0.3">
      <c r="B10" s="3" t="s">
        <v>21</v>
      </c>
      <c r="C10" s="6">
        <f>SQRT(2*$C$2/C8)</f>
        <v>1.9778643501642656</v>
      </c>
      <c r="D10" s="5" t="s">
        <v>18</v>
      </c>
      <c r="F10" s="3" t="s">
        <v>21</v>
      </c>
      <c r="G10" s="6">
        <f>SQRT(2*$C$2/G8)</f>
        <v>2.5286651630293844</v>
      </c>
      <c r="H10" s="5" t="s">
        <v>18</v>
      </c>
      <c r="J10" s="3" t="s">
        <v>21</v>
      </c>
      <c r="K10" s="6">
        <f>SQRT(2*$C$2/K8)</f>
        <v>2.5286651630293844</v>
      </c>
      <c r="L10" s="5" t="s">
        <v>18</v>
      </c>
    </row>
    <row r="11" spans="2:12" x14ac:dyDescent="0.3">
      <c r="B11" s="3" t="s">
        <v>25</v>
      </c>
      <c r="C11" s="6">
        <f>C10-C9</f>
        <v>1.2262235081871204</v>
      </c>
      <c r="D11" s="5" t="s">
        <v>18</v>
      </c>
      <c r="F11" s="3" t="s">
        <v>25</v>
      </c>
      <c r="G11" s="6">
        <f>G10-G9</f>
        <v>1.3527909548035419</v>
      </c>
      <c r="H11" s="5" t="s">
        <v>18</v>
      </c>
      <c r="J11" s="3" t="s">
        <v>25</v>
      </c>
      <c r="K11" s="6">
        <f>K10-K9</f>
        <v>0.74062887890111995</v>
      </c>
      <c r="L11" s="5" t="s">
        <v>18</v>
      </c>
    </row>
    <row r="12" spans="2:12" x14ac:dyDescent="0.3">
      <c r="B12" s="3"/>
      <c r="C12" s="7"/>
      <c r="D12" s="5"/>
      <c r="F12" s="3"/>
      <c r="G12" s="7"/>
      <c r="H12" s="5"/>
      <c r="J12" s="3"/>
      <c r="K12" s="7"/>
      <c r="L12" s="5"/>
    </row>
    <row r="13" spans="2:12" x14ac:dyDescent="0.3">
      <c r="B13" s="3" t="s">
        <v>8</v>
      </c>
      <c r="C13" s="25">
        <v>300</v>
      </c>
      <c r="D13" s="5" t="s">
        <v>7</v>
      </c>
      <c r="F13" s="3" t="s">
        <v>8</v>
      </c>
      <c r="G13" s="15">
        <f>C13</f>
        <v>300</v>
      </c>
      <c r="H13" s="5" t="s">
        <v>7</v>
      </c>
      <c r="J13" s="3" t="s">
        <v>8</v>
      </c>
      <c r="K13" s="25">
        <v>10000</v>
      </c>
      <c r="L13" s="5" t="s">
        <v>7</v>
      </c>
    </row>
    <row r="14" spans="2:12" x14ac:dyDescent="0.3">
      <c r="B14" s="3" t="s">
        <v>0</v>
      </c>
      <c r="C14" s="9">
        <f>C13+$C$4</f>
        <v>3696</v>
      </c>
      <c r="D14" s="5" t="s">
        <v>7</v>
      </c>
      <c r="F14" s="3" t="s">
        <v>0</v>
      </c>
      <c r="G14" s="9">
        <f>G13+$C$4</f>
        <v>3696</v>
      </c>
      <c r="H14" s="5" t="s">
        <v>7</v>
      </c>
      <c r="J14" s="3" t="s">
        <v>0</v>
      </c>
      <c r="K14" s="9">
        <f>K13+$C$4</f>
        <v>13396</v>
      </c>
      <c r="L14" s="5" t="s">
        <v>7</v>
      </c>
    </row>
    <row r="15" spans="2:12" x14ac:dyDescent="0.3">
      <c r="B15" s="3" t="s">
        <v>19</v>
      </c>
      <c r="C15" s="6">
        <f>$C$2/C$22*(1+C$20)</f>
        <v>4.4529025638342992</v>
      </c>
      <c r="D15" s="5" t="s">
        <v>18</v>
      </c>
      <c r="F15" s="3" t="s">
        <v>19</v>
      </c>
      <c r="G15" s="6">
        <f>$C$2/G$22*(1+G$20)</f>
        <v>4.2619077092514583</v>
      </c>
      <c r="H15" s="5" t="s">
        <v>18</v>
      </c>
      <c r="J15" s="3" t="s">
        <v>19</v>
      </c>
      <c r="K15" s="6">
        <f>$C$2/K$22*(1+K$20)</f>
        <v>1.7880362841282644</v>
      </c>
      <c r="L15" s="5" t="s">
        <v>18</v>
      </c>
    </row>
    <row r="16" spans="2:12" x14ac:dyDescent="0.3">
      <c r="B16" s="3" t="s">
        <v>20</v>
      </c>
      <c r="C16" s="6">
        <f>SQRT(2*$C$2/C14)</f>
        <v>4.814075682342839</v>
      </c>
      <c r="D16" s="5" t="s">
        <v>18</v>
      </c>
      <c r="F16" s="3" t="s">
        <v>20</v>
      </c>
      <c r="G16" s="6">
        <f>SQRT(2*$C$2/G14)</f>
        <v>4.814075682342839</v>
      </c>
      <c r="H16" s="5" t="s">
        <v>18</v>
      </c>
      <c r="J16" s="3" t="s">
        <v>20</v>
      </c>
      <c r="K16" s="6">
        <f>SQRT(2*$C$2/K14)</f>
        <v>2.5286651630293844</v>
      </c>
      <c r="L16" s="5" t="s">
        <v>18</v>
      </c>
    </row>
    <row r="17" spans="2:12" x14ac:dyDescent="0.3">
      <c r="B17" s="3" t="s">
        <v>26</v>
      </c>
      <c r="C17" s="6">
        <f>C16-C15</f>
        <v>0.36117311850853984</v>
      </c>
      <c r="D17" s="5" t="s">
        <v>18</v>
      </c>
      <c r="F17" s="3" t="s">
        <v>26</v>
      </c>
      <c r="G17" s="6">
        <f>G16-G15</f>
        <v>0.55216797309138066</v>
      </c>
      <c r="H17" s="5" t="s">
        <v>18</v>
      </c>
      <c r="J17" s="3" t="s">
        <v>26</v>
      </c>
      <c r="K17" s="6">
        <f>K16-K15</f>
        <v>0.74062887890111995</v>
      </c>
      <c r="L17" s="5" t="s">
        <v>18</v>
      </c>
    </row>
    <row r="18" spans="2:12" x14ac:dyDescent="0.3">
      <c r="B18" s="3"/>
      <c r="C18" s="7"/>
      <c r="D18" s="5"/>
      <c r="F18" s="3"/>
      <c r="G18" s="7"/>
      <c r="H18" s="5"/>
      <c r="J18" s="3"/>
      <c r="K18" s="7"/>
      <c r="L18" s="5"/>
    </row>
    <row r="19" spans="2:12" x14ac:dyDescent="0.3">
      <c r="B19" s="3" t="s">
        <v>9</v>
      </c>
      <c r="C19" s="7">
        <f>(C8+C14)/2</f>
        <v>12796</v>
      </c>
      <c r="D19" s="5" t="s">
        <v>7</v>
      </c>
      <c r="F19" s="3" t="s">
        <v>9</v>
      </c>
      <c r="G19" s="7">
        <f>(G8+G14)/2</f>
        <v>8546</v>
      </c>
      <c r="H19" s="5" t="s">
        <v>7</v>
      </c>
      <c r="J19" s="3" t="s">
        <v>9</v>
      </c>
      <c r="K19" s="7">
        <f>(K8+K14)/2</f>
        <v>13396</v>
      </c>
      <c r="L19" s="5" t="s">
        <v>7</v>
      </c>
    </row>
    <row r="20" spans="2:12" x14ac:dyDescent="0.3">
      <c r="B20" s="3" t="s">
        <v>13</v>
      </c>
      <c r="C20" s="10">
        <f>(C8-C14)/(C8+C14)</f>
        <v>0.71115973741794314</v>
      </c>
      <c r="D20" s="5"/>
      <c r="F20" s="3" t="s">
        <v>13</v>
      </c>
      <c r="G20" s="10">
        <f>(G8-G14)/(G8+G14)</f>
        <v>0.5675169670021063</v>
      </c>
      <c r="H20" s="5"/>
      <c r="J20" s="3" t="s">
        <v>13</v>
      </c>
      <c r="K20" s="10">
        <f>(K8-K14)/(K8+K14)</f>
        <v>0</v>
      </c>
      <c r="L20" s="5"/>
    </row>
    <row r="21" spans="2:12" x14ac:dyDescent="0.3">
      <c r="B21" s="3" t="s">
        <v>15</v>
      </c>
      <c r="C21" s="11">
        <f>C19*(1-C20^2)</f>
        <v>6324.4463894967166</v>
      </c>
      <c r="D21" s="5" t="s">
        <v>7</v>
      </c>
      <c r="F21" s="3" t="s">
        <v>15</v>
      </c>
      <c r="G21" s="11">
        <f>G19*(1-G20^2)</f>
        <v>5793.5427100397837</v>
      </c>
      <c r="H21" s="5" t="s">
        <v>7</v>
      </c>
      <c r="J21" s="3" t="s">
        <v>15</v>
      </c>
      <c r="K21" s="11">
        <f>K19*(1-K20^2)</f>
        <v>13396</v>
      </c>
      <c r="L21" s="5" t="s">
        <v>7</v>
      </c>
    </row>
    <row r="22" spans="2:12" x14ac:dyDescent="0.3">
      <c r="B22" s="3" t="s">
        <v>16</v>
      </c>
      <c r="C22" s="11">
        <f>SQRT(C21*$C$2)</f>
        <v>16457.927875931568</v>
      </c>
      <c r="D22" s="5" t="s">
        <v>17</v>
      </c>
      <c r="F22" s="3" t="s">
        <v>16</v>
      </c>
      <c r="G22" s="11">
        <f>SQRT(G21*$C$2)</f>
        <v>15752.010893393384</v>
      </c>
      <c r="H22" s="5" t="s">
        <v>17</v>
      </c>
      <c r="J22" s="3" t="s">
        <v>16</v>
      </c>
      <c r="K22" s="11">
        <f>SQRT(K21*$C$2)</f>
        <v>23952.534062182232</v>
      </c>
      <c r="L22" s="5" t="s">
        <v>17</v>
      </c>
    </row>
    <row r="23" spans="2:12" x14ac:dyDescent="0.3">
      <c r="B23" s="38" t="s">
        <v>10</v>
      </c>
      <c r="C23" s="11">
        <f>2*PI()*SQRT(C19^3/$C$2)</f>
        <v>43946.806193124525</v>
      </c>
      <c r="D23" s="5" t="s">
        <v>11</v>
      </c>
      <c r="F23" s="38" t="s">
        <v>10</v>
      </c>
      <c r="G23" s="11">
        <f>2*PI()*SQRT(G19^3/$C$2)</f>
        <v>23986.136679442734</v>
      </c>
      <c r="H23" s="5" t="s">
        <v>11</v>
      </c>
      <c r="J23" s="38" t="s">
        <v>10</v>
      </c>
      <c r="K23" s="11">
        <f>2*PI()*SQRT(K19^3/$C$2)</f>
        <v>47073.737329672585</v>
      </c>
      <c r="L23" s="5" t="s">
        <v>11</v>
      </c>
    </row>
    <row r="24" spans="2:12" ht="15" thickBot="1" x14ac:dyDescent="0.35">
      <c r="B24" s="39"/>
      <c r="C24" s="12">
        <f>C23/3600</f>
        <v>12.207446164756812</v>
      </c>
      <c r="D24" s="13" t="s">
        <v>12</v>
      </c>
      <c r="F24" s="39"/>
      <c r="G24" s="12">
        <f>G23/3600</f>
        <v>6.6628157442896487</v>
      </c>
      <c r="H24" s="13" t="s">
        <v>12</v>
      </c>
      <c r="J24" s="39"/>
      <c r="K24" s="12">
        <f>K23/3600</f>
        <v>13.076038147131273</v>
      </c>
      <c r="L24" s="13" t="s">
        <v>12</v>
      </c>
    </row>
    <row r="25" spans="2:12" ht="15" thickBot="1" x14ac:dyDescent="0.35"/>
    <row r="26" spans="2:12" x14ac:dyDescent="0.3">
      <c r="F26" s="18" t="s">
        <v>22</v>
      </c>
      <c r="G26" s="19">
        <f>ABS(G15-C15)</f>
        <v>0.19099485458284082</v>
      </c>
      <c r="H26" s="20" t="s">
        <v>18</v>
      </c>
    </row>
    <row r="27" spans="2:12" x14ac:dyDescent="0.3">
      <c r="F27" s="21" t="s">
        <v>23</v>
      </c>
      <c r="G27" s="22">
        <f>ABS(K9-G9)</f>
        <v>0.612162075902422</v>
      </c>
      <c r="H27" s="5" t="s">
        <v>18</v>
      </c>
    </row>
    <row r="28" spans="2:12" ht="15" thickBot="1" x14ac:dyDescent="0.35">
      <c r="F28" s="23" t="s">
        <v>24</v>
      </c>
      <c r="G28" s="24">
        <f>SUM(G26:G27)</f>
        <v>0.80315693048526282</v>
      </c>
      <c r="H28" s="13" t="s">
        <v>18</v>
      </c>
    </row>
  </sheetData>
  <mergeCells count="7">
    <mergeCell ref="J6:L6"/>
    <mergeCell ref="J23:J24"/>
    <mergeCell ref="B1:D1"/>
    <mergeCell ref="B6:D6"/>
    <mergeCell ref="B23:B24"/>
    <mergeCell ref="F6:H6"/>
    <mergeCell ref="F23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E4B0-A537-4156-B81A-3D2EB3DBBDEC}">
  <dimension ref="C2:G14"/>
  <sheetViews>
    <sheetView workbookViewId="0">
      <selection activeCell="F24" sqref="F24"/>
    </sheetView>
  </sheetViews>
  <sheetFormatPr defaultRowHeight="14.4" x14ac:dyDescent="0.3"/>
  <cols>
    <col min="3" max="3" width="32" bestFit="1" customWidth="1"/>
    <col min="4" max="4" width="11" bestFit="1" customWidth="1"/>
    <col min="6" max="6" width="10.88671875" bestFit="1" customWidth="1"/>
    <col min="7" max="7" width="14.109375" bestFit="1" customWidth="1"/>
  </cols>
  <sheetData>
    <row r="2" spans="3:7" x14ac:dyDescent="0.3">
      <c r="D2" t="s">
        <v>54</v>
      </c>
      <c r="E2" t="s">
        <v>57</v>
      </c>
      <c r="F2" t="s">
        <v>58</v>
      </c>
      <c r="G2" t="s">
        <v>59</v>
      </c>
    </row>
    <row r="13" spans="3:7" x14ac:dyDescent="0.3">
      <c r="C13" t="s">
        <v>52</v>
      </c>
      <c r="D13" t="s">
        <v>55</v>
      </c>
    </row>
    <row r="14" spans="3:7" x14ac:dyDescent="0.3">
      <c r="C14" t="s">
        <v>53</v>
      </c>
      <c r="D1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E035-10CF-415D-9B82-EC76F9BAA130}">
  <dimension ref="B1:O22"/>
  <sheetViews>
    <sheetView workbookViewId="0">
      <selection activeCell="N14" sqref="N14"/>
    </sheetView>
  </sheetViews>
  <sheetFormatPr defaultRowHeight="14.4" x14ac:dyDescent="0.3"/>
  <cols>
    <col min="2" max="2" width="10.88671875" bestFit="1" customWidth="1"/>
    <col min="3" max="3" width="11" bestFit="1" customWidth="1"/>
    <col min="6" max="6" width="10.88671875" bestFit="1" customWidth="1"/>
    <col min="7" max="7" width="11" bestFit="1" customWidth="1"/>
    <col min="10" max="10" width="10.88671875" bestFit="1" customWidth="1"/>
    <col min="11" max="11" width="11" bestFit="1" customWidth="1"/>
    <col min="15" max="15" width="9.5546875" bestFit="1" customWidth="1"/>
  </cols>
  <sheetData>
    <row r="1" spans="2:15" ht="15" thickBot="1" x14ac:dyDescent="0.35">
      <c r="B1" s="35" t="s">
        <v>30</v>
      </c>
      <c r="C1" s="36"/>
      <c r="D1" s="37"/>
    </row>
    <row r="2" spans="2:15" x14ac:dyDescent="0.3">
      <c r="B2" s="3" t="s">
        <v>2</v>
      </c>
      <c r="C2" s="25">
        <v>132712000000</v>
      </c>
      <c r="D2" s="5" t="s">
        <v>3</v>
      </c>
    </row>
    <row r="3" spans="2:15" x14ac:dyDescent="0.3">
      <c r="B3" s="3" t="s">
        <v>27</v>
      </c>
      <c r="C3" s="8" t="s">
        <v>31</v>
      </c>
      <c r="D3" s="5" t="s">
        <v>7</v>
      </c>
    </row>
    <row r="4" spans="2:15" ht="15" thickBot="1" x14ac:dyDescent="0.35">
      <c r="B4" s="16" t="s">
        <v>5</v>
      </c>
      <c r="C4" s="17">
        <f>6792/2</f>
        <v>3396</v>
      </c>
      <c r="D4" s="13" t="s">
        <v>7</v>
      </c>
    </row>
    <row r="5" spans="2:15" ht="15" thickBot="1" x14ac:dyDescent="0.35"/>
    <row r="6" spans="2:15" ht="15" thickBot="1" x14ac:dyDescent="0.35">
      <c r="B6" s="35" t="s">
        <v>32</v>
      </c>
      <c r="C6" s="36"/>
      <c r="D6" s="37"/>
      <c r="F6" s="35" t="s">
        <v>49</v>
      </c>
      <c r="G6" s="36"/>
      <c r="H6" s="37"/>
      <c r="J6" s="35" t="s">
        <v>33</v>
      </c>
      <c r="K6" s="36"/>
      <c r="L6" s="37"/>
    </row>
    <row r="7" spans="2:15" x14ac:dyDescent="0.3">
      <c r="B7" s="3" t="s">
        <v>1</v>
      </c>
      <c r="C7" s="26">
        <v>149600000</v>
      </c>
      <c r="D7" s="5" t="s">
        <v>7</v>
      </c>
      <c r="F7" s="3" t="s">
        <v>1</v>
      </c>
      <c r="G7" s="26">
        <f>K10</f>
        <v>227900000</v>
      </c>
      <c r="H7" s="5" t="s">
        <v>7</v>
      </c>
      <c r="J7" s="3" t="s">
        <v>1</v>
      </c>
      <c r="K7" s="26">
        <v>227900000</v>
      </c>
      <c r="L7" s="5" t="s">
        <v>7</v>
      </c>
      <c r="O7" s="28"/>
    </row>
    <row r="8" spans="2:15" x14ac:dyDescent="0.3">
      <c r="B8" s="3" t="s">
        <v>14</v>
      </c>
      <c r="C8" s="6">
        <f>$C$2/C$16*(1-C$14)</f>
        <v>29.78443048750875</v>
      </c>
      <c r="D8" s="5" t="s">
        <v>18</v>
      </c>
      <c r="F8" s="3" t="s">
        <v>14</v>
      </c>
      <c r="G8" s="6">
        <f>$C$2/G$16*(1-G$14)</f>
        <v>21.48351063061769</v>
      </c>
      <c r="H8" s="5" t="s">
        <v>18</v>
      </c>
      <c r="J8" s="3" t="s">
        <v>14</v>
      </c>
      <c r="K8" s="6">
        <f>$C$2/K$16*(1-K$14)</f>
        <v>24.131423111688807</v>
      </c>
      <c r="L8" s="5" t="s">
        <v>18</v>
      </c>
      <c r="O8" s="31"/>
    </row>
    <row r="9" spans="2:15" x14ac:dyDescent="0.3">
      <c r="B9" s="3"/>
      <c r="C9" s="7"/>
      <c r="D9" s="5"/>
      <c r="F9" s="3"/>
      <c r="G9" s="7"/>
      <c r="H9" s="5"/>
      <c r="J9" s="3"/>
      <c r="K9" s="7"/>
      <c r="L9" s="5"/>
    </row>
    <row r="10" spans="2:15" x14ac:dyDescent="0.3">
      <c r="B10" s="3" t="s">
        <v>0</v>
      </c>
      <c r="C10" s="27">
        <f>C7</f>
        <v>149600000</v>
      </c>
      <c r="D10" s="5" t="s">
        <v>7</v>
      </c>
      <c r="F10" s="3" t="s">
        <v>0</v>
      </c>
      <c r="G10" s="27">
        <f>C10</f>
        <v>149600000</v>
      </c>
      <c r="H10" s="5" t="s">
        <v>7</v>
      </c>
      <c r="J10" s="3" t="s">
        <v>0</v>
      </c>
      <c r="K10" s="26">
        <v>227900000</v>
      </c>
      <c r="L10" s="5" t="s">
        <v>7</v>
      </c>
      <c r="O10" s="28"/>
    </row>
    <row r="11" spans="2:15" x14ac:dyDescent="0.3">
      <c r="B11" s="3" t="s">
        <v>19</v>
      </c>
      <c r="C11" s="6">
        <f>$C$2/C$16*(1+C$14)</f>
        <v>29.78443048750875</v>
      </c>
      <c r="D11" s="5" t="s">
        <v>18</v>
      </c>
      <c r="F11" s="3" t="s">
        <v>19</v>
      </c>
      <c r="G11" s="6">
        <f>$C$2/G$16*(1+G$14)</f>
        <v>32.727888186616113</v>
      </c>
      <c r="H11" s="5" t="s">
        <v>18</v>
      </c>
      <c r="J11" s="3" t="s">
        <v>19</v>
      </c>
      <c r="K11" s="6">
        <f>$C$2/K$16*(1+K$14)</f>
        <v>24.131423111688807</v>
      </c>
      <c r="L11" s="5" t="s">
        <v>18</v>
      </c>
    </row>
    <row r="12" spans="2:15" x14ac:dyDescent="0.3">
      <c r="B12" s="3"/>
      <c r="C12" s="7"/>
      <c r="D12" s="5"/>
      <c r="F12" s="3"/>
      <c r="G12" s="7"/>
      <c r="H12" s="5"/>
      <c r="J12" s="3"/>
      <c r="K12" s="7"/>
      <c r="L12" s="5"/>
    </row>
    <row r="13" spans="2:15" x14ac:dyDescent="0.3">
      <c r="B13" s="3" t="s">
        <v>9</v>
      </c>
      <c r="C13" s="7">
        <f>(C7+C10)/2</f>
        <v>149600000</v>
      </c>
      <c r="D13" s="5" t="s">
        <v>7</v>
      </c>
      <c r="F13" s="3" t="s">
        <v>9</v>
      </c>
      <c r="G13" s="7">
        <f>(G7+G10)/2</f>
        <v>188750000</v>
      </c>
      <c r="H13" s="5" t="s">
        <v>7</v>
      </c>
      <c r="J13" s="3" t="s">
        <v>9</v>
      </c>
      <c r="K13" s="7">
        <f>(K7+K10)/2</f>
        <v>227900000</v>
      </c>
      <c r="L13" s="5" t="s">
        <v>7</v>
      </c>
    </row>
    <row r="14" spans="2:15" x14ac:dyDescent="0.3">
      <c r="B14" s="3" t="s">
        <v>13</v>
      </c>
      <c r="C14" s="10">
        <f>(C7-C10)/(C7+C10)</f>
        <v>0</v>
      </c>
      <c r="D14" s="5"/>
      <c r="F14" s="3" t="s">
        <v>13</v>
      </c>
      <c r="G14" s="10">
        <f>(G7-G10)/(G7+G10)</f>
        <v>0.20741721854304634</v>
      </c>
      <c r="H14" s="5"/>
      <c r="J14" s="3" t="s">
        <v>13</v>
      </c>
      <c r="K14" s="10">
        <f>(K7-K10)/(K7+K10)</f>
        <v>0</v>
      </c>
      <c r="L14" s="5"/>
    </row>
    <row r="15" spans="2:15" x14ac:dyDescent="0.3">
      <c r="B15" s="3" t="s">
        <v>15</v>
      </c>
      <c r="C15" s="11">
        <f>C13*(1-C14^2)</f>
        <v>149600000</v>
      </c>
      <c r="D15" s="5" t="s">
        <v>7</v>
      </c>
      <c r="F15" s="3" t="s">
        <v>15</v>
      </c>
      <c r="G15" s="11">
        <f>G13*(1-G14^2)</f>
        <v>180629615.89403972</v>
      </c>
      <c r="H15" s="5" t="s">
        <v>7</v>
      </c>
      <c r="J15" s="3" t="s">
        <v>15</v>
      </c>
      <c r="K15" s="11">
        <f>K13*(1-K14^2)</f>
        <v>227900000</v>
      </c>
      <c r="L15" s="5" t="s">
        <v>7</v>
      </c>
    </row>
    <row r="16" spans="2:15" x14ac:dyDescent="0.3">
      <c r="B16" s="3" t="s">
        <v>16</v>
      </c>
      <c r="C16" s="11">
        <f>SQRT(C15*$C$2)</f>
        <v>4455750800.9313087</v>
      </c>
      <c r="D16" s="5" t="s">
        <v>17</v>
      </c>
      <c r="F16" s="3" t="s">
        <v>16</v>
      </c>
      <c r="G16" s="11">
        <f>SQRT(G15*$C$2)</f>
        <v>4896092072.7177715</v>
      </c>
      <c r="H16" s="5" t="s">
        <v>17</v>
      </c>
      <c r="J16" s="3" t="s">
        <v>16</v>
      </c>
      <c r="K16" s="11">
        <f>SQRT(K15*$C$2)</f>
        <v>5499551327.1538801</v>
      </c>
      <c r="L16" s="5" t="s">
        <v>17</v>
      </c>
    </row>
    <row r="17" spans="2:12" x14ac:dyDescent="0.3">
      <c r="B17" s="38" t="s">
        <v>10</v>
      </c>
      <c r="C17" s="11">
        <f>2*PI()*SQRT(C13^3/$C$2)</f>
        <v>31558922.113628343</v>
      </c>
      <c r="D17" s="5" t="s">
        <v>11</v>
      </c>
      <c r="F17" s="38" t="s">
        <v>10</v>
      </c>
      <c r="G17" s="11">
        <f>2*PI()*SQRT(G13^3/$C$2)</f>
        <v>44725500.758314081</v>
      </c>
      <c r="H17" s="5" t="s">
        <v>11</v>
      </c>
      <c r="J17" s="38" t="s">
        <v>10</v>
      </c>
      <c r="K17" s="11">
        <f>2*PI()*SQRT(K13^3/$C$2)</f>
        <v>59339141.536688879</v>
      </c>
      <c r="L17" s="5" t="s">
        <v>11</v>
      </c>
    </row>
    <row r="18" spans="2:12" ht="15" thickBot="1" x14ac:dyDescent="0.35">
      <c r="B18" s="39"/>
      <c r="C18" s="12">
        <f>C17/3600</f>
        <v>8766.367253785651</v>
      </c>
      <c r="D18" s="13" t="s">
        <v>12</v>
      </c>
      <c r="F18" s="39"/>
      <c r="G18" s="12">
        <f>G17/3600</f>
        <v>12423.7502106428</v>
      </c>
      <c r="H18" s="13" t="s">
        <v>12</v>
      </c>
      <c r="J18" s="39"/>
      <c r="K18" s="12">
        <f>K17/3600</f>
        <v>16483.094871302466</v>
      </c>
      <c r="L18" s="13" t="s">
        <v>12</v>
      </c>
    </row>
    <row r="19" spans="2:12" ht="15" thickBot="1" x14ac:dyDescent="0.35"/>
    <row r="20" spans="2:12" x14ac:dyDescent="0.3">
      <c r="F20" s="18" t="s">
        <v>36</v>
      </c>
      <c r="G20" s="19">
        <f>ABS(G11-C11)</f>
        <v>2.9434576991073627</v>
      </c>
      <c r="H20" s="20" t="s">
        <v>18</v>
      </c>
    </row>
    <row r="21" spans="2:12" x14ac:dyDescent="0.3">
      <c r="F21" s="21" t="s">
        <v>37</v>
      </c>
      <c r="G21" s="22">
        <f>ABS(K8-G8)</f>
        <v>2.647912481071117</v>
      </c>
      <c r="H21" s="5" t="s">
        <v>18</v>
      </c>
    </row>
    <row r="22" spans="2:12" ht="15" thickBot="1" x14ac:dyDescent="0.35">
      <c r="F22" s="23" t="s">
        <v>24</v>
      </c>
      <c r="G22" s="24">
        <f>SUM(G20:G21)</f>
        <v>5.5913701801784796</v>
      </c>
      <c r="H22" s="13" t="s">
        <v>18</v>
      </c>
    </row>
  </sheetData>
  <mergeCells count="7">
    <mergeCell ref="B1:D1"/>
    <mergeCell ref="B6:D6"/>
    <mergeCell ref="F6:H6"/>
    <mergeCell ref="J6:L6"/>
    <mergeCell ref="B17:B18"/>
    <mergeCell ref="F17:F18"/>
    <mergeCell ref="J17:J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DF85-BE54-4F5B-B70F-7758956758A9}">
  <dimension ref="B2:P16"/>
  <sheetViews>
    <sheetView workbookViewId="0">
      <selection activeCell="C8" sqref="C8"/>
    </sheetView>
  </sheetViews>
  <sheetFormatPr defaultRowHeight="14.4" x14ac:dyDescent="0.3"/>
  <cols>
    <col min="2" max="2" width="11.33203125" bestFit="1" customWidth="1"/>
    <col min="5" max="5" width="11.33203125" bestFit="1" customWidth="1"/>
  </cols>
  <sheetData>
    <row r="2" spans="2:16" x14ac:dyDescent="0.3">
      <c r="B2" t="s">
        <v>45</v>
      </c>
      <c r="C2" s="15">
        <v>42828</v>
      </c>
      <c r="D2" s="15" t="s">
        <v>3</v>
      </c>
    </row>
    <row r="3" spans="2:16" x14ac:dyDescent="0.3">
      <c r="B3" t="s">
        <v>34</v>
      </c>
      <c r="C3" s="30">
        <v>2.65</v>
      </c>
      <c r="D3" t="s">
        <v>18</v>
      </c>
    </row>
    <row r="4" spans="2:16" x14ac:dyDescent="0.3">
      <c r="B4" t="s">
        <v>46</v>
      </c>
      <c r="C4">
        <v>578600</v>
      </c>
      <c r="D4" t="s">
        <v>7</v>
      </c>
    </row>
    <row r="5" spans="2:16" x14ac:dyDescent="0.3">
      <c r="B5" t="s">
        <v>40</v>
      </c>
      <c r="C5">
        <f>C3^2/2-C2/C4</f>
        <v>3.4372299516073279</v>
      </c>
      <c r="D5" t="s">
        <v>41</v>
      </c>
    </row>
    <row r="7" spans="2:16" x14ac:dyDescent="0.3">
      <c r="B7" t="s">
        <v>39</v>
      </c>
      <c r="C7" s="30">
        <v>300</v>
      </c>
      <c r="D7" t="s">
        <v>7</v>
      </c>
    </row>
    <row r="8" spans="2:16" x14ac:dyDescent="0.3">
      <c r="B8" t="s">
        <v>38</v>
      </c>
      <c r="C8">
        <f>C7+3396</f>
        <v>3696</v>
      </c>
      <c r="D8" t="s">
        <v>7</v>
      </c>
    </row>
    <row r="9" spans="2:16" x14ac:dyDescent="0.3">
      <c r="B9" t="s">
        <v>42</v>
      </c>
      <c r="C9" s="29">
        <f>SQRT(2*(C5+(C2/C8)))</f>
        <v>5.4817683805993962</v>
      </c>
      <c r="D9" t="s">
        <v>18</v>
      </c>
    </row>
    <row r="10" spans="2:16" x14ac:dyDescent="0.3">
      <c r="B10" t="s">
        <v>43</v>
      </c>
      <c r="C10" s="29">
        <f>SQRT(2*C2/C8)</f>
        <v>4.814075682342839</v>
      </c>
      <c r="D10" t="s">
        <v>18</v>
      </c>
    </row>
    <row r="11" spans="2:16" x14ac:dyDescent="0.3">
      <c r="B11" t="s">
        <v>44</v>
      </c>
      <c r="C11" s="32">
        <f>C9-C10</f>
        <v>0.66769269825655719</v>
      </c>
      <c r="D11" t="s">
        <v>18</v>
      </c>
      <c r="E11" s="40" t="s">
        <v>51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2:16" x14ac:dyDescent="0.3">
      <c r="C12" s="33"/>
    </row>
    <row r="13" spans="2:16" x14ac:dyDescent="0.3">
      <c r="B13" t="s">
        <v>35</v>
      </c>
      <c r="C13" s="15">
        <v>5786000</v>
      </c>
      <c r="D13" t="s">
        <v>7</v>
      </c>
    </row>
    <row r="15" spans="2:16" x14ac:dyDescent="0.3">
      <c r="B15" t="s">
        <v>47</v>
      </c>
      <c r="C15">
        <f>(2*C4)/(0.7*C3+0.3*C9)</f>
        <v>330672.92750016548</v>
      </c>
      <c r="D15" t="s">
        <v>11</v>
      </c>
    </row>
    <row r="16" spans="2:16" x14ac:dyDescent="0.3">
      <c r="C16" s="29">
        <f>C15/86400</f>
        <v>3.827232957177841</v>
      </c>
      <c r="D16" t="s">
        <v>48</v>
      </c>
      <c r="E16" t="s">
        <v>50</v>
      </c>
    </row>
  </sheetData>
  <mergeCells count="1">
    <mergeCell ref="E11:P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Mars-Mars</vt:lpstr>
      <vt:lpstr>Sheet1</vt:lpstr>
      <vt:lpstr>Earth-Mars</vt:lpstr>
      <vt:lpstr>Mars 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Campbell</dc:creator>
  <cp:lastModifiedBy>Lyle Campbell</cp:lastModifiedBy>
  <dcterms:created xsi:type="dcterms:W3CDTF">2020-04-17T09:00:13Z</dcterms:created>
  <dcterms:modified xsi:type="dcterms:W3CDTF">2020-05-16T08:54:33Z</dcterms:modified>
</cp:coreProperties>
</file>