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queryTables/queryTable1.xml" ContentType="application/vnd.openxmlformats-officedocument.spreadsheetml.query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drawings/drawing2.xml" ContentType="application/vnd.openxmlformats-officedocument.drawing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xunhainan\project\CRM\"/>
    </mc:Choice>
  </mc:AlternateContent>
  <bookViews>
    <workbookView xWindow="0" yWindow="0" windowWidth="17400" windowHeight="7440" tabRatio="857" activeTab="2"/>
  </bookViews>
  <sheets>
    <sheet name="Summery" sheetId="103" r:id="rId1"/>
    <sheet name="Backlog" sheetId="51" r:id="rId2"/>
    <sheet name="LTF" sheetId="47" r:id="rId3"/>
    <sheet name="Utilization" sheetId="4" r:id="rId4"/>
    <sheet name="SAP LTF" sheetId="79" r:id="rId5"/>
    <sheet name="CRM" sheetId="80" r:id="rId6"/>
    <sheet name="Proj_1" sheetId="1" r:id="rId7"/>
    <sheet name="Proj_2" sheetId="52" r:id="rId8"/>
    <sheet name="Proj_3" sheetId="53" r:id="rId9"/>
    <sheet name="Proj_4" sheetId="54" r:id="rId10"/>
    <sheet name="Proj_5" sheetId="55" r:id="rId11"/>
    <sheet name="Proj_6" sheetId="56" r:id="rId12"/>
    <sheet name="Proj_7" sheetId="57" r:id="rId13"/>
    <sheet name="Proj_8" sheetId="58" r:id="rId14"/>
    <sheet name="Proj_9" sheetId="59" r:id="rId15"/>
    <sheet name="Proj_10" sheetId="60" r:id="rId16"/>
    <sheet name="Proj_11" sheetId="61" r:id="rId17"/>
    <sheet name="Proj_12" sheetId="62" r:id="rId18"/>
    <sheet name="Proj_13" sheetId="71" r:id="rId19"/>
    <sheet name="Proj_14" sheetId="72" r:id="rId20"/>
    <sheet name="Proj_15" sheetId="73" r:id="rId21"/>
    <sheet name="Proj_16" sheetId="74" r:id="rId22"/>
    <sheet name="Proj_17" sheetId="75" r:id="rId23"/>
    <sheet name="Proj_18" sheetId="76" r:id="rId24"/>
    <sheet name="Proj_19" sheetId="77" r:id="rId25"/>
    <sheet name="Proj_20" sheetId="78" r:id="rId26"/>
    <sheet name="Proj_21" sheetId="81" r:id="rId27"/>
    <sheet name="Proj_22" sheetId="82" r:id="rId28"/>
    <sheet name="Proj_23" sheetId="83" r:id="rId29"/>
    <sheet name="Proj_24" sheetId="84" r:id="rId30"/>
    <sheet name="Proj_25" sheetId="85" r:id="rId31"/>
    <sheet name="Proj_26" sheetId="91" r:id="rId32"/>
    <sheet name="Proj_27" sheetId="90" r:id="rId33"/>
    <sheet name="Proj_28" sheetId="89" r:id="rId34"/>
    <sheet name="Proj_29" sheetId="88" r:id="rId35"/>
    <sheet name="Proj_30" sheetId="87" r:id="rId36"/>
    <sheet name="Proj_31" sheetId="92" r:id="rId37"/>
    <sheet name="Proj_32" sheetId="93" r:id="rId38"/>
    <sheet name="Proj_33" sheetId="94" r:id="rId39"/>
    <sheet name="Proj_34" sheetId="95" r:id="rId40"/>
    <sheet name="Proj_35" sheetId="96" r:id="rId41"/>
    <sheet name="Proj_36" sheetId="97" r:id="rId42"/>
    <sheet name="Proj_37" sheetId="98" r:id="rId43"/>
    <sheet name="Proj_38" sheetId="99" r:id="rId44"/>
    <sheet name="Proj_39" sheetId="100" r:id="rId45"/>
    <sheet name="Proj_40" sheetId="101" r:id="rId46"/>
  </sheets>
  <definedNames>
    <definedName name="_xlnm._FilterDatabase" localSheetId="1" hidden="1">Backlog!#REF!</definedName>
    <definedName name="_xlnm._FilterDatabase" localSheetId="5" hidden="1">CRM!$A$1:$N$875</definedName>
    <definedName name="_xlnm._FilterDatabase" localSheetId="6" hidden="1">Proj_1!$E$19:$E$75</definedName>
    <definedName name="_xlnm._FilterDatabase" localSheetId="15" hidden="1">Proj_10!$E$19:$E$75</definedName>
    <definedName name="_xlnm._FilterDatabase" localSheetId="16" hidden="1">Proj_11!$E$19:$E$76</definedName>
    <definedName name="_xlnm._FilterDatabase" localSheetId="17" hidden="1">Proj_12!$E$19:$E$75</definedName>
    <definedName name="_xlnm._FilterDatabase" localSheetId="18" hidden="1">Proj_13!$E$19:$E$75</definedName>
    <definedName name="_xlnm._FilterDatabase" localSheetId="19" hidden="1">Proj_14!$E$19:$E$75</definedName>
    <definedName name="_xlnm._FilterDatabase" localSheetId="20" hidden="1">Proj_15!$E$19:$E$75</definedName>
    <definedName name="_xlnm._FilterDatabase" localSheetId="21" hidden="1">Proj_16!$E$19:$E$76</definedName>
    <definedName name="_xlnm._FilterDatabase" localSheetId="22" hidden="1">Proj_17!$E$19:$E$76</definedName>
    <definedName name="_xlnm._FilterDatabase" localSheetId="23" hidden="1">Proj_18!$E$19:$E$76</definedName>
    <definedName name="_xlnm._FilterDatabase" localSheetId="24" hidden="1">Proj_19!$E$19:$E$74</definedName>
    <definedName name="_xlnm._FilterDatabase" localSheetId="7" hidden="1">Proj_2!$E$19:$E$75</definedName>
    <definedName name="_xlnm._FilterDatabase" localSheetId="25" hidden="1">Proj_20!$E$19:$E$76</definedName>
    <definedName name="_xlnm._FilterDatabase" localSheetId="8" hidden="1">Proj_3!$E$19:$E$75</definedName>
    <definedName name="_xlnm._FilterDatabase" localSheetId="9" hidden="1">Proj_4!$E$19:$E$75</definedName>
    <definedName name="_xlnm._FilterDatabase" localSheetId="10" hidden="1">Proj_5!$E$19:$E$75</definedName>
    <definedName name="_xlnm._FilterDatabase" localSheetId="11" hidden="1">Proj_6!$E$19:$E$75</definedName>
    <definedName name="_xlnm._FilterDatabase" localSheetId="12" hidden="1">Proj_7!$E$19:$E$76</definedName>
    <definedName name="_xlnm._FilterDatabase" localSheetId="13" hidden="1">Proj_8!$E$19:$E$75</definedName>
    <definedName name="_xlnm._FilterDatabase" localSheetId="14" hidden="1">Proj_9!$E$19:$E$75</definedName>
    <definedName name="_xlnm._FilterDatabase" localSheetId="3" hidden="1">Utilization!$A$2:$A$62</definedName>
    <definedName name="Query_from_Microsoft_CRM" localSheetId="5">CRM!$B$2:$M$875</definedName>
    <definedName name="Type" localSheetId="15">Proj_10!$V$2:$V$3</definedName>
    <definedName name="Type" localSheetId="17">Proj_12!$V$2:$V$3</definedName>
    <definedName name="Type" localSheetId="18">Proj_13!$V$2:$V$3</definedName>
    <definedName name="Type" localSheetId="20">Proj_15!$V$2:$V$3</definedName>
    <definedName name="Type" localSheetId="21">Proj_16!$V$2:$V$3</definedName>
    <definedName name="Type" localSheetId="22">Proj_17!$V$2:$V$3</definedName>
    <definedName name="Type" localSheetId="23">Proj_18!$V$2:$V$3</definedName>
    <definedName name="Type" localSheetId="7">Proj_2!$V$2:$V$3</definedName>
    <definedName name="Type" localSheetId="25">Proj_20!$V$2:$V$3</definedName>
    <definedName name="Type" localSheetId="8">Proj_3!#REF!</definedName>
    <definedName name="Type" localSheetId="9">Proj_4!#REF!</definedName>
    <definedName name="Type" localSheetId="10">Proj_5!$V$2:$V$3</definedName>
    <definedName name="Type" localSheetId="12">Proj_7!$V$2:$V$3</definedName>
    <definedName name="Type" localSheetId="13">Proj_8!$V$2:$V$3</definedName>
    <definedName name="Type" localSheetId="14">Proj_9!$V$2:$V$3</definedName>
    <definedName name="Type">Proj_1!$V$2:$V$3</definedName>
  </definedNames>
  <calcPr calcId="162913"/>
  <pivotCaches>
    <pivotCache cacheId="0" r:id="rId47"/>
  </pivotCaches>
</workbook>
</file>

<file path=xl/calcChain.xml><?xml version="1.0" encoding="utf-8"?>
<calcChain xmlns="http://schemas.openxmlformats.org/spreadsheetml/2006/main">
  <c r="M2" i="47" l="1"/>
  <c r="I2" i="47"/>
  <c r="H2" i="47"/>
  <c r="G2" i="47" l="1"/>
  <c r="F2" i="47"/>
  <c r="T4" i="4" l="1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X30" i="4" l="1"/>
  <c r="BE4" i="4"/>
  <c r="BE5" i="4"/>
  <c r="BE6" i="4"/>
  <c r="BE7" i="4"/>
  <c r="BE8" i="4"/>
  <c r="BE9" i="4"/>
  <c r="BE10" i="4"/>
  <c r="BE11" i="4"/>
  <c r="BE12" i="4"/>
  <c r="BE13" i="4"/>
  <c r="BE14" i="4"/>
  <c r="BE15" i="4"/>
  <c r="BE16" i="4"/>
  <c r="BE17" i="4"/>
  <c r="BE18" i="4"/>
  <c r="BE19" i="4"/>
  <c r="BE20" i="4"/>
  <c r="BE21" i="4"/>
  <c r="BE22" i="4"/>
  <c r="BE23" i="4"/>
  <c r="BE24" i="4"/>
  <c r="BE25" i="4"/>
  <c r="BE26" i="4"/>
  <c r="BE27" i="4"/>
  <c r="BE28" i="4"/>
  <c r="BE29" i="4"/>
  <c r="BE30" i="4"/>
  <c r="BE31" i="4"/>
  <c r="BE3" i="4"/>
  <c r="AV4" i="4"/>
  <c r="AV5" i="4"/>
  <c r="AV6" i="4"/>
  <c r="AV7" i="4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0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2" i="4"/>
  <c r="AV53" i="4"/>
  <c r="AV54" i="4"/>
  <c r="AV55" i="4"/>
  <c r="AV56" i="4"/>
  <c r="AV57" i="4"/>
  <c r="AV58" i="4"/>
  <c r="AV59" i="4"/>
  <c r="AV60" i="4"/>
  <c r="AV61" i="4"/>
  <c r="AR4" i="4"/>
  <c r="AR5" i="4"/>
  <c r="AR6" i="4"/>
  <c r="AR7" i="4"/>
  <c r="AR8" i="4"/>
  <c r="AR9" i="4"/>
  <c r="AR10" i="4"/>
  <c r="AR11" i="4"/>
  <c r="AR12" i="4"/>
  <c r="AR13" i="4"/>
  <c r="AR14" i="4"/>
  <c r="AR15" i="4"/>
  <c r="AR16" i="4"/>
  <c r="AR17" i="4"/>
  <c r="AR18" i="4"/>
  <c r="AR19" i="4"/>
  <c r="AR20" i="4"/>
  <c r="AR21" i="4"/>
  <c r="AR22" i="4"/>
  <c r="AR23" i="4"/>
  <c r="AR24" i="4"/>
  <c r="AR25" i="4"/>
  <c r="AR26" i="4"/>
  <c r="AR27" i="4"/>
  <c r="AR28" i="4"/>
  <c r="AR29" i="4"/>
  <c r="AR30" i="4"/>
  <c r="AR31" i="4"/>
  <c r="AR32" i="4"/>
  <c r="AR33" i="4"/>
  <c r="AR34" i="4"/>
  <c r="AR35" i="4"/>
  <c r="AR36" i="4"/>
  <c r="AR37" i="4"/>
  <c r="AR38" i="4"/>
  <c r="AR39" i="4"/>
  <c r="AR40" i="4"/>
  <c r="AR41" i="4"/>
  <c r="AR42" i="4"/>
  <c r="AR43" i="4"/>
  <c r="AR44" i="4"/>
  <c r="AR45" i="4"/>
  <c r="AR46" i="4"/>
  <c r="AR47" i="4"/>
  <c r="AR48" i="4"/>
  <c r="AR49" i="4"/>
  <c r="AR50" i="4"/>
  <c r="AR51" i="4"/>
  <c r="AR52" i="4"/>
  <c r="AR53" i="4"/>
  <c r="AR54" i="4"/>
  <c r="AR55" i="4"/>
  <c r="AR56" i="4"/>
  <c r="AR57" i="4"/>
  <c r="AR58" i="4"/>
  <c r="AR59" i="4"/>
  <c r="AR60" i="4"/>
  <c r="AR61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N59" i="4"/>
  <c r="AN60" i="4"/>
  <c r="AN61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Z51" i="4" s="1"/>
  <c r="AB52" i="4"/>
  <c r="AB53" i="4"/>
  <c r="AB54" i="4"/>
  <c r="AB55" i="4"/>
  <c r="AB56" i="4"/>
  <c r="AB57" i="4"/>
  <c r="AB58" i="4"/>
  <c r="AB59" i="4"/>
  <c r="AB60" i="4"/>
  <c r="AB61" i="4"/>
  <c r="X4" i="4"/>
  <c r="X5" i="4"/>
  <c r="X6" i="4"/>
  <c r="X7" i="4"/>
  <c r="X8" i="4"/>
  <c r="AZ8" i="4" s="1"/>
  <c r="X9" i="4"/>
  <c r="X10" i="4"/>
  <c r="X11" i="4"/>
  <c r="X12" i="4"/>
  <c r="X13" i="4"/>
  <c r="X14" i="4"/>
  <c r="X15" i="4"/>
  <c r="X16" i="4"/>
  <c r="X17" i="4"/>
  <c r="X18" i="4"/>
  <c r="X19" i="4"/>
  <c r="X20" i="4"/>
  <c r="AZ20" i="4" s="1"/>
  <c r="BA20" i="4" s="1"/>
  <c r="X21" i="4"/>
  <c r="X22" i="4"/>
  <c r="X23" i="4"/>
  <c r="X24" i="4"/>
  <c r="AZ24" i="4" s="1"/>
  <c r="BA24" i="4" s="1"/>
  <c r="X25" i="4"/>
  <c r="X26" i="4"/>
  <c r="X27" i="4"/>
  <c r="X28" i="4"/>
  <c r="AZ28" i="4" s="1"/>
  <c r="X29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AZ54" i="4" s="1"/>
  <c r="X55" i="4"/>
  <c r="X56" i="4"/>
  <c r="X57" i="4"/>
  <c r="X58" i="4"/>
  <c r="X59" i="4"/>
  <c r="X60" i="4"/>
  <c r="X61" i="4"/>
  <c r="AZ43" i="4"/>
  <c r="O2" i="76"/>
  <c r="AZ59" i="4" l="1"/>
  <c r="AZ55" i="4"/>
  <c r="AZ47" i="4"/>
  <c r="AZ39" i="4"/>
  <c r="AZ58" i="4"/>
  <c r="AZ50" i="4"/>
  <c r="AZ46" i="4"/>
  <c r="AZ42" i="4"/>
  <c r="AZ38" i="4"/>
  <c r="AZ22" i="4"/>
  <c r="AZ18" i="4"/>
  <c r="AZ10" i="4"/>
  <c r="AZ6" i="4"/>
  <c r="AZ60" i="4"/>
  <c r="AZ56" i="4"/>
  <c r="AZ52" i="4"/>
  <c r="AZ48" i="4"/>
  <c r="AZ44" i="4"/>
  <c r="AZ40" i="4"/>
  <c r="AZ36" i="4"/>
  <c r="AZ32" i="4"/>
  <c r="AZ12" i="4"/>
  <c r="BA12" i="4" s="1"/>
  <c r="AZ61" i="4"/>
  <c r="AZ57" i="4"/>
  <c r="AZ53" i="4"/>
  <c r="AZ49" i="4"/>
  <c r="AZ45" i="4"/>
  <c r="AZ41" i="4"/>
  <c r="AZ37" i="4"/>
  <c r="AZ4" i="4"/>
  <c r="BA4" i="4" s="1"/>
  <c r="AZ14" i="4"/>
  <c r="BF14" i="4" s="1"/>
  <c r="AZ16" i="4"/>
  <c r="BF16" i="4" s="1"/>
  <c r="AZ26" i="4"/>
  <c r="BA26" i="4" s="1"/>
  <c r="BF28" i="4"/>
  <c r="BA28" i="4"/>
  <c r="BF8" i="4"/>
  <c r="BA8" i="4"/>
  <c r="AZ35" i="4"/>
  <c r="AZ31" i="4"/>
  <c r="BF31" i="4" s="1"/>
  <c r="AZ27" i="4"/>
  <c r="BA27" i="4" s="1"/>
  <c r="AZ23" i="4"/>
  <c r="BA23" i="4" s="1"/>
  <c r="AZ19" i="4"/>
  <c r="BF19" i="4" s="1"/>
  <c r="AZ15" i="4"/>
  <c r="BA15" i="4" s="1"/>
  <c r="AZ11" i="4"/>
  <c r="BA11" i="4" s="1"/>
  <c r="AZ7" i="4"/>
  <c r="BF7" i="4" s="1"/>
  <c r="AZ34" i="4"/>
  <c r="AZ33" i="4"/>
  <c r="AZ29" i="4"/>
  <c r="BF29" i="4" s="1"/>
  <c r="AZ25" i="4"/>
  <c r="BF25" i="4" s="1"/>
  <c r="AZ21" i="4"/>
  <c r="BF21" i="4" s="1"/>
  <c r="AZ17" i="4"/>
  <c r="BF17" i="4" s="1"/>
  <c r="AZ13" i="4"/>
  <c r="BF13" i="4" s="1"/>
  <c r="AZ9" i="4"/>
  <c r="BF9" i="4" s="1"/>
  <c r="AZ5" i="4"/>
  <c r="BF5" i="4" s="1"/>
  <c r="BF27" i="4"/>
  <c r="BA22" i="4"/>
  <c r="BF22" i="4"/>
  <c r="BF18" i="4"/>
  <c r="BA18" i="4"/>
  <c r="BF10" i="4"/>
  <c r="BA10" i="4"/>
  <c r="BA6" i="4"/>
  <c r="BF6" i="4"/>
  <c r="BA31" i="4"/>
  <c r="BA16" i="4"/>
  <c r="BF24" i="4"/>
  <c r="BF20" i="4"/>
  <c r="AZ30" i="4"/>
  <c r="BA30" i="4" s="1"/>
  <c r="BE36" i="4"/>
  <c r="BA25" i="4"/>
  <c r="BA5" i="4" l="1"/>
  <c r="BA9" i="4"/>
  <c r="BF12" i="4"/>
  <c r="BF11" i="4"/>
  <c r="BA29" i="4"/>
  <c r="BF4" i="4"/>
  <c r="BF15" i="4"/>
  <c r="BA14" i="4"/>
  <c r="BA19" i="4"/>
  <c r="BA21" i="4"/>
  <c r="BA13" i="4"/>
  <c r="BA17" i="4"/>
  <c r="BF26" i="4"/>
  <c r="BF23" i="4"/>
  <c r="BF30" i="4"/>
  <c r="E21" i="101" l="1"/>
  <c r="E22" i="101"/>
  <c r="E23" i="101"/>
  <c r="E24" i="101"/>
  <c r="E25" i="101"/>
  <c r="E26" i="101"/>
  <c r="E27" i="101"/>
  <c r="E28" i="101"/>
  <c r="E29" i="101"/>
  <c r="E30" i="101"/>
  <c r="E31" i="101"/>
  <c r="E32" i="101"/>
  <c r="E33" i="101"/>
  <c r="E34" i="101"/>
  <c r="E35" i="101"/>
  <c r="E36" i="101"/>
  <c r="E37" i="101"/>
  <c r="E38" i="101"/>
  <c r="E39" i="101"/>
  <c r="E40" i="101"/>
  <c r="E41" i="101"/>
  <c r="E42" i="101"/>
  <c r="E43" i="101"/>
  <c r="E44" i="101"/>
  <c r="E45" i="101"/>
  <c r="E46" i="101"/>
  <c r="E47" i="101"/>
  <c r="E48" i="101"/>
  <c r="E49" i="101"/>
  <c r="E50" i="101"/>
  <c r="E51" i="101"/>
  <c r="E52" i="101"/>
  <c r="E53" i="101"/>
  <c r="E54" i="101"/>
  <c r="E55" i="101"/>
  <c r="E56" i="101"/>
  <c r="E57" i="101"/>
  <c r="E58" i="101"/>
  <c r="E59" i="101"/>
  <c r="E60" i="101"/>
  <c r="E61" i="101"/>
  <c r="E62" i="101"/>
  <c r="E63" i="101"/>
  <c r="E64" i="101"/>
  <c r="E65" i="101"/>
  <c r="E66" i="101"/>
  <c r="E67" i="101"/>
  <c r="E68" i="101"/>
  <c r="E69" i="101"/>
  <c r="E70" i="101"/>
  <c r="E71" i="101"/>
  <c r="E72" i="101"/>
  <c r="E73" i="101"/>
  <c r="E74" i="101"/>
  <c r="E75" i="101"/>
  <c r="E76" i="101"/>
  <c r="E21" i="57"/>
  <c r="E22" i="57"/>
  <c r="E23" i="57"/>
  <c r="E24" i="57"/>
  <c r="E25" i="57"/>
  <c r="E26" i="57"/>
  <c r="E27" i="57"/>
  <c r="E28" i="57"/>
  <c r="E29" i="57"/>
  <c r="E30" i="57"/>
  <c r="E31" i="57"/>
  <c r="E32" i="57"/>
  <c r="E33" i="57"/>
  <c r="E34" i="57"/>
  <c r="E35" i="57"/>
  <c r="E36" i="57"/>
  <c r="E37" i="57"/>
  <c r="E38" i="57"/>
  <c r="E39" i="57"/>
  <c r="E40" i="57"/>
  <c r="E41" i="57"/>
  <c r="E42" i="57"/>
  <c r="E43" i="57"/>
  <c r="E44" i="57"/>
  <c r="E45" i="57"/>
  <c r="E46" i="57"/>
  <c r="E47" i="57"/>
  <c r="E48" i="57"/>
  <c r="E49" i="57"/>
  <c r="E50" i="57"/>
  <c r="E51" i="57"/>
  <c r="E52" i="57"/>
  <c r="E53" i="57"/>
  <c r="E54" i="57"/>
  <c r="E55" i="57"/>
  <c r="E56" i="57"/>
  <c r="E57" i="57"/>
  <c r="E58" i="57"/>
  <c r="E59" i="57"/>
  <c r="E60" i="57"/>
  <c r="E61" i="57"/>
  <c r="E62" i="57"/>
  <c r="E63" i="57"/>
  <c r="E64" i="57"/>
  <c r="E65" i="57"/>
  <c r="E66" i="57"/>
  <c r="E67" i="57"/>
  <c r="E68" i="57"/>
  <c r="E69" i="57"/>
  <c r="E70" i="57"/>
  <c r="E71" i="57"/>
  <c r="E72" i="57"/>
  <c r="E73" i="57"/>
  <c r="E74" i="57"/>
  <c r="E75" i="57"/>
  <c r="E76" i="57"/>
  <c r="E21" i="56"/>
  <c r="E22" i="56"/>
  <c r="E23" i="56"/>
  <c r="E24" i="56"/>
  <c r="E25" i="56"/>
  <c r="E26" i="56"/>
  <c r="E27" i="56"/>
  <c r="E28" i="56"/>
  <c r="E29" i="56"/>
  <c r="E30" i="56"/>
  <c r="E31" i="56"/>
  <c r="E32" i="56"/>
  <c r="E33" i="56"/>
  <c r="E34" i="56"/>
  <c r="E35" i="56"/>
  <c r="E36" i="56"/>
  <c r="E37" i="56"/>
  <c r="E38" i="56"/>
  <c r="E39" i="56"/>
  <c r="E40" i="56"/>
  <c r="E41" i="56"/>
  <c r="E42" i="56"/>
  <c r="E43" i="56"/>
  <c r="E44" i="56"/>
  <c r="E45" i="56"/>
  <c r="E46" i="56"/>
  <c r="E47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65" i="56"/>
  <c r="E66" i="56"/>
  <c r="E67" i="56"/>
  <c r="E68" i="56"/>
  <c r="E69" i="56"/>
  <c r="E70" i="56"/>
  <c r="E71" i="56"/>
  <c r="E72" i="56"/>
  <c r="E73" i="56"/>
  <c r="E74" i="56"/>
  <c r="E75" i="56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E41" i="55"/>
  <c r="E42" i="55"/>
  <c r="E43" i="55"/>
  <c r="E44" i="55"/>
  <c r="E45" i="55"/>
  <c r="E46" i="55"/>
  <c r="E47" i="55"/>
  <c r="E48" i="55"/>
  <c r="E49" i="55"/>
  <c r="E50" i="55"/>
  <c r="E51" i="55"/>
  <c r="E52" i="55"/>
  <c r="E53" i="55"/>
  <c r="E54" i="55"/>
  <c r="E55" i="55"/>
  <c r="E56" i="55"/>
  <c r="E57" i="55"/>
  <c r="E58" i="55"/>
  <c r="E59" i="55"/>
  <c r="E60" i="55"/>
  <c r="E61" i="55"/>
  <c r="E62" i="55"/>
  <c r="E63" i="55"/>
  <c r="E64" i="55"/>
  <c r="E65" i="55"/>
  <c r="E66" i="55"/>
  <c r="E67" i="55"/>
  <c r="E68" i="55"/>
  <c r="E69" i="55"/>
  <c r="E70" i="55"/>
  <c r="E71" i="55"/>
  <c r="E72" i="55"/>
  <c r="E73" i="55"/>
  <c r="E74" i="55"/>
  <c r="E75" i="55"/>
  <c r="E31" i="95"/>
  <c r="E32" i="95"/>
  <c r="E33" i="95"/>
  <c r="E34" i="95"/>
  <c r="E35" i="95"/>
  <c r="E36" i="95"/>
  <c r="E37" i="95"/>
  <c r="E38" i="95"/>
  <c r="E39" i="95"/>
  <c r="E40" i="95"/>
  <c r="E41" i="95"/>
  <c r="E42" i="95"/>
  <c r="E43" i="95"/>
  <c r="E44" i="95"/>
  <c r="E45" i="95"/>
  <c r="E46" i="95"/>
  <c r="E47" i="95"/>
  <c r="E48" i="95"/>
  <c r="E49" i="95"/>
  <c r="E50" i="95"/>
  <c r="E51" i="95"/>
  <c r="E52" i="95"/>
  <c r="E53" i="95"/>
  <c r="E54" i="95"/>
  <c r="E55" i="95"/>
  <c r="E56" i="95"/>
  <c r="E57" i="95"/>
  <c r="E58" i="95"/>
  <c r="E59" i="95"/>
  <c r="E60" i="95"/>
  <c r="E61" i="95"/>
  <c r="E62" i="95"/>
  <c r="E63" i="95"/>
  <c r="E64" i="95"/>
  <c r="E65" i="95"/>
  <c r="E66" i="95"/>
  <c r="E67" i="95"/>
  <c r="E68" i="95"/>
  <c r="E69" i="95"/>
  <c r="E70" i="95"/>
  <c r="E71" i="95"/>
  <c r="E72" i="95"/>
  <c r="E73" i="95"/>
  <c r="E74" i="95"/>
  <c r="E75" i="95"/>
  <c r="E76" i="95"/>
  <c r="AQ5" i="4" l="1"/>
  <c r="AQ6" i="4"/>
  <c r="AQ7" i="4"/>
  <c r="AQ8" i="4"/>
  <c r="AQ9" i="4"/>
  <c r="AQ10" i="4"/>
  <c r="AQ11" i="4"/>
  <c r="AQ13" i="4"/>
  <c r="AQ14" i="4"/>
  <c r="AQ15" i="4"/>
  <c r="AQ16" i="4"/>
  <c r="AQ17" i="4"/>
  <c r="AQ19" i="4"/>
  <c r="AQ22" i="4"/>
  <c r="AQ23" i="4"/>
  <c r="AQ25" i="4"/>
  <c r="AQ26" i="4"/>
  <c r="AQ27" i="4"/>
  <c r="AQ29" i="4"/>
  <c r="AQ30" i="4"/>
  <c r="AQ31" i="4"/>
  <c r="AQ33" i="4"/>
  <c r="AQ34" i="4"/>
  <c r="AQ35" i="4"/>
  <c r="AQ38" i="4"/>
  <c r="AQ39" i="4"/>
  <c r="AQ41" i="4"/>
  <c r="AQ42" i="4"/>
  <c r="AQ43" i="4"/>
  <c r="AQ45" i="4"/>
  <c r="AQ46" i="4"/>
  <c r="AQ47" i="4"/>
  <c r="AQ49" i="4"/>
  <c r="AQ50" i="4"/>
  <c r="AQ51" i="4"/>
  <c r="AQ53" i="4"/>
  <c r="AQ54" i="4"/>
  <c r="AQ55" i="4"/>
  <c r="AQ57" i="4"/>
  <c r="AQ58" i="4"/>
  <c r="G76" i="74"/>
  <c r="F76" i="74"/>
  <c r="E76" i="74"/>
  <c r="G75" i="74"/>
  <c r="F75" i="74"/>
  <c r="E75" i="74"/>
  <c r="G74" i="74"/>
  <c r="F74" i="74"/>
  <c r="E74" i="74"/>
  <c r="G73" i="74"/>
  <c r="F73" i="74"/>
  <c r="E73" i="74"/>
  <c r="G72" i="74"/>
  <c r="F72" i="74"/>
  <c r="E72" i="74"/>
  <c r="G71" i="74"/>
  <c r="F71" i="74"/>
  <c r="E71" i="74"/>
  <c r="G70" i="74"/>
  <c r="F70" i="74"/>
  <c r="E70" i="74"/>
  <c r="G69" i="74"/>
  <c r="F69" i="74"/>
  <c r="E69" i="74"/>
  <c r="G68" i="74"/>
  <c r="F68" i="74"/>
  <c r="E68" i="74"/>
  <c r="G67" i="74"/>
  <c r="F67" i="74"/>
  <c r="E67" i="74"/>
  <c r="G66" i="74"/>
  <c r="F66" i="74"/>
  <c r="E66" i="74"/>
  <c r="G65" i="74"/>
  <c r="F65" i="74"/>
  <c r="E65" i="74"/>
  <c r="G64" i="74"/>
  <c r="F64" i="74"/>
  <c r="E64" i="74"/>
  <c r="G63" i="74"/>
  <c r="F63" i="74"/>
  <c r="E63" i="74"/>
  <c r="G62" i="74"/>
  <c r="F62" i="74"/>
  <c r="E62" i="74"/>
  <c r="G61" i="74"/>
  <c r="F61" i="74"/>
  <c r="E61" i="74"/>
  <c r="G60" i="74"/>
  <c r="F60" i="74"/>
  <c r="E60" i="74"/>
  <c r="G59" i="74"/>
  <c r="F59" i="74"/>
  <c r="E59" i="74"/>
  <c r="G58" i="74"/>
  <c r="F58" i="74"/>
  <c r="E58" i="74"/>
  <c r="G57" i="74"/>
  <c r="F57" i="74"/>
  <c r="E57" i="74"/>
  <c r="G56" i="74"/>
  <c r="F56" i="74"/>
  <c r="E56" i="74"/>
  <c r="G55" i="74"/>
  <c r="F55" i="74"/>
  <c r="E55" i="74"/>
  <c r="G54" i="74"/>
  <c r="F54" i="74"/>
  <c r="E54" i="74"/>
  <c r="G53" i="74"/>
  <c r="F53" i="74"/>
  <c r="E53" i="74"/>
  <c r="G52" i="74"/>
  <c r="F52" i="74"/>
  <c r="E52" i="74"/>
  <c r="G51" i="74"/>
  <c r="F51" i="74"/>
  <c r="E51" i="74"/>
  <c r="G50" i="74"/>
  <c r="F50" i="74"/>
  <c r="E50" i="74"/>
  <c r="G49" i="74"/>
  <c r="F49" i="74"/>
  <c r="E49" i="74"/>
  <c r="G48" i="74"/>
  <c r="F48" i="74"/>
  <c r="E48" i="74"/>
  <c r="G47" i="74"/>
  <c r="F47" i="74"/>
  <c r="E47" i="74"/>
  <c r="G46" i="74"/>
  <c r="F46" i="74"/>
  <c r="E46" i="74"/>
  <c r="G45" i="74"/>
  <c r="F45" i="74"/>
  <c r="E45" i="74"/>
  <c r="G44" i="74"/>
  <c r="F44" i="74"/>
  <c r="E44" i="74"/>
  <c r="G43" i="74"/>
  <c r="F43" i="74"/>
  <c r="E43" i="74"/>
  <c r="G42" i="74"/>
  <c r="F42" i="74"/>
  <c r="E42" i="74"/>
  <c r="G41" i="74"/>
  <c r="F41" i="74"/>
  <c r="E41" i="74"/>
  <c r="G40" i="74"/>
  <c r="F40" i="74"/>
  <c r="E40" i="74"/>
  <c r="G39" i="74"/>
  <c r="F39" i="74"/>
  <c r="E39" i="74"/>
  <c r="G38" i="74"/>
  <c r="F38" i="74"/>
  <c r="E38" i="74"/>
  <c r="G37" i="74"/>
  <c r="F37" i="74"/>
  <c r="E37" i="74"/>
  <c r="G36" i="74"/>
  <c r="F36" i="74"/>
  <c r="E36" i="74"/>
  <c r="G35" i="74"/>
  <c r="F35" i="74"/>
  <c r="E35" i="74"/>
  <c r="G34" i="74"/>
  <c r="F34" i="74"/>
  <c r="E34" i="74"/>
  <c r="G33" i="74"/>
  <c r="F33" i="74"/>
  <c r="E33" i="74"/>
  <c r="G32" i="74"/>
  <c r="F32" i="74"/>
  <c r="E32" i="74"/>
  <c r="G31" i="74"/>
  <c r="F31" i="74"/>
  <c r="E31" i="74"/>
  <c r="G30" i="74"/>
  <c r="F30" i="74"/>
  <c r="E30" i="74"/>
  <c r="G29" i="74"/>
  <c r="F29" i="74"/>
  <c r="E29" i="74"/>
  <c r="G28" i="74"/>
  <c r="F28" i="74"/>
  <c r="E28" i="74"/>
  <c r="G27" i="74"/>
  <c r="F27" i="74"/>
  <c r="E27" i="74"/>
  <c r="G26" i="74"/>
  <c r="F26" i="74"/>
  <c r="E26" i="74"/>
  <c r="G25" i="74"/>
  <c r="F25" i="74"/>
  <c r="E25" i="74"/>
  <c r="G24" i="74"/>
  <c r="F24" i="74"/>
  <c r="E24" i="74"/>
  <c r="G23" i="74"/>
  <c r="F23" i="74"/>
  <c r="E23" i="74"/>
  <c r="G22" i="74"/>
  <c r="F22" i="74"/>
  <c r="E22" i="74"/>
  <c r="G21" i="74"/>
  <c r="F21" i="74"/>
  <c r="E21" i="74"/>
  <c r="E21" i="99"/>
  <c r="F21" i="99"/>
  <c r="G21" i="99"/>
  <c r="E22" i="99"/>
  <c r="F22" i="99"/>
  <c r="G22" i="99"/>
  <c r="E23" i="99"/>
  <c r="F23" i="99"/>
  <c r="G23" i="99"/>
  <c r="E24" i="99"/>
  <c r="F24" i="99"/>
  <c r="G24" i="99"/>
  <c r="E25" i="99"/>
  <c r="F25" i="99"/>
  <c r="G25" i="99"/>
  <c r="E26" i="99"/>
  <c r="F26" i="99"/>
  <c r="G26" i="99"/>
  <c r="E27" i="99"/>
  <c r="F27" i="99"/>
  <c r="G27" i="99"/>
  <c r="E28" i="99"/>
  <c r="F28" i="99"/>
  <c r="G28" i="99"/>
  <c r="E29" i="99"/>
  <c r="F29" i="99"/>
  <c r="G29" i="99"/>
  <c r="E30" i="99"/>
  <c r="F30" i="99"/>
  <c r="G30" i="99"/>
  <c r="E31" i="99"/>
  <c r="F31" i="99"/>
  <c r="G31" i="99"/>
  <c r="E32" i="99"/>
  <c r="F32" i="99"/>
  <c r="G32" i="99"/>
  <c r="E33" i="99"/>
  <c r="F33" i="99"/>
  <c r="G33" i="99"/>
  <c r="E34" i="99"/>
  <c r="F34" i="99"/>
  <c r="G34" i="99"/>
  <c r="E35" i="99"/>
  <c r="F35" i="99"/>
  <c r="G35" i="99"/>
  <c r="E36" i="99"/>
  <c r="F36" i="99"/>
  <c r="G36" i="99"/>
  <c r="E37" i="99"/>
  <c r="F37" i="99"/>
  <c r="G37" i="99"/>
  <c r="E38" i="99"/>
  <c r="F38" i="99"/>
  <c r="G38" i="99"/>
  <c r="E39" i="99"/>
  <c r="F39" i="99"/>
  <c r="G39" i="99"/>
  <c r="E40" i="99"/>
  <c r="F40" i="99"/>
  <c r="G40" i="99"/>
  <c r="E41" i="99"/>
  <c r="F41" i="99"/>
  <c r="G41" i="99"/>
  <c r="E42" i="99"/>
  <c r="F42" i="99"/>
  <c r="G42" i="99"/>
  <c r="E43" i="99"/>
  <c r="F43" i="99"/>
  <c r="G43" i="99"/>
  <c r="E44" i="99"/>
  <c r="F44" i="99"/>
  <c r="G44" i="99"/>
  <c r="E45" i="99"/>
  <c r="F45" i="99"/>
  <c r="G45" i="99"/>
  <c r="E46" i="99"/>
  <c r="F46" i="99"/>
  <c r="G46" i="99"/>
  <c r="E47" i="99"/>
  <c r="F47" i="99"/>
  <c r="G47" i="99"/>
  <c r="E48" i="99"/>
  <c r="F48" i="99"/>
  <c r="G48" i="99"/>
  <c r="E49" i="99"/>
  <c r="F49" i="99"/>
  <c r="G49" i="99"/>
  <c r="E50" i="99"/>
  <c r="F50" i="99"/>
  <c r="G50" i="99"/>
  <c r="E51" i="99"/>
  <c r="F51" i="99"/>
  <c r="G51" i="99"/>
  <c r="E52" i="99"/>
  <c r="F52" i="99"/>
  <c r="G52" i="99"/>
  <c r="E53" i="99"/>
  <c r="F53" i="99"/>
  <c r="G53" i="99"/>
  <c r="E54" i="99"/>
  <c r="F54" i="99"/>
  <c r="G54" i="99"/>
  <c r="E55" i="99"/>
  <c r="F55" i="99"/>
  <c r="G55" i="99"/>
  <c r="E56" i="99"/>
  <c r="F56" i="99"/>
  <c r="G56" i="99"/>
  <c r="E57" i="99"/>
  <c r="F57" i="99"/>
  <c r="G57" i="99"/>
  <c r="E58" i="99"/>
  <c r="F58" i="99"/>
  <c r="G58" i="99"/>
  <c r="E59" i="99"/>
  <c r="F59" i="99"/>
  <c r="G59" i="99"/>
  <c r="E60" i="99"/>
  <c r="F60" i="99"/>
  <c r="G60" i="99"/>
  <c r="E61" i="99"/>
  <c r="F61" i="99"/>
  <c r="G61" i="99"/>
  <c r="E62" i="99"/>
  <c r="F62" i="99"/>
  <c r="G62" i="99"/>
  <c r="E63" i="99"/>
  <c r="F63" i="99"/>
  <c r="G63" i="99"/>
  <c r="E64" i="99"/>
  <c r="F64" i="99"/>
  <c r="G64" i="99"/>
  <c r="E65" i="99"/>
  <c r="F65" i="99"/>
  <c r="G65" i="99"/>
  <c r="E66" i="99"/>
  <c r="F66" i="99"/>
  <c r="G66" i="99"/>
  <c r="E67" i="99"/>
  <c r="F67" i="99"/>
  <c r="G67" i="99"/>
  <c r="E68" i="99"/>
  <c r="F68" i="99"/>
  <c r="G68" i="99"/>
  <c r="E69" i="99"/>
  <c r="F69" i="99"/>
  <c r="G69" i="99"/>
  <c r="E70" i="99"/>
  <c r="F70" i="99"/>
  <c r="G70" i="99"/>
  <c r="E71" i="99"/>
  <c r="F71" i="99"/>
  <c r="G71" i="99"/>
  <c r="E72" i="99"/>
  <c r="F72" i="99"/>
  <c r="G72" i="99"/>
  <c r="E73" i="99"/>
  <c r="F73" i="99"/>
  <c r="G73" i="99"/>
  <c r="E74" i="99"/>
  <c r="F74" i="99"/>
  <c r="G74" i="99"/>
  <c r="E75" i="99"/>
  <c r="F75" i="99"/>
  <c r="G75" i="99"/>
  <c r="E76" i="99"/>
  <c r="F76" i="99"/>
  <c r="G76" i="99"/>
  <c r="E22" i="98"/>
  <c r="F22" i="98"/>
  <c r="G22" i="98"/>
  <c r="E23" i="98"/>
  <c r="F23" i="98"/>
  <c r="G23" i="98"/>
  <c r="E24" i="98"/>
  <c r="F24" i="98"/>
  <c r="G24" i="98"/>
  <c r="E25" i="98"/>
  <c r="F25" i="98"/>
  <c r="G25" i="98"/>
  <c r="E26" i="98"/>
  <c r="F26" i="98"/>
  <c r="G26" i="98"/>
  <c r="E27" i="98"/>
  <c r="F27" i="98"/>
  <c r="G27" i="98"/>
  <c r="E28" i="98"/>
  <c r="F28" i="98"/>
  <c r="G28" i="98"/>
  <c r="E29" i="98"/>
  <c r="F29" i="98"/>
  <c r="G29" i="98"/>
  <c r="E30" i="98"/>
  <c r="F30" i="98"/>
  <c r="G30" i="98"/>
  <c r="E31" i="98"/>
  <c r="F31" i="98"/>
  <c r="G31" i="98"/>
  <c r="E32" i="98"/>
  <c r="F32" i="98"/>
  <c r="G32" i="98"/>
  <c r="E33" i="98"/>
  <c r="F33" i="98"/>
  <c r="G33" i="98"/>
  <c r="E34" i="98"/>
  <c r="F34" i="98"/>
  <c r="G34" i="98"/>
  <c r="E35" i="98"/>
  <c r="F35" i="98"/>
  <c r="G35" i="98"/>
  <c r="E36" i="98"/>
  <c r="F36" i="98"/>
  <c r="G36" i="98"/>
  <c r="E37" i="98"/>
  <c r="F37" i="98"/>
  <c r="G37" i="98"/>
  <c r="E38" i="98"/>
  <c r="F38" i="98"/>
  <c r="G38" i="98"/>
  <c r="E39" i="98"/>
  <c r="F39" i="98"/>
  <c r="G39" i="98"/>
  <c r="E40" i="98"/>
  <c r="F40" i="98"/>
  <c r="G40" i="98"/>
  <c r="E41" i="98"/>
  <c r="F41" i="98"/>
  <c r="G41" i="98"/>
  <c r="E42" i="98"/>
  <c r="F42" i="98"/>
  <c r="G42" i="98"/>
  <c r="E43" i="98"/>
  <c r="F43" i="98"/>
  <c r="G43" i="98"/>
  <c r="E44" i="98"/>
  <c r="F44" i="98"/>
  <c r="G44" i="98"/>
  <c r="E45" i="98"/>
  <c r="F45" i="98"/>
  <c r="G45" i="98"/>
  <c r="E46" i="98"/>
  <c r="F46" i="98"/>
  <c r="G46" i="98"/>
  <c r="E47" i="98"/>
  <c r="F47" i="98"/>
  <c r="G47" i="98"/>
  <c r="E48" i="98"/>
  <c r="F48" i="98"/>
  <c r="G48" i="98"/>
  <c r="E49" i="98"/>
  <c r="F49" i="98"/>
  <c r="G49" i="98"/>
  <c r="E50" i="98"/>
  <c r="F50" i="98"/>
  <c r="G50" i="98"/>
  <c r="E51" i="98"/>
  <c r="F51" i="98"/>
  <c r="G51" i="98"/>
  <c r="E52" i="98"/>
  <c r="F52" i="98"/>
  <c r="G52" i="98"/>
  <c r="E53" i="98"/>
  <c r="F53" i="98"/>
  <c r="G53" i="98"/>
  <c r="E54" i="98"/>
  <c r="F54" i="98"/>
  <c r="G54" i="98"/>
  <c r="E55" i="98"/>
  <c r="F55" i="98"/>
  <c r="G55" i="98"/>
  <c r="E56" i="98"/>
  <c r="F56" i="98"/>
  <c r="G56" i="98"/>
  <c r="E57" i="98"/>
  <c r="F57" i="98"/>
  <c r="G57" i="98"/>
  <c r="E58" i="98"/>
  <c r="F58" i="98"/>
  <c r="G58" i="98"/>
  <c r="E59" i="98"/>
  <c r="F59" i="98"/>
  <c r="G59" i="98"/>
  <c r="E60" i="98"/>
  <c r="F60" i="98"/>
  <c r="G60" i="98"/>
  <c r="E61" i="98"/>
  <c r="F61" i="98"/>
  <c r="G61" i="98"/>
  <c r="E62" i="98"/>
  <c r="F62" i="98"/>
  <c r="G62" i="98"/>
  <c r="E63" i="98"/>
  <c r="F63" i="98"/>
  <c r="G63" i="98"/>
  <c r="E64" i="98"/>
  <c r="F64" i="98"/>
  <c r="G64" i="98"/>
  <c r="E65" i="98"/>
  <c r="F65" i="98"/>
  <c r="G65" i="98"/>
  <c r="E66" i="98"/>
  <c r="F66" i="98"/>
  <c r="G66" i="98"/>
  <c r="E67" i="98"/>
  <c r="F67" i="98"/>
  <c r="G67" i="98"/>
  <c r="E68" i="98"/>
  <c r="F68" i="98"/>
  <c r="G68" i="98"/>
  <c r="E69" i="98"/>
  <c r="F69" i="98"/>
  <c r="G69" i="98"/>
  <c r="E70" i="98"/>
  <c r="F70" i="98"/>
  <c r="G70" i="98"/>
  <c r="E71" i="98"/>
  <c r="F71" i="98"/>
  <c r="G71" i="98"/>
  <c r="E72" i="98"/>
  <c r="F72" i="98"/>
  <c r="G72" i="98"/>
  <c r="E73" i="98"/>
  <c r="F73" i="98"/>
  <c r="G73" i="98"/>
  <c r="E74" i="98"/>
  <c r="F74" i="98"/>
  <c r="G74" i="98"/>
  <c r="E75" i="98"/>
  <c r="F75" i="98"/>
  <c r="G75" i="98"/>
  <c r="E76" i="98"/>
  <c r="F76" i="98"/>
  <c r="G76" i="98"/>
  <c r="E21" i="89"/>
  <c r="F21" i="89"/>
  <c r="G21" i="89"/>
  <c r="E22" i="89"/>
  <c r="F22" i="89"/>
  <c r="G22" i="89"/>
  <c r="E23" i="89"/>
  <c r="F23" i="89"/>
  <c r="G23" i="89"/>
  <c r="E24" i="89"/>
  <c r="F24" i="89"/>
  <c r="G24" i="89"/>
  <c r="E25" i="89"/>
  <c r="F25" i="89"/>
  <c r="G25" i="89"/>
  <c r="E26" i="89"/>
  <c r="F26" i="89"/>
  <c r="G26" i="89"/>
  <c r="E27" i="89"/>
  <c r="F27" i="89"/>
  <c r="G27" i="89"/>
  <c r="E28" i="89"/>
  <c r="F28" i="89"/>
  <c r="G28" i="89"/>
  <c r="E29" i="89"/>
  <c r="F29" i="89"/>
  <c r="G29" i="89"/>
  <c r="E30" i="89"/>
  <c r="F30" i="89"/>
  <c r="G30" i="89"/>
  <c r="E31" i="89"/>
  <c r="F31" i="89"/>
  <c r="G31" i="89"/>
  <c r="E32" i="89"/>
  <c r="F32" i="89"/>
  <c r="G32" i="89"/>
  <c r="E33" i="89"/>
  <c r="F33" i="89"/>
  <c r="G33" i="89"/>
  <c r="E34" i="89"/>
  <c r="F34" i="89"/>
  <c r="G34" i="89"/>
  <c r="E35" i="89"/>
  <c r="F35" i="89"/>
  <c r="G35" i="89"/>
  <c r="E36" i="89"/>
  <c r="F36" i="89"/>
  <c r="G36" i="89"/>
  <c r="E37" i="89"/>
  <c r="F37" i="89"/>
  <c r="G37" i="89"/>
  <c r="E38" i="89"/>
  <c r="F38" i="89"/>
  <c r="G38" i="89"/>
  <c r="E39" i="89"/>
  <c r="F39" i="89"/>
  <c r="G39" i="89"/>
  <c r="E40" i="89"/>
  <c r="F40" i="89"/>
  <c r="G40" i="89"/>
  <c r="E41" i="89"/>
  <c r="F41" i="89"/>
  <c r="G41" i="89"/>
  <c r="E42" i="89"/>
  <c r="F42" i="89"/>
  <c r="G42" i="89"/>
  <c r="E43" i="89"/>
  <c r="F43" i="89"/>
  <c r="G43" i="89"/>
  <c r="E44" i="89"/>
  <c r="F44" i="89"/>
  <c r="G44" i="89"/>
  <c r="E45" i="89"/>
  <c r="F45" i="89"/>
  <c r="G45" i="89"/>
  <c r="E46" i="89"/>
  <c r="F46" i="89"/>
  <c r="G46" i="89"/>
  <c r="E47" i="89"/>
  <c r="F47" i="89"/>
  <c r="G47" i="89"/>
  <c r="E48" i="89"/>
  <c r="F48" i="89"/>
  <c r="G48" i="89"/>
  <c r="E49" i="89"/>
  <c r="F49" i="89"/>
  <c r="G49" i="89"/>
  <c r="E50" i="89"/>
  <c r="F50" i="89"/>
  <c r="G50" i="89"/>
  <c r="E51" i="89"/>
  <c r="F51" i="89"/>
  <c r="G51" i="89"/>
  <c r="E52" i="89"/>
  <c r="F52" i="89"/>
  <c r="G52" i="89"/>
  <c r="E53" i="89"/>
  <c r="F53" i="89"/>
  <c r="G53" i="89"/>
  <c r="E54" i="89"/>
  <c r="F54" i="89"/>
  <c r="G54" i="89"/>
  <c r="E55" i="89"/>
  <c r="F55" i="89"/>
  <c r="G55" i="89"/>
  <c r="E56" i="89"/>
  <c r="F56" i="89"/>
  <c r="G56" i="89"/>
  <c r="E57" i="89"/>
  <c r="F57" i="89"/>
  <c r="G57" i="89"/>
  <c r="E58" i="89"/>
  <c r="F58" i="89"/>
  <c r="G58" i="89"/>
  <c r="E59" i="89"/>
  <c r="F59" i="89"/>
  <c r="G59" i="89"/>
  <c r="E60" i="89"/>
  <c r="F60" i="89"/>
  <c r="G60" i="89"/>
  <c r="E61" i="89"/>
  <c r="F61" i="89"/>
  <c r="G61" i="89"/>
  <c r="E62" i="89"/>
  <c r="F62" i="89"/>
  <c r="G62" i="89"/>
  <c r="E63" i="89"/>
  <c r="F63" i="89"/>
  <c r="G63" i="89"/>
  <c r="E64" i="89"/>
  <c r="F64" i="89"/>
  <c r="G64" i="89"/>
  <c r="E65" i="89"/>
  <c r="F65" i="89"/>
  <c r="G65" i="89"/>
  <c r="E66" i="89"/>
  <c r="F66" i="89"/>
  <c r="G66" i="89"/>
  <c r="E67" i="89"/>
  <c r="F67" i="89"/>
  <c r="G67" i="89"/>
  <c r="E68" i="89"/>
  <c r="F68" i="89"/>
  <c r="G68" i="89"/>
  <c r="E69" i="89"/>
  <c r="F69" i="89"/>
  <c r="G69" i="89"/>
  <c r="E70" i="89"/>
  <c r="F70" i="89"/>
  <c r="G70" i="89"/>
  <c r="E71" i="89"/>
  <c r="F71" i="89"/>
  <c r="G71" i="89"/>
  <c r="E72" i="89"/>
  <c r="F72" i="89"/>
  <c r="G72" i="89"/>
  <c r="E73" i="89"/>
  <c r="F73" i="89"/>
  <c r="G73" i="89"/>
  <c r="E74" i="89"/>
  <c r="F74" i="89"/>
  <c r="G74" i="89"/>
  <c r="E75" i="89"/>
  <c r="F75" i="89"/>
  <c r="G75" i="89"/>
  <c r="E76" i="89"/>
  <c r="F76" i="89"/>
  <c r="G76" i="89"/>
  <c r="E21" i="90"/>
  <c r="F21" i="90"/>
  <c r="G21" i="90"/>
  <c r="E22" i="90"/>
  <c r="F22" i="90"/>
  <c r="G22" i="90"/>
  <c r="E23" i="90"/>
  <c r="F23" i="90"/>
  <c r="G23" i="90"/>
  <c r="E24" i="90"/>
  <c r="F24" i="90"/>
  <c r="G24" i="90"/>
  <c r="E25" i="90"/>
  <c r="F25" i="90"/>
  <c r="G25" i="90"/>
  <c r="E26" i="90"/>
  <c r="F26" i="90"/>
  <c r="G26" i="90"/>
  <c r="E27" i="90"/>
  <c r="F27" i="90"/>
  <c r="G27" i="90"/>
  <c r="E28" i="90"/>
  <c r="F28" i="90"/>
  <c r="G28" i="90"/>
  <c r="E29" i="90"/>
  <c r="F29" i="90"/>
  <c r="G29" i="90"/>
  <c r="E30" i="90"/>
  <c r="F30" i="90"/>
  <c r="G30" i="90"/>
  <c r="E31" i="90"/>
  <c r="F31" i="90"/>
  <c r="G31" i="90"/>
  <c r="E32" i="90"/>
  <c r="F32" i="90"/>
  <c r="G32" i="90"/>
  <c r="E33" i="90"/>
  <c r="F33" i="90"/>
  <c r="G33" i="90"/>
  <c r="E34" i="90"/>
  <c r="F34" i="90"/>
  <c r="G34" i="90"/>
  <c r="E35" i="90"/>
  <c r="F35" i="90"/>
  <c r="G35" i="90"/>
  <c r="E36" i="90"/>
  <c r="F36" i="90"/>
  <c r="G36" i="90"/>
  <c r="E37" i="90"/>
  <c r="F37" i="90"/>
  <c r="G37" i="90"/>
  <c r="E38" i="90"/>
  <c r="F38" i="90"/>
  <c r="G38" i="90"/>
  <c r="E39" i="90"/>
  <c r="F39" i="90"/>
  <c r="G39" i="90"/>
  <c r="E40" i="90"/>
  <c r="F40" i="90"/>
  <c r="G40" i="90"/>
  <c r="E41" i="90"/>
  <c r="F41" i="90"/>
  <c r="G41" i="90"/>
  <c r="E42" i="90"/>
  <c r="F42" i="90"/>
  <c r="G42" i="90"/>
  <c r="E43" i="90"/>
  <c r="F43" i="90"/>
  <c r="G43" i="90"/>
  <c r="E44" i="90"/>
  <c r="F44" i="90"/>
  <c r="G44" i="90"/>
  <c r="E45" i="90"/>
  <c r="F45" i="90"/>
  <c r="G45" i="90"/>
  <c r="E46" i="90"/>
  <c r="F46" i="90"/>
  <c r="G46" i="90"/>
  <c r="E47" i="90"/>
  <c r="F47" i="90"/>
  <c r="G47" i="90"/>
  <c r="E48" i="90"/>
  <c r="F48" i="90"/>
  <c r="G48" i="90"/>
  <c r="E49" i="90"/>
  <c r="F49" i="90"/>
  <c r="G49" i="90"/>
  <c r="E50" i="90"/>
  <c r="F50" i="90"/>
  <c r="G50" i="90"/>
  <c r="E51" i="90"/>
  <c r="F51" i="90"/>
  <c r="G51" i="90"/>
  <c r="E52" i="90"/>
  <c r="F52" i="90"/>
  <c r="G52" i="90"/>
  <c r="E53" i="90"/>
  <c r="F53" i="90"/>
  <c r="G53" i="90"/>
  <c r="E54" i="90"/>
  <c r="F54" i="90"/>
  <c r="G54" i="90"/>
  <c r="E55" i="90"/>
  <c r="F55" i="90"/>
  <c r="G55" i="90"/>
  <c r="E56" i="90"/>
  <c r="F56" i="90"/>
  <c r="G56" i="90"/>
  <c r="E57" i="90"/>
  <c r="F57" i="90"/>
  <c r="G57" i="90"/>
  <c r="E58" i="90"/>
  <c r="F58" i="90"/>
  <c r="G58" i="90"/>
  <c r="E59" i="90"/>
  <c r="F59" i="90"/>
  <c r="G59" i="90"/>
  <c r="E60" i="90"/>
  <c r="F60" i="90"/>
  <c r="G60" i="90"/>
  <c r="E61" i="90"/>
  <c r="F61" i="90"/>
  <c r="G61" i="90"/>
  <c r="E62" i="90"/>
  <c r="F62" i="90"/>
  <c r="G62" i="90"/>
  <c r="E63" i="90"/>
  <c r="F63" i="90"/>
  <c r="G63" i="90"/>
  <c r="E64" i="90"/>
  <c r="F64" i="90"/>
  <c r="G64" i="90"/>
  <c r="E65" i="90"/>
  <c r="F65" i="90"/>
  <c r="G65" i="90"/>
  <c r="E66" i="90"/>
  <c r="F66" i="90"/>
  <c r="G66" i="90"/>
  <c r="E67" i="90"/>
  <c r="F67" i="90"/>
  <c r="G67" i="90"/>
  <c r="E68" i="90"/>
  <c r="F68" i="90"/>
  <c r="G68" i="90"/>
  <c r="E69" i="90"/>
  <c r="F69" i="90"/>
  <c r="G69" i="90"/>
  <c r="E70" i="90"/>
  <c r="F70" i="90"/>
  <c r="G70" i="90"/>
  <c r="E71" i="90"/>
  <c r="F71" i="90"/>
  <c r="G71" i="90"/>
  <c r="E72" i="90"/>
  <c r="F72" i="90"/>
  <c r="G72" i="90"/>
  <c r="E73" i="90"/>
  <c r="F73" i="90"/>
  <c r="G73" i="90"/>
  <c r="E74" i="90"/>
  <c r="F74" i="90"/>
  <c r="G74" i="90"/>
  <c r="E75" i="90"/>
  <c r="F75" i="90"/>
  <c r="G75" i="90"/>
  <c r="E76" i="90"/>
  <c r="F76" i="90"/>
  <c r="G76" i="90"/>
  <c r="E21" i="85"/>
  <c r="F21" i="85"/>
  <c r="G21" i="85"/>
  <c r="E22" i="85"/>
  <c r="F22" i="85"/>
  <c r="G22" i="85"/>
  <c r="E23" i="85"/>
  <c r="F23" i="85"/>
  <c r="G23" i="85"/>
  <c r="E24" i="85"/>
  <c r="F24" i="85"/>
  <c r="G24" i="85"/>
  <c r="E25" i="85"/>
  <c r="F25" i="85"/>
  <c r="G25" i="85"/>
  <c r="E26" i="85"/>
  <c r="F26" i="85"/>
  <c r="G26" i="85"/>
  <c r="E27" i="85"/>
  <c r="F27" i="85"/>
  <c r="G27" i="85"/>
  <c r="E28" i="85"/>
  <c r="F28" i="85"/>
  <c r="G28" i="85"/>
  <c r="E29" i="85"/>
  <c r="F29" i="85"/>
  <c r="G29" i="85"/>
  <c r="E30" i="85"/>
  <c r="F30" i="85"/>
  <c r="G30" i="85"/>
  <c r="E31" i="85"/>
  <c r="F31" i="85"/>
  <c r="G31" i="85"/>
  <c r="E32" i="85"/>
  <c r="F32" i="85"/>
  <c r="G32" i="85"/>
  <c r="E33" i="85"/>
  <c r="F33" i="85"/>
  <c r="G33" i="85"/>
  <c r="E34" i="85"/>
  <c r="F34" i="85"/>
  <c r="G34" i="85"/>
  <c r="E35" i="85"/>
  <c r="F35" i="85"/>
  <c r="G35" i="85"/>
  <c r="E36" i="85"/>
  <c r="F36" i="85"/>
  <c r="G36" i="85"/>
  <c r="E37" i="85"/>
  <c r="F37" i="85"/>
  <c r="G37" i="85"/>
  <c r="E38" i="85"/>
  <c r="F38" i="85"/>
  <c r="G38" i="85"/>
  <c r="E39" i="85"/>
  <c r="F39" i="85"/>
  <c r="G39" i="85"/>
  <c r="E40" i="85"/>
  <c r="F40" i="85"/>
  <c r="G40" i="85"/>
  <c r="E41" i="85"/>
  <c r="F41" i="85"/>
  <c r="G41" i="85"/>
  <c r="E42" i="85"/>
  <c r="F42" i="85"/>
  <c r="G42" i="85"/>
  <c r="E43" i="85"/>
  <c r="F43" i="85"/>
  <c r="G43" i="85"/>
  <c r="E44" i="85"/>
  <c r="F44" i="85"/>
  <c r="G44" i="85"/>
  <c r="E45" i="85"/>
  <c r="F45" i="85"/>
  <c r="G45" i="85"/>
  <c r="E46" i="85"/>
  <c r="F46" i="85"/>
  <c r="G46" i="85"/>
  <c r="E47" i="85"/>
  <c r="F47" i="85"/>
  <c r="G47" i="85"/>
  <c r="E48" i="85"/>
  <c r="F48" i="85"/>
  <c r="G48" i="85"/>
  <c r="E49" i="85"/>
  <c r="F49" i="85"/>
  <c r="G49" i="85"/>
  <c r="E50" i="85"/>
  <c r="F50" i="85"/>
  <c r="G50" i="85"/>
  <c r="E51" i="85"/>
  <c r="F51" i="85"/>
  <c r="G51" i="85"/>
  <c r="E52" i="85"/>
  <c r="F52" i="85"/>
  <c r="G52" i="85"/>
  <c r="E53" i="85"/>
  <c r="F53" i="85"/>
  <c r="G53" i="85"/>
  <c r="E54" i="85"/>
  <c r="F54" i="85"/>
  <c r="G54" i="85"/>
  <c r="E55" i="85"/>
  <c r="F55" i="85"/>
  <c r="G55" i="85"/>
  <c r="E56" i="85"/>
  <c r="F56" i="85"/>
  <c r="G56" i="85"/>
  <c r="E57" i="85"/>
  <c r="F57" i="85"/>
  <c r="G57" i="85"/>
  <c r="E58" i="85"/>
  <c r="F58" i="85"/>
  <c r="G58" i="85"/>
  <c r="E59" i="85"/>
  <c r="F59" i="85"/>
  <c r="G59" i="85"/>
  <c r="E60" i="85"/>
  <c r="F60" i="85"/>
  <c r="G60" i="85"/>
  <c r="E61" i="85"/>
  <c r="F61" i="85"/>
  <c r="G61" i="85"/>
  <c r="E62" i="85"/>
  <c r="F62" i="85"/>
  <c r="G62" i="85"/>
  <c r="E63" i="85"/>
  <c r="F63" i="85"/>
  <c r="G63" i="85"/>
  <c r="E64" i="85"/>
  <c r="F64" i="85"/>
  <c r="G64" i="85"/>
  <c r="E65" i="85"/>
  <c r="F65" i="85"/>
  <c r="G65" i="85"/>
  <c r="E66" i="85"/>
  <c r="F66" i="85"/>
  <c r="G66" i="85"/>
  <c r="E67" i="85"/>
  <c r="F67" i="85"/>
  <c r="G67" i="85"/>
  <c r="E68" i="85"/>
  <c r="F68" i="85"/>
  <c r="G68" i="85"/>
  <c r="E69" i="85"/>
  <c r="F69" i="85"/>
  <c r="G69" i="85"/>
  <c r="E70" i="85"/>
  <c r="F70" i="85"/>
  <c r="G70" i="85"/>
  <c r="E71" i="85"/>
  <c r="F71" i="85"/>
  <c r="G71" i="85"/>
  <c r="E72" i="85"/>
  <c r="F72" i="85"/>
  <c r="G72" i="85"/>
  <c r="E73" i="85"/>
  <c r="F73" i="85"/>
  <c r="G73" i="85"/>
  <c r="E74" i="85"/>
  <c r="F74" i="85"/>
  <c r="G74" i="85"/>
  <c r="E75" i="85"/>
  <c r="F75" i="85"/>
  <c r="G75" i="85"/>
  <c r="E76" i="85"/>
  <c r="F76" i="85"/>
  <c r="G76" i="85"/>
  <c r="AQ21" i="4"/>
  <c r="P4" i="4"/>
  <c r="S4" i="4" s="1"/>
  <c r="P5" i="4"/>
  <c r="S5" i="4" s="1"/>
  <c r="P6" i="4"/>
  <c r="S6" i="4" s="1"/>
  <c r="P7" i="4"/>
  <c r="S7" i="4" s="1"/>
  <c r="P8" i="4"/>
  <c r="S8" i="4" s="1"/>
  <c r="P9" i="4"/>
  <c r="S9" i="4" s="1"/>
  <c r="P10" i="4"/>
  <c r="S10" i="4" s="1"/>
  <c r="P11" i="4"/>
  <c r="S11" i="4" s="1"/>
  <c r="P12" i="4"/>
  <c r="S12" i="4" s="1"/>
  <c r="P13" i="4"/>
  <c r="S13" i="4" s="1"/>
  <c r="P14" i="4"/>
  <c r="S14" i="4" s="1"/>
  <c r="P15" i="4"/>
  <c r="S15" i="4" s="1"/>
  <c r="P16" i="4"/>
  <c r="S16" i="4" s="1"/>
  <c r="P17" i="4"/>
  <c r="S17" i="4" s="1"/>
  <c r="P18" i="4"/>
  <c r="S18" i="4" s="1"/>
  <c r="P19" i="4"/>
  <c r="S19" i="4" s="1"/>
  <c r="P20" i="4"/>
  <c r="S20" i="4" s="1"/>
  <c r="P21" i="4"/>
  <c r="S21" i="4" s="1"/>
  <c r="P22" i="4"/>
  <c r="S22" i="4" s="1"/>
  <c r="P23" i="4"/>
  <c r="S23" i="4" s="1"/>
  <c r="P24" i="4"/>
  <c r="S24" i="4" s="1"/>
  <c r="P25" i="4"/>
  <c r="S25" i="4" s="1"/>
  <c r="P26" i="4"/>
  <c r="S26" i="4" s="1"/>
  <c r="P27" i="4"/>
  <c r="S27" i="4" s="1"/>
  <c r="P28" i="4"/>
  <c r="S28" i="4" s="1"/>
  <c r="P29" i="4"/>
  <c r="S29" i="4" s="1"/>
  <c r="P30" i="4"/>
  <c r="S30" i="4" s="1"/>
  <c r="P31" i="4"/>
  <c r="S31" i="4" s="1"/>
  <c r="P32" i="4"/>
  <c r="S32" i="4" s="1"/>
  <c r="P33" i="4"/>
  <c r="S33" i="4" s="1"/>
  <c r="P34" i="4"/>
  <c r="S34" i="4" s="1"/>
  <c r="P35" i="4"/>
  <c r="S35" i="4" s="1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E31" i="92"/>
  <c r="F31" i="92"/>
  <c r="G31" i="92"/>
  <c r="E32" i="92"/>
  <c r="F32" i="92"/>
  <c r="G32" i="92"/>
  <c r="E33" i="92"/>
  <c r="F33" i="92"/>
  <c r="G33" i="92"/>
  <c r="E34" i="92"/>
  <c r="F34" i="92"/>
  <c r="G34" i="92"/>
  <c r="E35" i="92"/>
  <c r="F35" i="92"/>
  <c r="G35" i="92"/>
  <c r="E36" i="92"/>
  <c r="F36" i="92"/>
  <c r="G36" i="92"/>
  <c r="E37" i="92"/>
  <c r="F37" i="92"/>
  <c r="G37" i="92"/>
  <c r="E38" i="92"/>
  <c r="F38" i="92"/>
  <c r="G38" i="92"/>
  <c r="E39" i="92"/>
  <c r="F39" i="92"/>
  <c r="G39" i="92"/>
  <c r="E40" i="92"/>
  <c r="F40" i="92"/>
  <c r="G40" i="92"/>
  <c r="E41" i="92"/>
  <c r="F41" i="92"/>
  <c r="G41" i="92"/>
  <c r="E42" i="92"/>
  <c r="F42" i="92"/>
  <c r="G42" i="92"/>
  <c r="E43" i="92"/>
  <c r="F43" i="92"/>
  <c r="G43" i="92"/>
  <c r="E44" i="92"/>
  <c r="F44" i="92"/>
  <c r="G44" i="92"/>
  <c r="E45" i="92"/>
  <c r="F45" i="92"/>
  <c r="G45" i="92"/>
  <c r="E46" i="92"/>
  <c r="F46" i="92"/>
  <c r="G46" i="92"/>
  <c r="E47" i="92"/>
  <c r="F47" i="92"/>
  <c r="G47" i="92"/>
  <c r="E48" i="92"/>
  <c r="F48" i="92"/>
  <c r="G48" i="92"/>
  <c r="E49" i="92"/>
  <c r="F49" i="92"/>
  <c r="G49" i="92"/>
  <c r="E50" i="92"/>
  <c r="F50" i="92"/>
  <c r="G50" i="92"/>
  <c r="E51" i="92"/>
  <c r="F51" i="92"/>
  <c r="G51" i="92"/>
  <c r="E52" i="92"/>
  <c r="F52" i="92"/>
  <c r="G52" i="92"/>
  <c r="E53" i="92"/>
  <c r="F53" i="92"/>
  <c r="G53" i="92"/>
  <c r="E54" i="92"/>
  <c r="F54" i="92"/>
  <c r="G54" i="92"/>
  <c r="E55" i="92"/>
  <c r="F55" i="92"/>
  <c r="G55" i="92"/>
  <c r="E56" i="92"/>
  <c r="F56" i="92"/>
  <c r="G56" i="92"/>
  <c r="E57" i="92"/>
  <c r="F57" i="92"/>
  <c r="G57" i="92"/>
  <c r="E58" i="92"/>
  <c r="F58" i="92"/>
  <c r="G58" i="92"/>
  <c r="E59" i="92"/>
  <c r="F59" i="92"/>
  <c r="G59" i="92"/>
  <c r="E60" i="92"/>
  <c r="F60" i="92"/>
  <c r="G60" i="92"/>
  <c r="E61" i="92"/>
  <c r="F61" i="92"/>
  <c r="G61" i="92"/>
  <c r="E62" i="92"/>
  <c r="F62" i="92"/>
  <c r="G62" i="92"/>
  <c r="E63" i="92"/>
  <c r="F63" i="92"/>
  <c r="G63" i="92"/>
  <c r="E64" i="92"/>
  <c r="F64" i="92"/>
  <c r="G64" i="92"/>
  <c r="E65" i="92"/>
  <c r="F65" i="92"/>
  <c r="G65" i="92"/>
  <c r="E66" i="92"/>
  <c r="F66" i="92"/>
  <c r="G66" i="92"/>
  <c r="E67" i="92"/>
  <c r="F67" i="92"/>
  <c r="G67" i="92"/>
  <c r="E68" i="92"/>
  <c r="F68" i="92"/>
  <c r="G68" i="92"/>
  <c r="E69" i="92"/>
  <c r="F69" i="92"/>
  <c r="G69" i="92"/>
  <c r="E70" i="92"/>
  <c r="F70" i="92"/>
  <c r="G70" i="92"/>
  <c r="E71" i="92"/>
  <c r="F71" i="92"/>
  <c r="G71" i="92"/>
  <c r="E72" i="92"/>
  <c r="F72" i="92"/>
  <c r="G72" i="92"/>
  <c r="E73" i="92"/>
  <c r="F73" i="92"/>
  <c r="G73" i="92"/>
  <c r="E74" i="92"/>
  <c r="F74" i="92"/>
  <c r="G74" i="92"/>
  <c r="E75" i="92"/>
  <c r="F75" i="92"/>
  <c r="G75" i="92"/>
  <c r="E76" i="92"/>
  <c r="F76" i="92"/>
  <c r="G76" i="92"/>
  <c r="E31" i="87"/>
  <c r="F31" i="87"/>
  <c r="G31" i="87"/>
  <c r="E32" i="87"/>
  <c r="F32" i="87"/>
  <c r="G32" i="87"/>
  <c r="E33" i="87"/>
  <c r="F33" i="87"/>
  <c r="G33" i="87"/>
  <c r="E34" i="87"/>
  <c r="F34" i="87"/>
  <c r="G34" i="87"/>
  <c r="E35" i="87"/>
  <c r="F35" i="87"/>
  <c r="G35" i="87"/>
  <c r="E36" i="87"/>
  <c r="F36" i="87"/>
  <c r="G36" i="87"/>
  <c r="E37" i="87"/>
  <c r="F37" i="87"/>
  <c r="G37" i="87"/>
  <c r="E38" i="87"/>
  <c r="F38" i="87"/>
  <c r="G38" i="87"/>
  <c r="E39" i="87"/>
  <c r="F39" i="87"/>
  <c r="G39" i="87"/>
  <c r="E40" i="87"/>
  <c r="F40" i="87"/>
  <c r="G40" i="87"/>
  <c r="E41" i="87"/>
  <c r="F41" i="87"/>
  <c r="G41" i="87"/>
  <c r="E42" i="87"/>
  <c r="F42" i="87"/>
  <c r="G42" i="87"/>
  <c r="E43" i="87"/>
  <c r="F43" i="87"/>
  <c r="G43" i="87"/>
  <c r="E44" i="87"/>
  <c r="F44" i="87"/>
  <c r="G44" i="87"/>
  <c r="E45" i="87"/>
  <c r="F45" i="87"/>
  <c r="G45" i="87"/>
  <c r="E46" i="87"/>
  <c r="F46" i="87"/>
  <c r="G46" i="87"/>
  <c r="E47" i="87"/>
  <c r="F47" i="87"/>
  <c r="G47" i="87"/>
  <c r="E48" i="87"/>
  <c r="F48" i="87"/>
  <c r="G48" i="87"/>
  <c r="E49" i="87"/>
  <c r="F49" i="87"/>
  <c r="G49" i="87"/>
  <c r="E50" i="87"/>
  <c r="F50" i="87"/>
  <c r="G50" i="87"/>
  <c r="E51" i="87"/>
  <c r="F51" i="87"/>
  <c r="G51" i="87"/>
  <c r="E52" i="87"/>
  <c r="F52" i="87"/>
  <c r="G52" i="87"/>
  <c r="E53" i="87"/>
  <c r="F53" i="87"/>
  <c r="G53" i="87"/>
  <c r="E54" i="87"/>
  <c r="F54" i="87"/>
  <c r="G54" i="87"/>
  <c r="E55" i="87"/>
  <c r="F55" i="87"/>
  <c r="G55" i="87"/>
  <c r="E56" i="87"/>
  <c r="F56" i="87"/>
  <c r="G56" i="87"/>
  <c r="E57" i="87"/>
  <c r="F57" i="87"/>
  <c r="G57" i="87"/>
  <c r="E58" i="87"/>
  <c r="F58" i="87"/>
  <c r="G58" i="87"/>
  <c r="E59" i="87"/>
  <c r="F59" i="87"/>
  <c r="G59" i="87"/>
  <c r="E60" i="87"/>
  <c r="F60" i="87"/>
  <c r="G60" i="87"/>
  <c r="E61" i="87"/>
  <c r="F61" i="87"/>
  <c r="G61" i="87"/>
  <c r="E62" i="87"/>
  <c r="F62" i="87"/>
  <c r="G62" i="87"/>
  <c r="E63" i="87"/>
  <c r="F63" i="87"/>
  <c r="G63" i="87"/>
  <c r="E64" i="87"/>
  <c r="F64" i="87"/>
  <c r="G64" i="87"/>
  <c r="E65" i="87"/>
  <c r="F65" i="87"/>
  <c r="G65" i="87"/>
  <c r="E66" i="87"/>
  <c r="F66" i="87"/>
  <c r="G66" i="87"/>
  <c r="E67" i="87"/>
  <c r="F67" i="87"/>
  <c r="G67" i="87"/>
  <c r="E68" i="87"/>
  <c r="F68" i="87"/>
  <c r="G68" i="87"/>
  <c r="E69" i="87"/>
  <c r="F69" i="87"/>
  <c r="G69" i="87"/>
  <c r="E70" i="87"/>
  <c r="F70" i="87"/>
  <c r="G70" i="87"/>
  <c r="E71" i="87"/>
  <c r="F71" i="87"/>
  <c r="G71" i="87"/>
  <c r="E72" i="87"/>
  <c r="F72" i="87"/>
  <c r="G72" i="87"/>
  <c r="E73" i="87"/>
  <c r="F73" i="87"/>
  <c r="G73" i="87"/>
  <c r="E74" i="87"/>
  <c r="F74" i="87"/>
  <c r="G74" i="87"/>
  <c r="E75" i="87"/>
  <c r="F75" i="87"/>
  <c r="G75" i="87"/>
  <c r="E76" i="87"/>
  <c r="F76" i="87"/>
  <c r="G76" i="87"/>
  <c r="E31" i="88"/>
  <c r="F31" i="88"/>
  <c r="G31" i="88"/>
  <c r="E32" i="88"/>
  <c r="F32" i="88"/>
  <c r="G32" i="88"/>
  <c r="E33" i="88"/>
  <c r="F33" i="88"/>
  <c r="G33" i="88"/>
  <c r="E34" i="88"/>
  <c r="F34" i="88"/>
  <c r="G34" i="88"/>
  <c r="E35" i="88"/>
  <c r="F35" i="88"/>
  <c r="G35" i="88"/>
  <c r="E36" i="88"/>
  <c r="F36" i="88"/>
  <c r="G36" i="88"/>
  <c r="E37" i="88"/>
  <c r="F37" i="88"/>
  <c r="G37" i="88"/>
  <c r="E38" i="88"/>
  <c r="F38" i="88"/>
  <c r="G38" i="88"/>
  <c r="E39" i="88"/>
  <c r="F39" i="88"/>
  <c r="G39" i="88"/>
  <c r="E40" i="88"/>
  <c r="F40" i="88"/>
  <c r="G40" i="88"/>
  <c r="E41" i="88"/>
  <c r="F41" i="88"/>
  <c r="G41" i="88"/>
  <c r="E42" i="88"/>
  <c r="F42" i="88"/>
  <c r="G42" i="88"/>
  <c r="E43" i="88"/>
  <c r="F43" i="88"/>
  <c r="G43" i="88"/>
  <c r="E44" i="88"/>
  <c r="F44" i="88"/>
  <c r="G44" i="88"/>
  <c r="E45" i="88"/>
  <c r="F45" i="88"/>
  <c r="G45" i="88"/>
  <c r="E46" i="88"/>
  <c r="F46" i="88"/>
  <c r="G46" i="88"/>
  <c r="E47" i="88"/>
  <c r="F47" i="88"/>
  <c r="G47" i="88"/>
  <c r="E48" i="88"/>
  <c r="F48" i="88"/>
  <c r="G48" i="88"/>
  <c r="E49" i="88"/>
  <c r="F49" i="88"/>
  <c r="G49" i="88"/>
  <c r="E50" i="88"/>
  <c r="F50" i="88"/>
  <c r="G50" i="88"/>
  <c r="E51" i="88"/>
  <c r="F51" i="88"/>
  <c r="G51" i="88"/>
  <c r="E52" i="88"/>
  <c r="F52" i="88"/>
  <c r="G52" i="88"/>
  <c r="E53" i="88"/>
  <c r="F53" i="88"/>
  <c r="G53" i="88"/>
  <c r="E54" i="88"/>
  <c r="F54" i="88"/>
  <c r="G54" i="88"/>
  <c r="E55" i="88"/>
  <c r="F55" i="88"/>
  <c r="G55" i="88"/>
  <c r="E56" i="88"/>
  <c r="F56" i="88"/>
  <c r="G56" i="88"/>
  <c r="E57" i="88"/>
  <c r="F57" i="88"/>
  <c r="G57" i="88"/>
  <c r="E58" i="88"/>
  <c r="F58" i="88"/>
  <c r="G58" i="88"/>
  <c r="E59" i="88"/>
  <c r="F59" i="88"/>
  <c r="G59" i="88"/>
  <c r="E60" i="88"/>
  <c r="F60" i="88"/>
  <c r="G60" i="88"/>
  <c r="E61" i="88"/>
  <c r="F61" i="88"/>
  <c r="G61" i="88"/>
  <c r="E62" i="88"/>
  <c r="F62" i="88"/>
  <c r="G62" i="88"/>
  <c r="E63" i="88"/>
  <c r="F63" i="88"/>
  <c r="G63" i="88"/>
  <c r="E64" i="88"/>
  <c r="F64" i="88"/>
  <c r="G64" i="88"/>
  <c r="E65" i="88"/>
  <c r="F65" i="88"/>
  <c r="G65" i="88"/>
  <c r="E66" i="88"/>
  <c r="F66" i="88"/>
  <c r="G66" i="88"/>
  <c r="E67" i="88"/>
  <c r="F67" i="88"/>
  <c r="G67" i="88"/>
  <c r="E68" i="88"/>
  <c r="F68" i="88"/>
  <c r="G68" i="88"/>
  <c r="E69" i="88"/>
  <c r="F69" i="88"/>
  <c r="G69" i="88"/>
  <c r="E70" i="88"/>
  <c r="F70" i="88"/>
  <c r="G70" i="88"/>
  <c r="E71" i="88"/>
  <c r="F71" i="88"/>
  <c r="G71" i="88"/>
  <c r="E72" i="88"/>
  <c r="F72" i="88"/>
  <c r="G72" i="88"/>
  <c r="E73" i="88"/>
  <c r="F73" i="88"/>
  <c r="G73" i="88"/>
  <c r="E74" i="88"/>
  <c r="F74" i="88"/>
  <c r="G74" i="88"/>
  <c r="E75" i="88"/>
  <c r="F75" i="88"/>
  <c r="G75" i="88"/>
  <c r="E76" i="88"/>
  <c r="F76" i="88"/>
  <c r="G76" i="88"/>
  <c r="AY4" i="4"/>
  <c r="AY5" i="4"/>
  <c r="AY6" i="4"/>
  <c r="AY7" i="4"/>
  <c r="AY8" i="4"/>
  <c r="AY9" i="4"/>
  <c r="AY10" i="4"/>
  <c r="AY11" i="4"/>
  <c r="AY12" i="4"/>
  <c r="AY13" i="4"/>
  <c r="AY14" i="4"/>
  <c r="AY15" i="4"/>
  <c r="AY16" i="4"/>
  <c r="AY17" i="4"/>
  <c r="AY18" i="4"/>
  <c r="AY19" i="4"/>
  <c r="AY20" i="4"/>
  <c r="AY21" i="4"/>
  <c r="AY22" i="4"/>
  <c r="AY23" i="4"/>
  <c r="AY24" i="4"/>
  <c r="AY25" i="4"/>
  <c r="AY26" i="4"/>
  <c r="AY27" i="4"/>
  <c r="AY28" i="4"/>
  <c r="AY29" i="4"/>
  <c r="AY30" i="4"/>
  <c r="AY31" i="4"/>
  <c r="AY32" i="4"/>
  <c r="AY33" i="4"/>
  <c r="AY34" i="4"/>
  <c r="AY35" i="4"/>
  <c r="AY36" i="4"/>
  <c r="AY37" i="4"/>
  <c r="AY38" i="4"/>
  <c r="AY39" i="4"/>
  <c r="AY40" i="4"/>
  <c r="AY41" i="4"/>
  <c r="AY42" i="4"/>
  <c r="AY43" i="4"/>
  <c r="AY44" i="4"/>
  <c r="AY45" i="4"/>
  <c r="AY46" i="4"/>
  <c r="AY47" i="4"/>
  <c r="AY48" i="4"/>
  <c r="AY49" i="4"/>
  <c r="AY50" i="4"/>
  <c r="AY51" i="4"/>
  <c r="AY52" i="4"/>
  <c r="AY53" i="4"/>
  <c r="AY54" i="4"/>
  <c r="AY55" i="4"/>
  <c r="AY56" i="4"/>
  <c r="AY57" i="4"/>
  <c r="AY58" i="4"/>
  <c r="AV3" i="4"/>
  <c r="AU4" i="4"/>
  <c r="AU5" i="4"/>
  <c r="AU6" i="4"/>
  <c r="AU7" i="4"/>
  <c r="AU8" i="4"/>
  <c r="AU9" i="4"/>
  <c r="AU10" i="4"/>
  <c r="AU11" i="4"/>
  <c r="AU12" i="4"/>
  <c r="AU13" i="4"/>
  <c r="AU14" i="4"/>
  <c r="AU15" i="4"/>
  <c r="AU16" i="4"/>
  <c r="AU17" i="4"/>
  <c r="AU18" i="4"/>
  <c r="AU19" i="4"/>
  <c r="AU20" i="4"/>
  <c r="AU21" i="4"/>
  <c r="AU22" i="4"/>
  <c r="AU23" i="4"/>
  <c r="AU24" i="4"/>
  <c r="AU25" i="4"/>
  <c r="AU26" i="4"/>
  <c r="AU27" i="4"/>
  <c r="AU28" i="4"/>
  <c r="AU29" i="4"/>
  <c r="AU30" i="4"/>
  <c r="AU31" i="4"/>
  <c r="AU32" i="4"/>
  <c r="AU33" i="4"/>
  <c r="AU34" i="4"/>
  <c r="AU35" i="4"/>
  <c r="AU36" i="4"/>
  <c r="AU37" i="4"/>
  <c r="AU38" i="4"/>
  <c r="AU39" i="4"/>
  <c r="AU40" i="4"/>
  <c r="AU41" i="4"/>
  <c r="AU42" i="4"/>
  <c r="AU43" i="4"/>
  <c r="AU44" i="4"/>
  <c r="AU45" i="4"/>
  <c r="AU46" i="4"/>
  <c r="AU47" i="4"/>
  <c r="AU48" i="4"/>
  <c r="AU49" i="4"/>
  <c r="AU50" i="4"/>
  <c r="AU51" i="4"/>
  <c r="AU52" i="4"/>
  <c r="AU53" i="4"/>
  <c r="AU54" i="4"/>
  <c r="AU55" i="4"/>
  <c r="AU56" i="4"/>
  <c r="AU57" i="4"/>
  <c r="AU58" i="4"/>
  <c r="AR3" i="4"/>
  <c r="AQ4" i="4"/>
  <c r="AQ12" i="4"/>
  <c r="AQ18" i="4"/>
  <c r="AQ20" i="4"/>
  <c r="AQ24" i="4"/>
  <c r="AQ28" i="4"/>
  <c r="AQ32" i="4"/>
  <c r="AQ36" i="4"/>
  <c r="AQ37" i="4"/>
  <c r="AQ40" i="4"/>
  <c r="AQ44" i="4"/>
  <c r="AQ48" i="4"/>
  <c r="AQ52" i="4"/>
  <c r="AQ56" i="4"/>
  <c r="AN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J3" i="4"/>
  <c r="AI33" i="4"/>
  <c r="AF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B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X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1" i="4"/>
  <c r="W22" i="4"/>
  <c r="W23" i="4"/>
  <c r="W25" i="4"/>
  <c r="W26" i="4"/>
  <c r="W27" i="4"/>
  <c r="W28" i="4"/>
  <c r="W29" i="4"/>
  <c r="W30" i="4"/>
  <c r="W31" i="4"/>
  <c r="W32" i="4"/>
  <c r="W33" i="4"/>
  <c r="W34" i="4"/>
  <c r="W35" i="4"/>
  <c r="W36" i="4"/>
  <c r="T3" i="4"/>
  <c r="P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3" i="4"/>
  <c r="W20" i="4"/>
  <c r="W24" i="4"/>
  <c r="E21" i="78"/>
  <c r="F21" i="78"/>
  <c r="G21" i="78"/>
  <c r="E22" i="78"/>
  <c r="F22" i="78"/>
  <c r="G22" i="78"/>
  <c r="E23" i="78"/>
  <c r="F23" i="78"/>
  <c r="G23" i="78"/>
  <c r="E24" i="78"/>
  <c r="F24" i="78"/>
  <c r="G24" i="78"/>
  <c r="E25" i="78"/>
  <c r="F25" i="78"/>
  <c r="G25" i="78"/>
  <c r="E26" i="78"/>
  <c r="F26" i="78"/>
  <c r="G26" i="78"/>
  <c r="E27" i="78"/>
  <c r="F27" i="78"/>
  <c r="G27" i="78"/>
  <c r="E28" i="78"/>
  <c r="F28" i="78"/>
  <c r="G28" i="78"/>
  <c r="E29" i="78"/>
  <c r="F29" i="78"/>
  <c r="G29" i="78"/>
  <c r="E30" i="78"/>
  <c r="F30" i="78"/>
  <c r="G30" i="78"/>
  <c r="E31" i="78"/>
  <c r="F31" i="78"/>
  <c r="G31" i="78"/>
  <c r="E32" i="78"/>
  <c r="F32" i="78"/>
  <c r="G32" i="78"/>
  <c r="E33" i="78"/>
  <c r="F33" i="78"/>
  <c r="G33" i="78"/>
  <c r="E34" i="78"/>
  <c r="F34" i="78"/>
  <c r="G34" i="78"/>
  <c r="E35" i="78"/>
  <c r="F35" i="78"/>
  <c r="G35" i="78"/>
  <c r="E36" i="78"/>
  <c r="F36" i="78"/>
  <c r="G36" i="78"/>
  <c r="E37" i="78"/>
  <c r="F37" i="78"/>
  <c r="G37" i="78"/>
  <c r="E38" i="78"/>
  <c r="F38" i="78"/>
  <c r="G38" i="78"/>
  <c r="E39" i="78"/>
  <c r="F39" i="78"/>
  <c r="G39" i="78"/>
  <c r="E40" i="78"/>
  <c r="F40" i="78"/>
  <c r="G40" i="78"/>
  <c r="E41" i="78"/>
  <c r="F41" i="78"/>
  <c r="G41" i="78"/>
  <c r="E42" i="78"/>
  <c r="F42" i="78"/>
  <c r="G42" i="78"/>
  <c r="E43" i="78"/>
  <c r="F43" i="78"/>
  <c r="G43" i="78"/>
  <c r="E44" i="78"/>
  <c r="F44" i="78"/>
  <c r="G44" i="78"/>
  <c r="E45" i="78"/>
  <c r="F45" i="78"/>
  <c r="G45" i="78"/>
  <c r="E46" i="78"/>
  <c r="F46" i="78"/>
  <c r="G46" i="78"/>
  <c r="E47" i="78"/>
  <c r="F47" i="78"/>
  <c r="G47" i="78"/>
  <c r="E48" i="78"/>
  <c r="F48" i="78"/>
  <c r="G48" i="78"/>
  <c r="E49" i="78"/>
  <c r="F49" i="78"/>
  <c r="G49" i="78"/>
  <c r="E50" i="78"/>
  <c r="F50" i="78"/>
  <c r="G50" i="78"/>
  <c r="E51" i="78"/>
  <c r="F51" i="78"/>
  <c r="G51" i="78"/>
  <c r="E52" i="78"/>
  <c r="F52" i="78"/>
  <c r="G52" i="78"/>
  <c r="E53" i="78"/>
  <c r="F53" i="78"/>
  <c r="G53" i="78"/>
  <c r="E54" i="78"/>
  <c r="F54" i="78"/>
  <c r="G54" i="78"/>
  <c r="E55" i="78"/>
  <c r="F55" i="78"/>
  <c r="G55" i="78"/>
  <c r="E56" i="78"/>
  <c r="F56" i="78"/>
  <c r="G56" i="78"/>
  <c r="E57" i="78"/>
  <c r="F57" i="78"/>
  <c r="G57" i="78"/>
  <c r="E58" i="78"/>
  <c r="F58" i="78"/>
  <c r="G58" i="78"/>
  <c r="E59" i="78"/>
  <c r="F59" i="78"/>
  <c r="G59" i="78"/>
  <c r="E60" i="78"/>
  <c r="F60" i="78"/>
  <c r="G60" i="78"/>
  <c r="E61" i="78"/>
  <c r="F61" i="78"/>
  <c r="G61" i="78"/>
  <c r="E62" i="78"/>
  <c r="F62" i="78"/>
  <c r="G62" i="78"/>
  <c r="E63" i="78"/>
  <c r="F63" i="78"/>
  <c r="G63" i="78"/>
  <c r="E64" i="78"/>
  <c r="F64" i="78"/>
  <c r="G64" i="78"/>
  <c r="E65" i="78"/>
  <c r="F65" i="78"/>
  <c r="G65" i="78"/>
  <c r="E66" i="78"/>
  <c r="F66" i="78"/>
  <c r="G66" i="78"/>
  <c r="E67" i="78"/>
  <c r="F67" i="78"/>
  <c r="G67" i="78"/>
  <c r="E68" i="78"/>
  <c r="F68" i="78"/>
  <c r="G68" i="78"/>
  <c r="E69" i="78"/>
  <c r="F69" i="78"/>
  <c r="G69" i="78"/>
  <c r="E70" i="78"/>
  <c r="F70" i="78"/>
  <c r="G70" i="78"/>
  <c r="E71" i="78"/>
  <c r="F71" i="78"/>
  <c r="G71" i="78"/>
  <c r="E72" i="78"/>
  <c r="F72" i="78"/>
  <c r="G72" i="78"/>
  <c r="E73" i="78"/>
  <c r="F73" i="78"/>
  <c r="G73" i="78"/>
  <c r="E74" i="78"/>
  <c r="F74" i="78"/>
  <c r="G74" i="78"/>
  <c r="E75" i="78"/>
  <c r="F75" i="78"/>
  <c r="G75" i="78"/>
  <c r="E76" i="78"/>
  <c r="F76" i="78"/>
  <c r="G76" i="78"/>
  <c r="E21" i="77"/>
  <c r="F21" i="77"/>
  <c r="G21" i="77"/>
  <c r="E22" i="77"/>
  <c r="F22" i="77"/>
  <c r="G22" i="77"/>
  <c r="E23" i="77"/>
  <c r="F23" i="77"/>
  <c r="G23" i="77"/>
  <c r="E24" i="77"/>
  <c r="F24" i="77"/>
  <c r="G24" i="77"/>
  <c r="E25" i="77"/>
  <c r="F25" i="77"/>
  <c r="G25" i="77"/>
  <c r="E26" i="77"/>
  <c r="F26" i="77"/>
  <c r="G26" i="77"/>
  <c r="E27" i="77"/>
  <c r="F27" i="77"/>
  <c r="G27" i="77"/>
  <c r="E28" i="77"/>
  <c r="F28" i="77"/>
  <c r="G28" i="77"/>
  <c r="E29" i="77"/>
  <c r="F29" i="77"/>
  <c r="G29" i="77"/>
  <c r="E30" i="77"/>
  <c r="F30" i="77"/>
  <c r="G30" i="77"/>
  <c r="E31" i="77"/>
  <c r="F31" i="77"/>
  <c r="G31" i="77"/>
  <c r="E32" i="77"/>
  <c r="F32" i="77"/>
  <c r="G32" i="77"/>
  <c r="E33" i="77"/>
  <c r="F33" i="77"/>
  <c r="G33" i="77"/>
  <c r="E34" i="77"/>
  <c r="F34" i="77"/>
  <c r="G34" i="77"/>
  <c r="E35" i="77"/>
  <c r="F35" i="77"/>
  <c r="G35" i="77"/>
  <c r="E36" i="77"/>
  <c r="F36" i="77"/>
  <c r="G36" i="77"/>
  <c r="E37" i="77"/>
  <c r="F37" i="77"/>
  <c r="G37" i="77"/>
  <c r="E38" i="77"/>
  <c r="F38" i="77"/>
  <c r="G38" i="77"/>
  <c r="E39" i="77"/>
  <c r="F39" i="77"/>
  <c r="G39" i="77"/>
  <c r="E40" i="77"/>
  <c r="F40" i="77"/>
  <c r="G40" i="77"/>
  <c r="E41" i="77"/>
  <c r="F41" i="77"/>
  <c r="G41" i="77"/>
  <c r="E42" i="77"/>
  <c r="F42" i="77"/>
  <c r="G42" i="77"/>
  <c r="E43" i="77"/>
  <c r="F43" i="77"/>
  <c r="G43" i="77"/>
  <c r="E44" i="77"/>
  <c r="F44" i="77"/>
  <c r="G44" i="77"/>
  <c r="E45" i="77"/>
  <c r="F45" i="77"/>
  <c r="G45" i="77"/>
  <c r="E46" i="77"/>
  <c r="F46" i="77"/>
  <c r="G46" i="77"/>
  <c r="E47" i="77"/>
  <c r="F47" i="77"/>
  <c r="G47" i="77"/>
  <c r="E48" i="77"/>
  <c r="F48" i="77"/>
  <c r="G48" i="77"/>
  <c r="E49" i="77"/>
  <c r="F49" i="77"/>
  <c r="G49" i="77"/>
  <c r="E50" i="77"/>
  <c r="F50" i="77"/>
  <c r="G50" i="77"/>
  <c r="E51" i="77"/>
  <c r="F51" i="77"/>
  <c r="G51" i="77"/>
  <c r="E52" i="77"/>
  <c r="F52" i="77"/>
  <c r="G52" i="77"/>
  <c r="E53" i="77"/>
  <c r="F53" i="77"/>
  <c r="G53" i="77"/>
  <c r="E54" i="77"/>
  <c r="F54" i="77"/>
  <c r="G54" i="77"/>
  <c r="E55" i="77"/>
  <c r="F55" i="77"/>
  <c r="G55" i="77"/>
  <c r="E56" i="77"/>
  <c r="F56" i="77"/>
  <c r="G56" i="77"/>
  <c r="E57" i="77"/>
  <c r="F57" i="77"/>
  <c r="G57" i="77"/>
  <c r="E58" i="77"/>
  <c r="F58" i="77"/>
  <c r="G58" i="77"/>
  <c r="E59" i="77"/>
  <c r="F59" i="77"/>
  <c r="G59" i="77"/>
  <c r="E60" i="77"/>
  <c r="F60" i="77"/>
  <c r="G60" i="77"/>
  <c r="E61" i="77"/>
  <c r="F61" i="77"/>
  <c r="G61" i="77"/>
  <c r="E62" i="77"/>
  <c r="F62" i="77"/>
  <c r="G62" i="77"/>
  <c r="E63" i="77"/>
  <c r="F63" i="77"/>
  <c r="G63" i="77"/>
  <c r="E64" i="77"/>
  <c r="F64" i="77"/>
  <c r="G64" i="77"/>
  <c r="E65" i="77"/>
  <c r="F65" i="77"/>
  <c r="G65" i="77"/>
  <c r="E66" i="77"/>
  <c r="F66" i="77"/>
  <c r="G66" i="77"/>
  <c r="E67" i="77"/>
  <c r="F67" i="77"/>
  <c r="G67" i="77"/>
  <c r="E68" i="77"/>
  <c r="F68" i="77"/>
  <c r="G68" i="77"/>
  <c r="E69" i="77"/>
  <c r="F69" i="77"/>
  <c r="G69" i="77"/>
  <c r="E70" i="77"/>
  <c r="F70" i="77"/>
  <c r="G70" i="77"/>
  <c r="E71" i="77"/>
  <c r="F71" i="77"/>
  <c r="G71" i="77"/>
  <c r="E72" i="77"/>
  <c r="F72" i="77"/>
  <c r="G72" i="77"/>
  <c r="E73" i="77"/>
  <c r="F73" i="77"/>
  <c r="G73" i="77"/>
  <c r="E74" i="77"/>
  <c r="F74" i="77"/>
  <c r="G74" i="77"/>
  <c r="E75" i="77"/>
  <c r="F75" i="77"/>
  <c r="G75" i="77"/>
  <c r="E76" i="77"/>
  <c r="F76" i="77"/>
  <c r="G76" i="77"/>
  <c r="E21" i="76"/>
  <c r="F21" i="76"/>
  <c r="G21" i="76"/>
  <c r="E22" i="76"/>
  <c r="F22" i="76"/>
  <c r="G22" i="76"/>
  <c r="E23" i="76"/>
  <c r="F23" i="76"/>
  <c r="G23" i="76"/>
  <c r="E24" i="76"/>
  <c r="F24" i="76"/>
  <c r="G24" i="76"/>
  <c r="E25" i="76"/>
  <c r="F25" i="76"/>
  <c r="G25" i="76"/>
  <c r="E26" i="76"/>
  <c r="F26" i="76"/>
  <c r="G26" i="76"/>
  <c r="E27" i="76"/>
  <c r="F27" i="76"/>
  <c r="G27" i="76"/>
  <c r="E28" i="76"/>
  <c r="F28" i="76"/>
  <c r="G28" i="76"/>
  <c r="E29" i="76"/>
  <c r="F29" i="76"/>
  <c r="G29" i="76"/>
  <c r="E30" i="76"/>
  <c r="F30" i="76"/>
  <c r="G30" i="76"/>
  <c r="E31" i="76"/>
  <c r="F31" i="76"/>
  <c r="G31" i="76"/>
  <c r="E32" i="76"/>
  <c r="F32" i="76"/>
  <c r="G32" i="76"/>
  <c r="E33" i="76"/>
  <c r="F33" i="76"/>
  <c r="G33" i="76"/>
  <c r="E34" i="76"/>
  <c r="F34" i="76"/>
  <c r="G34" i="76"/>
  <c r="E35" i="76"/>
  <c r="F35" i="76"/>
  <c r="G35" i="76"/>
  <c r="E36" i="76"/>
  <c r="F36" i="76"/>
  <c r="G36" i="76"/>
  <c r="E37" i="76"/>
  <c r="F37" i="76"/>
  <c r="G37" i="76"/>
  <c r="E38" i="76"/>
  <c r="F38" i="76"/>
  <c r="G38" i="76"/>
  <c r="E39" i="76"/>
  <c r="F39" i="76"/>
  <c r="G39" i="76"/>
  <c r="E40" i="76"/>
  <c r="F40" i="76"/>
  <c r="G40" i="76"/>
  <c r="E41" i="76"/>
  <c r="F41" i="76"/>
  <c r="G41" i="76"/>
  <c r="E42" i="76"/>
  <c r="F42" i="76"/>
  <c r="G42" i="76"/>
  <c r="E43" i="76"/>
  <c r="F43" i="76"/>
  <c r="G43" i="76"/>
  <c r="E44" i="76"/>
  <c r="F44" i="76"/>
  <c r="G44" i="76"/>
  <c r="E45" i="76"/>
  <c r="F45" i="76"/>
  <c r="G45" i="76"/>
  <c r="E46" i="76"/>
  <c r="F46" i="76"/>
  <c r="G46" i="76"/>
  <c r="E47" i="76"/>
  <c r="F47" i="76"/>
  <c r="G47" i="76"/>
  <c r="E48" i="76"/>
  <c r="F48" i="76"/>
  <c r="G48" i="76"/>
  <c r="E49" i="76"/>
  <c r="F49" i="76"/>
  <c r="G49" i="76"/>
  <c r="E50" i="76"/>
  <c r="F50" i="76"/>
  <c r="G50" i="76"/>
  <c r="E51" i="76"/>
  <c r="F51" i="76"/>
  <c r="G51" i="76"/>
  <c r="E52" i="76"/>
  <c r="F52" i="76"/>
  <c r="G52" i="76"/>
  <c r="E53" i="76"/>
  <c r="F53" i="76"/>
  <c r="G53" i="76"/>
  <c r="E54" i="76"/>
  <c r="F54" i="76"/>
  <c r="G54" i="76"/>
  <c r="E55" i="76"/>
  <c r="F55" i="76"/>
  <c r="G55" i="76"/>
  <c r="E56" i="76"/>
  <c r="F56" i="76"/>
  <c r="G56" i="76"/>
  <c r="E57" i="76"/>
  <c r="F57" i="76"/>
  <c r="G57" i="76"/>
  <c r="E58" i="76"/>
  <c r="F58" i="76"/>
  <c r="G58" i="76"/>
  <c r="E59" i="76"/>
  <c r="F59" i="76"/>
  <c r="G59" i="76"/>
  <c r="E60" i="76"/>
  <c r="F60" i="76"/>
  <c r="G60" i="76"/>
  <c r="E61" i="76"/>
  <c r="F61" i="76"/>
  <c r="G61" i="76"/>
  <c r="E62" i="76"/>
  <c r="F62" i="76"/>
  <c r="G62" i="76"/>
  <c r="E63" i="76"/>
  <c r="F63" i="76"/>
  <c r="G63" i="76"/>
  <c r="E64" i="76"/>
  <c r="F64" i="76"/>
  <c r="G64" i="76"/>
  <c r="E65" i="76"/>
  <c r="F65" i="76"/>
  <c r="G65" i="76"/>
  <c r="E66" i="76"/>
  <c r="F66" i="76"/>
  <c r="G66" i="76"/>
  <c r="E67" i="76"/>
  <c r="F67" i="76"/>
  <c r="G67" i="76"/>
  <c r="E68" i="76"/>
  <c r="F68" i="76"/>
  <c r="G68" i="76"/>
  <c r="E69" i="76"/>
  <c r="F69" i="76"/>
  <c r="G69" i="76"/>
  <c r="E70" i="76"/>
  <c r="F70" i="76"/>
  <c r="G70" i="76"/>
  <c r="E71" i="76"/>
  <c r="F71" i="76"/>
  <c r="G71" i="76"/>
  <c r="E72" i="76"/>
  <c r="F72" i="76"/>
  <c r="G72" i="76"/>
  <c r="E73" i="76"/>
  <c r="F73" i="76"/>
  <c r="G73" i="76"/>
  <c r="E74" i="76"/>
  <c r="F74" i="76"/>
  <c r="G74" i="76"/>
  <c r="E75" i="76"/>
  <c r="F75" i="76"/>
  <c r="G75" i="76"/>
  <c r="E76" i="76"/>
  <c r="F76" i="76"/>
  <c r="G76" i="76"/>
  <c r="E21" i="75"/>
  <c r="F21" i="75"/>
  <c r="G21" i="75"/>
  <c r="E22" i="75"/>
  <c r="F22" i="75"/>
  <c r="G22" i="75"/>
  <c r="E23" i="75"/>
  <c r="F23" i="75"/>
  <c r="G23" i="75"/>
  <c r="E24" i="75"/>
  <c r="F24" i="75"/>
  <c r="G24" i="75"/>
  <c r="E25" i="75"/>
  <c r="F25" i="75"/>
  <c r="G25" i="75"/>
  <c r="E26" i="75"/>
  <c r="F26" i="75"/>
  <c r="G26" i="75"/>
  <c r="E27" i="75"/>
  <c r="F27" i="75"/>
  <c r="G27" i="75"/>
  <c r="E28" i="75"/>
  <c r="F28" i="75"/>
  <c r="G28" i="75"/>
  <c r="E29" i="75"/>
  <c r="F29" i="75"/>
  <c r="G29" i="75"/>
  <c r="E30" i="75"/>
  <c r="F30" i="75"/>
  <c r="G30" i="75"/>
  <c r="E31" i="75"/>
  <c r="F31" i="75"/>
  <c r="G31" i="75"/>
  <c r="E32" i="75"/>
  <c r="F32" i="75"/>
  <c r="G32" i="75"/>
  <c r="E33" i="75"/>
  <c r="F33" i="75"/>
  <c r="G33" i="75"/>
  <c r="E34" i="75"/>
  <c r="F34" i="75"/>
  <c r="G34" i="75"/>
  <c r="E35" i="75"/>
  <c r="F35" i="75"/>
  <c r="G35" i="75"/>
  <c r="E36" i="75"/>
  <c r="F36" i="75"/>
  <c r="G36" i="75"/>
  <c r="E37" i="75"/>
  <c r="F37" i="75"/>
  <c r="G37" i="75"/>
  <c r="E38" i="75"/>
  <c r="F38" i="75"/>
  <c r="G38" i="75"/>
  <c r="E39" i="75"/>
  <c r="F39" i="75"/>
  <c r="G39" i="75"/>
  <c r="E40" i="75"/>
  <c r="F40" i="75"/>
  <c r="G40" i="75"/>
  <c r="E41" i="75"/>
  <c r="F41" i="75"/>
  <c r="G41" i="75"/>
  <c r="E42" i="75"/>
  <c r="F42" i="75"/>
  <c r="G42" i="75"/>
  <c r="E43" i="75"/>
  <c r="F43" i="75"/>
  <c r="G43" i="75"/>
  <c r="E44" i="75"/>
  <c r="F44" i="75"/>
  <c r="G44" i="75"/>
  <c r="E45" i="75"/>
  <c r="F45" i="75"/>
  <c r="G45" i="75"/>
  <c r="E46" i="75"/>
  <c r="F46" i="75"/>
  <c r="G46" i="75"/>
  <c r="E47" i="75"/>
  <c r="F47" i="75"/>
  <c r="G47" i="75"/>
  <c r="E48" i="75"/>
  <c r="F48" i="75"/>
  <c r="G48" i="75"/>
  <c r="E49" i="75"/>
  <c r="F49" i="75"/>
  <c r="G49" i="75"/>
  <c r="E50" i="75"/>
  <c r="F50" i="75"/>
  <c r="G50" i="75"/>
  <c r="E51" i="75"/>
  <c r="F51" i="75"/>
  <c r="G51" i="75"/>
  <c r="E52" i="75"/>
  <c r="F52" i="75"/>
  <c r="G52" i="75"/>
  <c r="E53" i="75"/>
  <c r="F53" i="75"/>
  <c r="G53" i="75"/>
  <c r="E54" i="75"/>
  <c r="F54" i="75"/>
  <c r="G54" i="75"/>
  <c r="E55" i="75"/>
  <c r="F55" i="75"/>
  <c r="G55" i="75"/>
  <c r="E56" i="75"/>
  <c r="F56" i="75"/>
  <c r="G56" i="75"/>
  <c r="E57" i="75"/>
  <c r="F57" i="75"/>
  <c r="G57" i="75"/>
  <c r="E58" i="75"/>
  <c r="F58" i="75"/>
  <c r="G58" i="75"/>
  <c r="E59" i="75"/>
  <c r="F59" i="75"/>
  <c r="G59" i="75"/>
  <c r="E60" i="75"/>
  <c r="F60" i="75"/>
  <c r="G60" i="75"/>
  <c r="E61" i="75"/>
  <c r="F61" i="75"/>
  <c r="G61" i="75"/>
  <c r="E62" i="75"/>
  <c r="F62" i="75"/>
  <c r="G62" i="75"/>
  <c r="E63" i="75"/>
  <c r="F63" i="75"/>
  <c r="G63" i="75"/>
  <c r="E64" i="75"/>
  <c r="F64" i="75"/>
  <c r="G64" i="75"/>
  <c r="E65" i="75"/>
  <c r="F65" i="75"/>
  <c r="G65" i="75"/>
  <c r="E66" i="75"/>
  <c r="F66" i="75"/>
  <c r="G66" i="75"/>
  <c r="E67" i="75"/>
  <c r="F67" i="75"/>
  <c r="G67" i="75"/>
  <c r="E68" i="75"/>
  <c r="F68" i="75"/>
  <c r="G68" i="75"/>
  <c r="E69" i="75"/>
  <c r="F69" i="75"/>
  <c r="G69" i="75"/>
  <c r="E70" i="75"/>
  <c r="F70" i="75"/>
  <c r="G70" i="75"/>
  <c r="E71" i="75"/>
  <c r="F71" i="75"/>
  <c r="G71" i="75"/>
  <c r="E72" i="75"/>
  <c r="F72" i="75"/>
  <c r="G72" i="75"/>
  <c r="E73" i="75"/>
  <c r="F73" i="75"/>
  <c r="G73" i="75"/>
  <c r="E74" i="75"/>
  <c r="F74" i="75"/>
  <c r="G74" i="75"/>
  <c r="E75" i="75"/>
  <c r="F75" i="75"/>
  <c r="G75" i="75"/>
  <c r="E76" i="75"/>
  <c r="F76" i="75"/>
  <c r="G76" i="75"/>
  <c r="E21" i="73"/>
  <c r="F21" i="73"/>
  <c r="G21" i="73"/>
  <c r="E22" i="73"/>
  <c r="F22" i="73"/>
  <c r="G22" i="73"/>
  <c r="E23" i="73"/>
  <c r="F23" i="73"/>
  <c r="G23" i="73"/>
  <c r="E24" i="73"/>
  <c r="F24" i="73"/>
  <c r="G24" i="73"/>
  <c r="E25" i="73"/>
  <c r="F25" i="73"/>
  <c r="G25" i="73"/>
  <c r="E26" i="73"/>
  <c r="F26" i="73"/>
  <c r="G26" i="73"/>
  <c r="E27" i="73"/>
  <c r="F27" i="73"/>
  <c r="G27" i="73"/>
  <c r="E28" i="73"/>
  <c r="F28" i="73"/>
  <c r="G28" i="73"/>
  <c r="E29" i="73"/>
  <c r="F29" i="73"/>
  <c r="G29" i="73"/>
  <c r="E30" i="73"/>
  <c r="F30" i="73"/>
  <c r="G30" i="73"/>
  <c r="E31" i="73"/>
  <c r="F31" i="73"/>
  <c r="G31" i="73"/>
  <c r="E32" i="73"/>
  <c r="F32" i="73"/>
  <c r="G32" i="73"/>
  <c r="E33" i="73"/>
  <c r="F33" i="73"/>
  <c r="G33" i="73"/>
  <c r="E34" i="73"/>
  <c r="F34" i="73"/>
  <c r="G34" i="73"/>
  <c r="E35" i="73"/>
  <c r="F35" i="73"/>
  <c r="G35" i="73"/>
  <c r="E36" i="73"/>
  <c r="F36" i="73"/>
  <c r="G36" i="73"/>
  <c r="E37" i="73"/>
  <c r="F37" i="73"/>
  <c r="G37" i="73"/>
  <c r="E38" i="73"/>
  <c r="F38" i="73"/>
  <c r="G38" i="73"/>
  <c r="E39" i="73"/>
  <c r="F39" i="73"/>
  <c r="G39" i="73"/>
  <c r="E40" i="73"/>
  <c r="F40" i="73"/>
  <c r="G40" i="73"/>
  <c r="E41" i="73"/>
  <c r="F41" i="73"/>
  <c r="G41" i="73"/>
  <c r="E42" i="73"/>
  <c r="F42" i="73"/>
  <c r="G42" i="73"/>
  <c r="E43" i="73"/>
  <c r="F43" i="73"/>
  <c r="G43" i="73"/>
  <c r="E44" i="73"/>
  <c r="F44" i="73"/>
  <c r="G44" i="73"/>
  <c r="E45" i="73"/>
  <c r="F45" i="73"/>
  <c r="G45" i="73"/>
  <c r="E46" i="73"/>
  <c r="F46" i="73"/>
  <c r="G46" i="73"/>
  <c r="E47" i="73"/>
  <c r="F47" i="73"/>
  <c r="G47" i="73"/>
  <c r="E48" i="73"/>
  <c r="F48" i="73"/>
  <c r="G48" i="73"/>
  <c r="E49" i="73"/>
  <c r="F49" i="73"/>
  <c r="G49" i="73"/>
  <c r="E50" i="73"/>
  <c r="F50" i="73"/>
  <c r="G50" i="73"/>
  <c r="E51" i="73"/>
  <c r="F51" i="73"/>
  <c r="G51" i="73"/>
  <c r="E52" i="73"/>
  <c r="F52" i="73"/>
  <c r="G52" i="73"/>
  <c r="E53" i="73"/>
  <c r="F53" i="73"/>
  <c r="G53" i="73"/>
  <c r="E54" i="73"/>
  <c r="F54" i="73"/>
  <c r="G54" i="73"/>
  <c r="E55" i="73"/>
  <c r="F55" i="73"/>
  <c r="G55" i="73"/>
  <c r="E56" i="73"/>
  <c r="F56" i="73"/>
  <c r="G56" i="73"/>
  <c r="E57" i="73"/>
  <c r="F57" i="73"/>
  <c r="G57" i="73"/>
  <c r="E58" i="73"/>
  <c r="F58" i="73"/>
  <c r="G58" i="73"/>
  <c r="E59" i="73"/>
  <c r="F59" i="73"/>
  <c r="G59" i="73"/>
  <c r="E60" i="73"/>
  <c r="F60" i="73"/>
  <c r="G60" i="73"/>
  <c r="E61" i="73"/>
  <c r="F61" i="73"/>
  <c r="G61" i="73"/>
  <c r="E62" i="73"/>
  <c r="F62" i="73"/>
  <c r="G62" i="73"/>
  <c r="E63" i="73"/>
  <c r="F63" i="73"/>
  <c r="G63" i="73"/>
  <c r="E64" i="73"/>
  <c r="F64" i="73"/>
  <c r="G64" i="73"/>
  <c r="E65" i="73"/>
  <c r="F65" i="73"/>
  <c r="G65" i="73"/>
  <c r="E66" i="73"/>
  <c r="F66" i="73"/>
  <c r="G66" i="73"/>
  <c r="E67" i="73"/>
  <c r="F67" i="73"/>
  <c r="G67" i="73"/>
  <c r="E68" i="73"/>
  <c r="F68" i="73"/>
  <c r="G68" i="73"/>
  <c r="E69" i="73"/>
  <c r="F69" i="73"/>
  <c r="G69" i="73"/>
  <c r="E70" i="73"/>
  <c r="F70" i="73"/>
  <c r="G70" i="73"/>
  <c r="E71" i="73"/>
  <c r="F71" i="73"/>
  <c r="G71" i="73"/>
  <c r="E72" i="73"/>
  <c r="F72" i="73"/>
  <c r="G72" i="73"/>
  <c r="E73" i="73"/>
  <c r="F73" i="73"/>
  <c r="G73" i="73"/>
  <c r="E74" i="73"/>
  <c r="F74" i="73"/>
  <c r="G74" i="73"/>
  <c r="E75" i="73"/>
  <c r="F75" i="73"/>
  <c r="G75" i="73"/>
  <c r="E21" i="72"/>
  <c r="F21" i="72"/>
  <c r="G21" i="72"/>
  <c r="E22" i="72"/>
  <c r="F22" i="72"/>
  <c r="G22" i="72"/>
  <c r="E23" i="72"/>
  <c r="F23" i="72"/>
  <c r="G23" i="72"/>
  <c r="E24" i="72"/>
  <c r="F24" i="72"/>
  <c r="G24" i="72"/>
  <c r="E25" i="72"/>
  <c r="F25" i="72"/>
  <c r="G25" i="72"/>
  <c r="E26" i="72"/>
  <c r="F26" i="72"/>
  <c r="G26" i="72"/>
  <c r="E27" i="72"/>
  <c r="F27" i="72"/>
  <c r="G27" i="72"/>
  <c r="E28" i="72"/>
  <c r="F28" i="72"/>
  <c r="G28" i="72"/>
  <c r="E29" i="72"/>
  <c r="F29" i="72"/>
  <c r="G29" i="72"/>
  <c r="E30" i="72"/>
  <c r="F30" i="72"/>
  <c r="G30" i="72"/>
  <c r="E31" i="72"/>
  <c r="F31" i="72"/>
  <c r="G31" i="72"/>
  <c r="E32" i="72"/>
  <c r="F32" i="72"/>
  <c r="G32" i="72"/>
  <c r="E33" i="72"/>
  <c r="F33" i="72"/>
  <c r="G33" i="72"/>
  <c r="E34" i="72"/>
  <c r="F34" i="72"/>
  <c r="G34" i="72"/>
  <c r="E35" i="72"/>
  <c r="F35" i="72"/>
  <c r="G35" i="72"/>
  <c r="E36" i="72"/>
  <c r="F36" i="72"/>
  <c r="G36" i="72"/>
  <c r="E37" i="72"/>
  <c r="F37" i="72"/>
  <c r="G37" i="72"/>
  <c r="E38" i="72"/>
  <c r="F38" i="72"/>
  <c r="G38" i="72"/>
  <c r="E39" i="72"/>
  <c r="F39" i="72"/>
  <c r="G39" i="72"/>
  <c r="E40" i="72"/>
  <c r="F40" i="72"/>
  <c r="G40" i="72"/>
  <c r="E41" i="72"/>
  <c r="F41" i="72"/>
  <c r="G41" i="72"/>
  <c r="E42" i="72"/>
  <c r="F42" i="72"/>
  <c r="G42" i="72"/>
  <c r="E43" i="72"/>
  <c r="F43" i="72"/>
  <c r="G43" i="72"/>
  <c r="E44" i="72"/>
  <c r="F44" i="72"/>
  <c r="G44" i="72"/>
  <c r="E45" i="72"/>
  <c r="F45" i="72"/>
  <c r="G45" i="72"/>
  <c r="E46" i="72"/>
  <c r="F46" i="72"/>
  <c r="G46" i="72"/>
  <c r="E47" i="72"/>
  <c r="F47" i="72"/>
  <c r="G47" i="72"/>
  <c r="E48" i="72"/>
  <c r="F48" i="72"/>
  <c r="G48" i="72"/>
  <c r="E49" i="72"/>
  <c r="F49" i="72"/>
  <c r="G49" i="72"/>
  <c r="E50" i="72"/>
  <c r="F50" i="72"/>
  <c r="G50" i="72"/>
  <c r="E51" i="72"/>
  <c r="F51" i="72"/>
  <c r="G51" i="72"/>
  <c r="E52" i="72"/>
  <c r="F52" i="72"/>
  <c r="G52" i="72"/>
  <c r="E53" i="72"/>
  <c r="F53" i="72"/>
  <c r="G53" i="72"/>
  <c r="E54" i="72"/>
  <c r="F54" i="72"/>
  <c r="G54" i="72"/>
  <c r="E55" i="72"/>
  <c r="F55" i="72"/>
  <c r="G55" i="72"/>
  <c r="E56" i="72"/>
  <c r="F56" i="72"/>
  <c r="G56" i="72"/>
  <c r="E57" i="72"/>
  <c r="F57" i="72"/>
  <c r="G57" i="72"/>
  <c r="E58" i="72"/>
  <c r="F58" i="72"/>
  <c r="G58" i="72"/>
  <c r="E59" i="72"/>
  <c r="F59" i="72"/>
  <c r="G59" i="72"/>
  <c r="E60" i="72"/>
  <c r="F60" i="72"/>
  <c r="G60" i="72"/>
  <c r="E61" i="72"/>
  <c r="F61" i="72"/>
  <c r="G61" i="72"/>
  <c r="E62" i="72"/>
  <c r="F62" i="72"/>
  <c r="G62" i="72"/>
  <c r="E63" i="72"/>
  <c r="F63" i="72"/>
  <c r="G63" i="72"/>
  <c r="E64" i="72"/>
  <c r="F64" i="72"/>
  <c r="G64" i="72"/>
  <c r="E65" i="72"/>
  <c r="F65" i="72"/>
  <c r="G65" i="72"/>
  <c r="E66" i="72"/>
  <c r="F66" i="72"/>
  <c r="G66" i="72"/>
  <c r="E67" i="72"/>
  <c r="F67" i="72"/>
  <c r="G67" i="72"/>
  <c r="E68" i="72"/>
  <c r="F68" i="72"/>
  <c r="G68" i="72"/>
  <c r="E69" i="72"/>
  <c r="F69" i="72"/>
  <c r="G69" i="72"/>
  <c r="E70" i="72"/>
  <c r="F70" i="72"/>
  <c r="G70" i="72"/>
  <c r="E71" i="72"/>
  <c r="F71" i="72"/>
  <c r="G71" i="72"/>
  <c r="E72" i="72"/>
  <c r="F72" i="72"/>
  <c r="G72" i="72"/>
  <c r="E73" i="72"/>
  <c r="F73" i="72"/>
  <c r="G73" i="72"/>
  <c r="E74" i="72"/>
  <c r="F74" i="72"/>
  <c r="G74" i="72"/>
  <c r="E75" i="72"/>
  <c r="F75" i="72"/>
  <c r="G75" i="72"/>
  <c r="E21" i="71"/>
  <c r="F21" i="71"/>
  <c r="G21" i="71"/>
  <c r="E22" i="71"/>
  <c r="F22" i="71"/>
  <c r="G22" i="71"/>
  <c r="E23" i="71"/>
  <c r="F23" i="71"/>
  <c r="G23" i="71"/>
  <c r="E24" i="71"/>
  <c r="F24" i="71"/>
  <c r="G24" i="71"/>
  <c r="E25" i="71"/>
  <c r="F25" i="71"/>
  <c r="G25" i="71"/>
  <c r="E26" i="71"/>
  <c r="F26" i="71"/>
  <c r="G26" i="71"/>
  <c r="E27" i="71"/>
  <c r="F27" i="71"/>
  <c r="G27" i="71"/>
  <c r="E28" i="71"/>
  <c r="F28" i="71"/>
  <c r="G28" i="71"/>
  <c r="E29" i="71"/>
  <c r="F29" i="71"/>
  <c r="G29" i="71"/>
  <c r="E30" i="71"/>
  <c r="F30" i="71"/>
  <c r="G30" i="71"/>
  <c r="E31" i="71"/>
  <c r="F31" i="71"/>
  <c r="G31" i="71"/>
  <c r="E32" i="71"/>
  <c r="F32" i="71"/>
  <c r="G32" i="71"/>
  <c r="E33" i="71"/>
  <c r="F33" i="71"/>
  <c r="G33" i="71"/>
  <c r="E34" i="71"/>
  <c r="F34" i="71"/>
  <c r="G34" i="71"/>
  <c r="E35" i="71"/>
  <c r="F35" i="71"/>
  <c r="G35" i="71"/>
  <c r="E36" i="71"/>
  <c r="F36" i="71"/>
  <c r="G36" i="71"/>
  <c r="E37" i="71"/>
  <c r="F37" i="71"/>
  <c r="G37" i="71"/>
  <c r="E38" i="71"/>
  <c r="F38" i="71"/>
  <c r="G38" i="71"/>
  <c r="E39" i="71"/>
  <c r="F39" i="71"/>
  <c r="G39" i="71"/>
  <c r="E40" i="71"/>
  <c r="F40" i="71"/>
  <c r="G40" i="71"/>
  <c r="E41" i="71"/>
  <c r="F41" i="71"/>
  <c r="G41" i="71"/>
  <c r="E42" i="71"/>
  <c r="F42" i="71"/>
  <c r="G42" i="71"/>
  <c r="E43" i="71"/>
  <c r="F43" i="71"/>
  <c r="G43" i="71"/>
  <c r="E44" i="71"/>
  <c r="F44" i="71"/>
  <c r="G44" i="71"/>
  <c r="E45" i="71"/>
  <c r="F45" i="71"/>
  <c r="G45" i="71"/>
  <c r="E46" i="71"/>
  <c r="F46" i="71"/>
  <c r="G46" i="71"/>
  <c r="E47" i="71"/>
  <c r="F47" i="71"/>
  <c r="G47" i="71"/>
  <c r="E48" i="71"/>
  <c r="F48" i="71"/>
  <c r="G48" i="71"/>
  <c r="E49" i="71"/>
  <c r="F49" i="71"/>
  <c r="G49" i="71"/>
  <c r="E50" i="71"/>
  <c r="F50" i="71"/>
  <c r="G50" i="71"/>
  <c r="E51" i="71"/>
  <c r="F51" i="71"/>
  <c r="G51" i="71"/>
  <c r="E52" i="71"/>
  <c r="F52" i="71"/>
  <c r="G52" i="71"/>
  <c r="E53" i="71"/>
  <c r="F53" i="71"/>
  <c r="G53" i="71"/>
  <c r="E54" i="71"/>
  <c r="F54" i="71"/>
  <c r="G54" i="71"/>
  <c r="E55" i="71"/>
  <c r="F55" i="71"/>
  <c r="G55" i="71"/>
  <c r="E56" i="71"/>
  <c r="F56" i="71"/>
  <c r="G56" i="71"/>
  <c r="E57" i="71"/>
  <c r="F57" i="71"/>
  <c r="G57" i="71"/>
  <c r="E58" i="71"/>
  <c r="F58" i="71"/>
  <c r="G58" i="71"/>
  <c r="E59" i="71"/>
  <c r="F59" i="71"/>
  <c r="G59" i="71"/>
  <c r="E60" i="71"/>
  <c r="F60" i="71"/>
  <c r="G60" i="71"/>
  <c r="E61" i="71"/>
  <c r="F61" i="71"/>
  <c r="G61" i="71"/>
  <c r="E62" i="71"/>
  <c r="F62" i="71"/>
  <c r="G62" i="71"/>
  <c r="E63" i="71"/>
  <c r="F63" i="71"/>
  <c r="G63" i="71"/>
  <c r="E64" i="71"/>
  <c r="F64" i="71"/>
  <c r="G64" i="71"/>
  <c r="E65" i="71"/>
  <c r="F65" i="71"/>
  <c r="G65" i="71"/>
  <c r="E66" i="71"/>
  <c r="F66" i="71"/>
  <c r="G66" i="71"/>
  <c r="E67" i="71"/>
  <c r="F67" i="71"/>
  <c r="G67" i="71"/>
  <c r="E68" i="71"/>
  <c r="F68" i="71"/>
  <c r="G68" i="71"/>
  <c r="E69" i="71"/>
  <c r="F69" i="71"/>
  <c r="G69" i="71"/>
  <c r="E70" i="71"/>
  <c r="F70" i="71"/>
  <c r="G70" i="71"/>
  <c r="E71" i="71"/>
  <c r="F71" i="71"/>
  <c r="G71" i="71"/>
  <c r="E72" i="71"/>
  <c r="F72" i="71"/>
  <c r="G72" i="71"/>
  <c r="E73" i="71"/>
  <c r="F73" i="71"/>
  <c r="G73" i="71"/>
  <c r="E74" i="71"/>
  <c r="F74" i="71"/>
  <c r="G74" i="71"/>
  <c r="E75" i="71"/>
  <c r="F75" i="71"/>
  <c r="G75" i="71"/>
  <c r="E21" i="62"/>
  <c r="F21" i="62"/>
  <c r="G21" i="62"/>
  <c r="E22" i="62"/>
  <c r="F22" i="62"/>
  <c r="G22" i="62"/>
  <c r="E23" i="62"/>
  <c r="F23" i="62"/>
  <c r="G23" i="62"/>
  <c r="E24" i="62"/>
  <c r="F24" i="62"/>
  <c r="G24" i="62"/>
  <c r="E25" i="62"/>
  <c r="F25" i="62"/>
  <c r="G25" i="62"/>
  <c r="E26" i="62"/>
  <c r="F26" i="62"/>
  <c r="G26" i="62"/>
  <c r="E27" i="62"/>
  <c r="F27" i="62"/>
  <c r="G27" i="62"/>
  <c r="E28" i="62"/>
  <c r="F28" i="62"/>
  <c r="G28" i="62"/>
  <c r="E29" i="62"/>
  <c r="F29" i="62"/>
  <c r="G29" i="62"/>
  <c r="E30" i="62"/>
  <c r="F30" i="62"/>
  <c r="G30" i="62"/>
  <c r="E31" i="62"/>
  <c r="F31" i="62"/>
  <c r="G31" i="62"/>
  <c r="E32" i="62"/>
  <c r="F32" i="62"/>
  <c r="G32" i="62"/>
  <c r="E33" i="62"/>
  <c r="F33" i="62"/>
  <c r="G33" i="62"/>
  <c r="E34" i="62"/>
  <c r="F34" i="62"/>
  <c r="G34" i="62"/>
  <c r="E35" i="62"/>
  <c r="F35" i="62"/>
  <c r="G35" i="62"/>
  <c r="E36" i="62"/>
  <c r="F36" i="62"/>
  <c r="G36" i="62"/>
  <c r="E37" i="62"/>
  <c r="F37" i="62"/>
  <c r="G37" i="62"/>
  <c r="E38" i="62"/>
  <c r="F38" i="62"/>
  <c r="G38" i="62"/>
  <c r="E39" i="62"/>
  <c r="F39" i="62"/>
  <c r="G39" i="62"/>
  <c r="E40" i="62"/>
  <c r="F40" i="62"/>
  <c r="G40" i="62"/>
  <c r="E41" i="62"/>
  <c r="F41" i="62"/>
  <c r="G41" i="62"/>
  <c r="E42" i="62"/>
  <c r="F42" i="62"/>
  <c r="G42" i="62"/>
  <c r="E43" i="62"/>
  <c r="F43" i="62"/>
  <c r="G43" i="62"/>
  <c r="E44" i="62"/>
  <c r="F44" i="62"/>
  <c r="G44" i="62"/>
  <c r="E45" i="62"/>
  <c r="F45" i="62"/>
  <c r="G45" i="62"/>
  <c r="E46" i="62"/>
  <c r="F46" i="62"/>
  <c r="G46" i="62"/>
  <c r="E47" i="62"/>
  <c r="F47" i="62"/>
  <c r="G47" i="62"/>
  <c r="E48" i="62"/>
  <c r="F48" i="62"/>
  <c r="G48" i="62"/>
  <c r="E49" i="62"/>
  <c r="F49" i="62"/>
  <c r="G49" i="62"/>
  <c r="E50" i="62"/>
  <c r="F50" i="62"/>
  <c r="G50" i="62"/>
  <c r="E51" i="62"/>
  <c r="F51" i="62"/>
  <c r="G51" i="62"/>
  <c r="E52" i="62"/>
  <c r="F52" i="62"/>
  <c r="G52" i="62"/>
  <c r="E53" i="62"/>
  <c r="F53" i="62"/>
  <c r="G53" i="62"/>
  <c r="E54" i="62"/>
  <c r="F54" i="62"/>
  <c r="G54" i="62"/>
  <c r="E55" i="62"/>
  <c r="F55" i="62"/>
  <c r="G55" i="62"/>
  <c r="E56" i="62"/>
  <c r="F56" i="62"/>
  <c r="G56" i="62"/>
  <c r="E57" i="62"/>
  <c r="F57" i="62"/>
  <c r="G57" i="62"/>
  <c r="E58" i="62"/>
  <c r="F58" i="62"/>
  <c r="G58" i="62"/>
  <c r="E59" i="62"/>
  <c r="F59" i="62"/>
  <c r="G59" i="62"/>
  <c r="E60" i="62"/>
  <c r="F60" i="62"/>
  <c r="G60" i="62"/>
  <c r="E61" i="62"/>
  <c r="F61" i="62"/>
  <c r="G61" i="62"/>
  <c r="E62" i="62"/>
  <c r="F62" i="62"/>
  <c r="G62" i="62"/>
  <c r="E63" i="62"/>
  <c r="F63" i="62"/>
  <c r="G63" i="62"/>
  <c r="E64" i="62"/>
  <c r="F64" i="62"/>
  <c r="G64" i="62"/>
  <c r="E65" i="62"/>
  <c r="F65" i="62"/>
  <c r="G65" i="62"/>
  <c r="E66" i="62"/>
  <c r="F66" i="62"/>
  <c r="G66" i="62"/>
  <c r="E67" i="62"/>
  <c r="F67" i="62"/>
  <c r="G67" i="62"/>
  <c r="E68" i="62"/>
  <c r="F68" i="62"/>
  <c r="G68" i="62"/>
  <c r="E69" i="62"/>
  <c r="F69" i="62"/>
  <c r="G69" i="62"/>
  <c r="E70" i="62"/>
  <c r="F70" i="62"/>
  <c r="G70" i="62"/>
  <c r="E71" i="62"/>
  <c r="F71" i="62"/>
  <c r="G71" i="62"/>
  <c r="E72" i="62"/>
  <c r="F72" i="62"/>
  <c r="G72" i="62"/>
  <c r="E73" i="62"/>
  <c r="F73" i="62"/>
  <c r="G73" i="62"/>
  <c r="E74" i="62"/>
  <c r="F74" i="62"/>
  <c r="G74" i="62"/>
  <c r="E75" i="62"/>
  <c r="F75" i="62"/>
  <c r="G75" i="62"/>
  <c r="E21" i="61"/>
  <c r="F21" i="61"/>
  <c r="G21" i="61"/>
  <c r="E22" i="61"/>
  <c r="F22" i="61"/>
  <c r="G22" i="61"/>
  <c r="E23" i="61"/>
  <c r="F23" i="61"/>
  <c r="G23" i="61"/>
  <c r="E24" i="61"/>
  <c r="F24" i="61"/>
  <c r="G24" i="61"/>
  <c r="E25" i="61"/>
  <c r="F25" i="61"/>
  <c r="G25" i="61"/>
  <c r="E26" i="61"/>
  <c r="F26" i="61"/>
  <c r="G26" i="61"/>
  <c r="E27" i="61"/>
  <c r="F27" i="61"/>
  <c r="G27" i="61"/>
  <c r="E28" i="61"/>
  <c r="F28" i="61"/>
  <c r="G28" i="61"/>
  <c r="E29" i="61"/>
  <c r="F29" i="61"/>
  <c r="G29" i="61"/>
  <c r="E30" i="61"/>
  <c r="F30" i="61"/>
  <c r="G30" i="61"/>
  <c r="E31" i="61"/>
  <c r="F31" i="61"/>
  <c r="G31" i="61"/>
  <c r="E32" i="61"/>
  <c r="F32" i="61"/>
  <c r="G32" i="61"/>
  <c r="E33" i="61"/>
  <c r="F33" i="61"/>
  <c r="G33" i="61"/>
  <c r="E34" i="61"/>
  <c r="F34" i="61"/>
  <c r="G34" i="61"/>
  <c r="E35" i="61"/>
  <c r="F35" i="61"/>
  <c r="G35" i="61"/>
  <c r="E36" i="61"/>
  <c r="F36" i="61"/>
  <c r="G36" i="61"/>
  <c r="E37" i="61"/>
  <c r="F37" i="61"/>
  <c r="G37" i="61"/>
  <c r="E38" i="61"/>
  <c r="F38" i="61"/>
  <c r="G38" i="61"/>
  <c r="E39" i="61"/>
  <c r="F39" i="61"/>
  <c r="G39" i="61"/>
  <c r="E40" i="61"/>
  <c r="F40" i="61"/>
  <c r="G40" i="61"/>
  <c r="E41" i="61"/>
  <c r="F41" i="61"/>
  <c r="G41" i="61"/>
  <c r="E42" i="61"/>
  <c r="F42" i="61"/>
  <c r="G42" i="61"/>
  <c r="E43" i="61"/>
  <c r="F43" i="61"/>
  <c r="G43" i="61"/>
  <c r="E44" i="61"/>
  <c r="F44" i="61"/>
  <c r="G44" i="61"/>
  <c r="E45" i="61"/>
  <c r="F45" i="61"/>
  <c r="G45" i="61"/>
  <c r="E46" i="61"/>
  <c r="F46" i="61"/>
  <c r="G46" i="61"/>
  <c r="E47" i="61"/>
  <c r="F47" i="61"/>
  <c r="G47" i="61"/>
  <c r="E48" i="61"/>
  <c r="F48" i="61"/>
  <c r="G48" i="61"/>
  <c r="E49" i="61"/>
  <c r="F49" i="61"/>
  <c r="G49" i="61"/>
  <c r="E50" i="61"/>
  <c r="F50" i="61"/>
  <c r="G50" i="61"/>
  <c r="E51" i="61"/>
  <c r="F51" i="61"/>
  <c r="G51" i="61"/>
  <c r="E52" i="61"/>
  <c r="F52" i="61"/>
  <c r="G52" i="61"/>
  <c r="E53" i="61"/>
  <c r="F53" i="61"/>
  <c r="G53" i="61"/>
  <c r="E54" i="61"/>
  <c r="F54" i="61"/>
  <c r="G54" i="61"/>
  <c r="E55" i="61"/>
  <c r="F55" i="61"/>
  <c r="G55" i="61"/>
  <c r="E56" i="61"/>
  <c r="F56" i="61"/>
  <c r="G56" i="61"/>
  <c r="E57" i="61"/>
  <c r="F57" i="61"/>
  <c r="G57" i="61"/>
  <c r="E58" i="61"/>
  <c r="F58" i="61"/>
  <c r="G58" i="61"/>
  <c r="E59" i="61"/>
  <c r="F59" i="61"/>
  <c r="G59" i="61"/>
  <c r="E60" i="61"/>
  <c r="F60" i="61"/>
  <c r="G60" i="61"/>
  <c r="E61" i="61"/>
  <c r="F61" i="61"/>
  <c r="G61" i="61"/>
  <c r="E62" i="61"/>
  <c r="F62" i="61"/>
  <c r="G62" i="61"/>
  <c r="E63" i="61"/>
  <c r="F63" i="61"/>
  <c r="G63" i="61"/>
  <c r="E64" i="61"/>
  <c r="F64" i="61"/>
  <c r="G64" i="61"/>
  <c r="E65" i="61"/>
  <c r="F65" i="61"/>
  <c r="G65" i="61"/>
  <c r="E66" i="61"/>
  <c r="F66" i="61"/>
  <c r="G66" i="61"/>
  <c r="E67" i="61"/>
  <c r="F67" i="61"/>
  <c r="G67" i="61"/>
  <c r="E68" i="61"/>
  <c r="F68" i="61"/>
  <c r="G68" i="61"/>
  <c r="E69" i="61"/>
  <c r="F69" i="61"/>
  <c r="G69" i="61"/>
  <c r="E70" i="61"/>
  <c r="F70" i="61"/>
  <c r="G70" i="61"/>
  <c r="E71" i="61"/>
  <c r="F71" i="61"/>
  <c r="G71" i="61"/>
  <c r="E72" i="61"/>
  <c r="F72" i="61"/>
  <c r="G72" i="61"/>
  <c r="E73" i="61"/>
  <c r="F73" i="61"/>
  <c r="G73" i="61"/>
  <c r="E74" i="61"/>
  <c r="F74" i="61"/>
  <c r="G74" i="61"/>
  <c r="E75" i="61"/>
  <c r="F75" i="61"/>
  <c r="G75" i="61"/>
  <c r="E76" i="61"/>
  <c r="F76" i="61"/>
  <c r="G76" i="61"/>
  <c r="E21" i="59"/>
  <c r="F21" i="59"/>
  <c r="G21" i="59"/>
  <c r="E22" i="59"/>
  <c r="F22" i="59"/>
  <c r="G22" i="59"/>
  <c r="E23" i="59"/>
  <c r="F23" i="59"/>
  <c r="G23" i="59"/>
  <c r="E24" i="59"/>
  <c r="F24" i="59"/>
  <c r="G24" i="59"/>
  <c r="E25" i="59"/>
  <c r="F25" i="59"/>
  <c r="G25" i="59"/>
  <c r="E26" i="59"/>
  <c r="F26" i="59"/>
  <c r="G26" i="59"/>
  <c r="E27" i="59"/>
  <c r="F27" i="59"/>
  <c r="G27" i="59"/>
  <c r="E28" i="59"/>
  <c r="F28" i="59"/>
  <c r="G28" i="59"/>
  <c r="E29" i="59"/>
  <c r="F29" i="59"/>
  <c r="G29" i="59"/>
  <c r="E30" i="59"/>
  <c r="F30" i="59"/>
  <c r="G30" i="59"/>
  <c r="E31" i="59"/>
  <c r="F31" i="59"/>
  <c r="G31" i="59"/>
  <c r="E32" i="59"/>
  <c r="F32" i="59"/>
  <c r="G32" i="59"/>
  <c r="E33" i="59"/>
  <c r="F33" i="59"/>
  <c r="G33" i="59"/>
  <c r="E34" i="59"/>
  <c r="F34" i="59"/>
  <c r="G34" i="59"/>
  <c r="E35" i="59"/>
  <c r="F35" i="59"/>
  <c r="G35" i="59"/>
  <c r="E36" i="59"/>
  <c r="F36" i="59"/>
  <c r="G36" i="59"/>
  <c r="E37" i="59"/>
  <c r="F37" i="59"/>
  <c r="G37" i="59"/>
  <c r="E38" i="59"/>
  <c r="F38" i="59"/>
  <c r="G38" i="59"/>
  <c r="E39" i="59"/>
  <c r="F39" i="59"/>
  <c r="G39" i="59"/>
  <c r="E40" i="59"/>
  <c r="F40" i="59"/>
  <c r="G40" i="59"/>
  <c r="E41" i="59"/>
  <c r="F41" i="59"/>
  <c r="G41" i="59"/>
  <c r="E42" i="59"/>
  <c r="F42" i="59"/>
  <c r="G42" i="59"/>
  <c r="E43" i="59"/>
  <c r="F43" i="59"/>
  <c r="G43" i="59"/>
  <c r="E44" i="59"/>
  <c r="F44" i="59"/>
  <c r="G44" i="59"/>
  <c r="E45" i="59"/>
  <c r="F45" i="59"/>
  <c r="G45" i="59"/>
  <c r="E46" i="59"/>
  <c r="F46" i="59"/>
  <c r="G46" i="59"/>
  <c r="E47" i="59"/>
  <c r="F47" i="59"/>
  <c r="G47" i="59"/>
  <c r="E48" i="59"/>
  <c r="F48" i="59"/>
  <c r="G48" i="59"/>
  <c r="E49" i="59"/>
  <c r="F49" i="59"/>
  <c r="G49" i="59"/>
  <c r="E50" i="59"/>
  <c r="F50" i="59"/>
  <c r="G50" i="59"/>
  <c r="E51" i="59"/>
  <c r="F51" i="59"/>
  <c r="G51" i="59"/>
  <c r="E52" i="59"/>
  <c r="F52" i="59"/>
  <c r="G52" i="59"/>
  <c r="E53" i="59"/>
  <c r="F53" i="59"/>
  <c r="G53" i="59"/>
  <c r="E54" i="59"/>
  <c r="F54" i="59"/>
  <c r="G54" i="59"/>
  <c r="E55" i="59"/>
  <c r="F55" i="59"/>
  <c r="G55" i="59"/>
  <c r="E56" i="59"/>
  <c r="F56" i="59"/>
  <c r="G56" i="59"/>
  <c r="E57" i="59"/>
  <c r="F57" i="59"/>
  <c r="G57" i="59"/>
  <c r="E58" i="59"/>
  <c r="F58" i="59"/>
  <c r="G58" i="59"/>
  <c r="E59" i="59"/>
  <c r="F59" i="59"/>
  <c r="G59" i="59"/>
  <c r="E60" i="59"/>
  <c r="F60" i="59"/>
  <c r="G60" i="59"/>
  <c r="E61" i="59"/>
  <c r="F61" i="59"/>
  <c r="G61" i="59"/>
  <c r="E62" i="59"/>
  <c r="F62" i="59"/>
  <c r="G62" i="59"/>
  <c r="E63" i="59"/>
  <c r="F63" i="59"/>
  <c r="G63" i="59"/>
  <c r="E64" i="59"/>
  <c r="F64" i="59"/>
  <c r="G64" i="59"/>
  <c r="E65" i="59"/>
  <c r="F65" i="59"/>
  <c r="G65" i="59"/>
  <c r="E66" i="59"/>
  <c r="F66" i="59"/>
  <c r="G66" i="59"/>
  <c r="E67" i="59"/>
  <c r="F67" i="59"/>
  <c r="G67" i="59"/>
  <c r="E68" i="59"/>
  <c r="F68" i="59"/>
  <c r="G68" i="59"/>
  <c r="E69" i="59"/>
  <c r="F69" i="59"/>
  <c r="G69" i="59"/>
  <c r="E70" i="59"/>
  <c r="F70" i="59"/>
  <c r="G70" i="59"/>
  <c r="E71" i="59"/>
  <c r="F71" i="59"/>
  <c r="G71" i="59"/>
  <c r="E72" i="59"/>
  <c r="F72" i="59"/>
  <c r="G72" i="59"/>
  <c r="E73" i="59"/>
  <c r="F73" i="59"/>
  <c r="G73" i="59"/>
  <c r="E74" i="59"/>
  <c r="F74" i="59"/>
  <c r="G74" i="59"/>
  <c r="E75" i="59"/>
  <c r="F75" i="59"/>
  <c r="G75" i="59"/>
  <c r="E21" i="58"/>
  <c r="F21" i="58"/>
  <c r="G21" i="58"/>
  <c r="E22" i="58"/>
  <c r="F22" i="58"/>
  <c r="G22" i="58"/>
  <c r="E23" i="58"/>
  <c r="F23" i="58"/>
  <c r="G23" i="58"/>
  <c r="E24" i="58"/>
  <c r="F24" i="58"/>
  <c r="G24" i="58"/>
  <c r="E25" i="58"/>
  <c r="F25" i="58"/>
  <c r="G25" i="58"/>
  <c r="E26" i="58"/>
  <c r="F26" i="58"/>
  <c r="G26" i="58"/>
  <c r="E27" i="58"/>
  <c r="F27" i="58"/>
  <c r="G27" i="58"/>
  <c r="E28" i="58"/>
  <c r="F28" i="58"/>
  <c r="G28" i="58"/>
  <c r="E29" i="58"/>
  <c r="F29" i="58"/>
  <c r="G29" i="58"/>
  <c r="E30" i="58"/>
  <c r="F30" i="58"/>
  <c r="G30" i="58"/>
  <c r="E31" i="58"/>
  <c r="F31" i="58"/>
  <c r="G31" i="58"/>
  <c r="E32" i="58"/>
  <c r="F32" i="58"/>
  <c r="G32" i="58"/>
  <c r="E33" i="58"/>
  <c r="F33" i="58"/>
  <c r="G33" i="58"/>
  <c r="E34" i="58"/>
  <c r="F34" i="58"/>
  <c r="G34" i="58"/>
  <c r="E35" i="58"/>
  <c r="F35" i="58"/>
  <c r="G35" i="58"/>
  <c r="E36" i="58"/>
  <c r="F36" i="58"/>
  <c r="G36" i="58"/>
  <c r="E37" i="58"/>
  <c r="F37" i="58"/>
  <c r="G37" i="58"/>
  <c r="E38" i="58"/>
  <c r="F38" i="58"/>
  <c r="G38" i="58"/>
  <c r="E39" i="58"/>
  <c r="F39" i="58"/>
  <c r="G39" i="58"/>
  <c r="E40" i="58"/>
  <c r="F40" i="58"/>
  <c r="G40" i="58"/>
  <c r="E41" i="58"/>
  <c r="F41" i="58"/>
  <c r="G41" i="58"/>
  <c r="E42" i="58"/>
  <c r="F42" i="58"/>
  <c r="G42" i="58"/>
  <c r="E43" i="58"/>
  <c r="F43" i="58"/>
  <c r="G43" i="58"/>
  <c r="E44" i="58"/>
  <c r="F44" i="58"/>
  <c r="G44" i="58"/>
  <c r="E45" i="58"/>
  <c r="F45" i="58"/>
  <c r="G45" i="58"/>
  <c r="E46" i="58"/>
  <c r="F46" i="58"/>
  <c r="G46" i="58"/>
  <c r="E47" i="58"/>
  <c r="F47" i="58"/>
  <c r="G47" i="58"/>
  <c r="E48" i="58"/>
  <c r="F48" i="58"/>
  <c r="G48" i="58"/>
  <c r="E49" i="58"/>
  <c r="F49" i="58"/>
  <c r="G49" i="58"/>
  <c r="E50" i="58"/>
  <c r="F50" i="58"/>
  <c r="G50" i="58"/>
  <c r="E51" i="58"/>
  <c r="F51" i="58"/>
  <c r="G51" i="58"/>
  <c r="E52" i="58"/>
  <c r="F52" i="58"/>
  <c r="G52" i="58"/>
  <c r="E53" i="58"/>
  <c r="F53" i="58"/>
  <c r="G53" i="58"/>
  <c r="E54" i="58"/>
  <c r="F54" i="58"/>
  <c r="G54" i="58"/>
  <c r="E55" i="58"/>
  <c r="F55" i="58"/>
  <c r="G55" i="58"/>
  <c r="E56" i="58"/>
  <c r="F56" i="58"/>
  <c r="G56" i="58"/>
  <c r="E57" i="58"/>
  <c r="F57" i="58"/>
  <c r="G57" i="58"/>
  <c r="E58" i="58"/>
  <c r="F58" i="58"/>
  <c r="G58" i="58"/>
  <c r="E59" i="58"/>
  <c r="F59" i="58"/>
  <c r="G59" i="58"/>
  <c r="E60" i="58"/>
  <c r="F60" i="58"/>
  <c r="G60" i="58"/>
  <c r="E61" i="58"/>
  <c r="F61" i="58"/>
  <c r="G61" i="58"/>
  <c r="E62" i="58"/>
  <c r="F62" i="58"/>
  <c r="G62" i="58"/>
  <c r="E63" i="58"/>
  <c r="F63" i="58"/>
  <c r="G63" i="58"/>
  <c r="E64" i="58"/>
  <c r="F64" i="58"/>
  <c r="G64" i="58"/>
  <c r="E65" i="58"/>
  <c r="F65" i="58"/>
  <c r="G65" i="58"/>
  <c r="E66" i="58"/>
  <c r="F66" i="58"/>
  <c r="G66" i="58"/>
  <c r="E67" i="58"/>
  <c r="F67" i="58"/>
  <c r="G67" i="58"/>
  <c r="E68" i="58"/>
  <c r="F68" i="58"/>
  <c r="G68" i="58"/>
  <c r="E69" i="58"/>
  <c r="F69" i="58"/>
  <c r="G69" i="58"/>
  <c r="E70" i="58"/>
  <c r="F70" i="58"/>
  <c r="G70" i="58"/>
  <c r="E71" i="58"/>
  <c r="F71" i="58"/>
  <c r="G71" i="58"/>
  <c r="E72" i="58"/>
  <c r="F72" i="58"/>
  <c r="G72" i="58"/>
  <c r="E73" i="58"/>
  <c r="F73" i="58"/>
  <c r="G73" i="58"/>
  <c r="E74" i="58"/>
  <c r="F74" i="58"/>
  <c r="G74" i="58"/>
  <c r="E75" i="58"/>
  <c r="F75" i="58"/>
  <c r="G75" i="58"/>
  <c r="F21" i="57"/>
  <c r="G21" i="57"/>
  <c r="F22" i="57"/>
  <c r="G22" i="57"/>
  <c r="F23" i="57"/>
  <c r="G23" i="57"/>
  <c r="F24" i="57"/>
  <c r="G24" i="57"/>
  <c r="F25" i="57"/>
  <c r="G25" i="57"/>
  <c r="F26" i="57"/>
  <c r="G26" i="57"/>
  <c r="F27" i="57"/>
  <c r="G27" i="57"/>
  <c r="F28" i="57"/>
  <c r="G28" i="57"/>
  <c r="F29" i="57"/>
  <c r="G29" i="57"/>
  <c r="F30" i="57"/>
  <c r="G30" i="57"/>
  <c r="F31" i="57"/>
  <c r="G31" i="57"/>
  <c r="F32" i="57"/>
  <c r="G32" i="57"/>
  <c r="F33" i="57"/>
  <c r="G33" i="57"/>
  <c r="F34" i="57"/>
  <c r="G34" i="57"/>
  <c r="F35" i="57"/>
  <c r="G35" i="57"/>
  <c r="F36" i="57"/>
  <c r="G36" i="57"/>
  <c r="F37" i="57"/>
  <c r="G37" i="57"/>
  <c r="F38" i="57"/>
  <c r="G38" i="57"/>
  <c r="F39" i="57"/>
  <c r="G39" i="57"/>
  <c r="F40" i="57"/>
  <c r="G40" i="57"/>
  <c r="F41" i="57"/>
  <c r="G41" i="57"/>
  <c r="F42" i="57"/>
  <c r="G42" i="57"/>
  <c r="F43" i="57"/>
  <c r="G43" i="57"/>
  <c r="F44" i="57"/>
  <c r="G44" i="57"/>
  <c r="F45" i="57"/>
  <c r="G45" i="57"/>
  <c r="F46" i="57"/>
  <c r="G46" i="57"/>
  <c r="F47" i="57"/>
  <c r="G47" i="57"/>
  <c r="F48" i="57"/>
  <c r="G48" i="57"/>
  <c r="F49" i="57"/>
  <c r="G49" i="57"/>
  <c r="F50" i="57"/>
  <c r="G50" i="57"/>
  <c r="F51" i="57"/>
  <c r="G51" i="57"/>
  <c r="F52" i="57"/>
  <c r="G52" i="57"/>
  <c r="F53" i="57"/>
  <c r="G53" i="57"/>
  <c r="F54" i="57"/>
  <c r="G54" i="57"/>
  <c r="F55" i="57"/>
  <c r="G55" i="57"/>
  <c r="F56" i="57"/>
  <c r="G56" i="57"/>
  <c r="F57" i="57"/>
  <c r="G57" i="57"/>
  <c r="F58" i="57"/>
  <c r="G58" i="57"/>
  <c r="F59" i="57"/>
  <c r="G59" i="57"/>
  <c r="F60" i="57"/>
  <c r="G60" i="57"/>
  <c r="F61" i="57"/>
  <c r="G61" i="57"/>
  <c r="F62" i="57"/>
  <c r="G62" i="57"/>
  <c r="F63" i="57"/>
  <c r="G63" i="57"/>
  <c r="F64" i="57"/>
  <c r="G64" i="57"/>
  <c r="F65" i="57"/>
  <c r="G65" i="57"/>
  <c r="F66" i="57"/>
  <c r="G66" i="57"/>
  <c r="F67" i="57"/>
  <c r="G67" i="57"/>
  <c r="F68" i="57"/>
  <c r="G68" i="57"/>
  <c r="F69" i="57"/>
  <c r="G69" i="57"/>
  <c r="F70" i="57"/>
  <c r="G70" i="57"/>
  <c r="F71" i="57"/>
  <c r="G71" i="57"/>
  <c r="F72" i="57"/>
  <c r="G72" i="57"/>
  <c r="F73" i="57"/>
  <c r="G73" i="57"/>
  <c r="F74" i="57"/>
  <c r="G74" i="57"/>
  <c r="F75" i="57"/>
  <c r="G75" i="57"/>
  <c r="F76" i="57"/>
  <c r="G76" i="57"/>
  <c r="F21" i="56"/>
  <c r="G21" i="56"/>
  <c r="F22" i="56"/>
  <c r="G22" i="56"/>
  <c r="F23" i="56"/>
  <c r="G23" i="56"/>
  <c r="F24" i="56"/>
  <c r="G24" i="56"/>
  <c r="F25" i="56"/>
  <c r="G25" i="56"/>
  <c r="F26" i="56"/>
  <c r="G26" i="56"/>
  <c r="F27" i="56"/>
  <c r="G27" i="56"/>
  <c r="F28" i="56"/>
  <c r="G28" i="56"/>
  <c r="F29" i="56"/>
  <c r="G29" i="56"/>
  <c r="F30" i="56"/>
  <c r="G30" i="56"/>
  <c r="F31" i="56"/>
  <c r="G31" i="56"/>
  <c r="F32" i="56"/>
  <c r="G32" i="56"/>
  <c r="F33" i="56"/>
  <c r="G33" i="56"/>
  <c r="F34" i="56"/>
  <c r="G34" i="56"/>
  <c r="F35" i="56"/>
  <c r="G35" i="56"/>
  <c r="F36" i="56"/>
  <c r="G36" i="56"/>
  <c r="F37" i="56"/>
  <c r="G37" i="56"/>
  <c r="F38" i="56"/>
  <c r="G38" i="56"/>
  <c r="F39" i="56"/>
  <c r="G39" i="56"/>
  <c r="F40" i="56"/>
  <c r="G40" i="56"/>
  <c r="F41" i="56"/>
  <c r="G41" i="56"/>
  <c r="F42" i="56"/>
  <c r="G42" i="56"/>
  <c r="F43" i="56"/>
  <c r="G43" i="56"/>
  <c r="F44" i="56"/>
  <c r="G44" i="56"/>
  <c r="F45" i="56"/>
  <c r="G45" i="56"/>
  <c r="F46" i="56"/>
  <c r="G46" i="56"/>
  <c r="F47" i="56"/>
  <c r="G47" i="56"/>
  <c r="F48" i="56"/>
  <c r="G48" i="56"/>
  <c r="F49" i="56"/>
  <c r="G49" i="56"/>
  <c r="F50" i="56"/>
  <c r="G50" i="56"/>
  <c r="F51" i="56"/>
  <c r="G51" i="56"/>
  <c r="F52" i="56"/>
  <c r="G52" i="56"/>
  <c r="F53" i="56"/>
  <c r="G53" i="56"/>
  <c r="F54" i="56"/>
  <c r="G54" i="56"/>
  <c r="F55" i="56"/>
  <c r="G55" i="56"/>
  <c r="F56" i="56"/>
  <c r="G56" i="56"/>
  <c r="F57" i="56"/>
  <c r="G57" i="56"/>
  <c r="F58" i="56"/>
  <c r="G58" i="56"/>
  <c r="F59" i="56"/>
  <c r="G59" i="56"/>
  <c r="F60" i="56"/>
  <c r="G60" i="56"/>
  <c r="F61" i="56"/>
  <c r="G61" i="56"/>
  <c r="F62" i="56"/>
  <c r="G62" i="56"/>
  <c r="F63" i="56"/>
  <c r="G63" i="56"/>
  <c r="F64" i="56"/>
  <c r="G64" i="56"/>
  <c r="F65" i="56"/>
  <c r="G65" i="56"/>
  <c r="F66" i="56"/>
  <c r="G66" i="56"/>
  <c r="F67" i="56"/>
  <c r="G67" i="56"/>
  <c r="F68" i="56"/>
  <c r="G68" i="56"/>
  <c r="F69" i="56"/>
  <c r="G69" i="56"/>
  <c r="F70" i="56"/>
  <c r="G70" i="56"/>
  <c r="F71" i="56"/>
  <c r="G71" i="56"/>
  <c r="F72" i="56"/>
  <c r="G72" i="56"/>
  <c r="F73" i="56"/>
  <c r="G73" i="56"/>
  <c r="F74" i="56"/>
  <c r="G74" i="56"/>
  <c r="F75" i="56"/>
  <c r="G75" i="56"/>
  <c r="F21" i="55"/>
  <c r="G21" i="55"/>
  <c r="F22" i="55"/>
  <c r="G22" i="55"/>
  <c r="F23" i="55"/>
  <c r="G23" i="55"/>
  <c r="F24" i="55"/>
  <c r="G24" i="55"/>
  <c r="F25" i="55"/>
  <c r="G25" i="55"/>
  <c r="F26" i="55"/>
  <c r="G26" i="55"/>
  <c r="F27" i="55"/>
  <c r="G27" i="55"/>
  <c r="F28" i="55"/>
  <c r="G28" i="55"/>
  <c r="F29" i="55"/>
  <c r="G29" i="55"/>
  <c r="F30" i="55"/>
  <c r="G30" i="55"/>
  <c r="F31" i="55"/>
  <c r="G31" i="55"/>
  <c r="F32" i="55"/>
  <c r="G32" i="55"/>
  <c r="F33" i="55"/>
  <c r="G33" i="55"/>
  <c r="F34" i="55"/>
  <c r="G34" i="55"/>
  <c r="F35" i="55"/>
  <c r="G35" i="55"/>
  <c r="F36" i="55"/>
  <c r="G36" i="55"/>
  <c r="F37" i="55"/>
  <c r="G37" i="55"/>
  <c r="F38" i="55"/>
  <c r="G38" i="55"/>
  <c r="F39" i="55"/>
  <c r="G39" i="55"/>
  <c r="F40" i="55"/>
  <c r="G40" i="55"/>
  <c r="F41" i="55"/>
  <c r="G41" i="55"/>
  <c r="F42" i="55"/>
  <c r="G42" i="55"/>
  <c r="F43" i="55"/>
  <c r="G43" i="55"/>
  <c r="F44" i="55"/>
  <c r="G44" i="55"/>
  <c r="F45" i="55"/>
  <c r="G45" i="55"/>
  <c r="F46" i="55"/>
  <c r="G46" i="55"/>
  <c r="F47" i="55"/>
  <c r="G47" i="55"/>
  <c r="F48" i="55"/>
  <c r="G48" i="55"/>
  <c r="F49" i="55"/>
  <c r="G49" i="55"/>
  <c r="F50" i="55"/>
  <c r="G50" i="55"/>
  <c r="F51" i="55"/>
  <c r="G51" i="55"/>
  <c r="F52" i="55"/>
  <c r="G52" i="55"/>
  <c r="F53" i="55"/>
  <c r="G53" i="55"/>
  <c r="F54" i="55"/>
  <c r="G54" i="55"/>
  <c r="F55" i="55"/>
  <c r="G55" i="55"/>
  <c r="F56" i="55"/>
  <c r="G56" i="55"/>
  <c r="F57" i="55"/>
  <c r="G57" i="55"/>
  <c r="F58" i="55"/>
  <c r="G58" i="55"/>
  <c r="F59" i="55"/>
  <c r="G59" i="55"/>
  <c r="F60" i="55"/>
  <c r="G60" i="55"/>
  <c r="F61" i="55"/>
  <c r="G61" i="55"/>
  <c r="F62" i="55"/>
  <c r="G62" i="55"/>
  <c r="F63" i="55"/>
  <c r="G63" i="55"/>
  <c r="F64" i="55"/>
  <c r="G64" i="55"/>
  <c r="F65" i="55"/>
  <c r="G65" i="55"/>
  <c r="F66" i="55"/>
  <c r="G66" i="55"/>
  <c r="F67" i="55"/>
  <c r="G67" i="55"/>
  <c r="F68" i="55"/>
  <c r="G68" i="55"/>
  <c r="F69" i="55"/>
  <c r="G69" i="55"/>
  <c r="F70" i="55"/>
  <c r="G70" i="55"/>
  <c r="F71" i="55"/>
  <c r="G71" i="55"/>
  <c r="F72" i="55"/>
  <c r="G72" i="55"/>
  <c r="F73" i="55"/>
  <c r="G73" i="55"/>
  <c r="F74" i="55"/>
  <c r="G74" i="55"/>
  <c r="F75" i="55"/>
  <c r="G75" i="55"/>
  <c r="E21" i="54"/>
  <c r="F21" i="54"/>
  <c r="G21" i="54"/>
  <c r="E22" i="54"/>
  <c r="F22" i="54"/>
  <c r="G22" i="54"/>
  <c r="E23" i="54"/>
  <c r="F23" i="54"/>
  <c r="G23" i="54"/>
  <c r="E24" i="54"/>
  <c r="F24" i="54"/>
  <c r="G24" i="54"/>
  <c r="E25" i="54"/>
  <c r="F25" i="54"/>
  <c r="G25" i="54"/>
  <c r="E26" i="54"/>
  <c r="F26" i="54"/>
  <c r="G26" i="54"/>
  <c r="E27" i="54"/>
  <c r="F27" i="54"/>
  <c r="G27" i="54"/>
  <c r="E28" i="54"/>
  <c r="F28" i="54"/>
  <c r="G28" i="54"/>
  <c r="E29" i="54"/>
  <c r="F29" i="54"/>
  <c r="G29" i="54"/>
  <c r="E30" i="54"/>
  <c r="F30" i="54"/>
  <c r="G30" i="54"/>
  <c r="E31" i="54"/>
  <c r="F31" i="54"/>
  <c r="G31" i="54"/>
  <c r="E32" i="54"/>
  <c r="F32" i="54"/>
  <c r="G32" i="54"/>
  <c r="E33" i="54"/>
  <c r="F33" i="54"/>
  <c r="G33" i="54"/>
  <c r="E34" i="54"/>
  <c r="F34" i="54"/>
  <c r="G34" i="54"/>
  <c r="E35" i="54"/>
  <c r="F35" i="54"/>
  <c r="G35" i="54"/>
  <c r="E36" i="54"/>
  <c r="F36" i="54"/>
  <c r="G36" i="54"/>
  <c r="E37" i="54"/>
  <c r="F37" i="54"/>
  <c r="G37" i="54"/>
  <c r="E38" i="54"/>
  <c r="F38" i="54"/>
  <c r="G38" i="54"/>
  <c r="E39" i="54"/>
  <c r="F39" i="54"/>
  <c r="G39" i="54"/>
  <c r="E40" i="54"/>
  <c r="F40" i="54"/>
  <c r="G40" i="54"/>
  <c r="E41" i="54"/>
  <c r="F41" i="54"/>
  <c r="G41" i="54"/>
  <c r="E42" i="54"/>
  <c r="F42" i="54"/>
  <c r="G42" i="54"/>
  <c r="E43" i="54"/>
  <c r="F43" i="54"/>
  <c r="G43" i="54"/>
  <c r="E44" i="54"/>
  <c r="F44" i="54"/>
  <c r="G44" i="54"/>
  <c r="E45" i="54"/>
  <c r="F45" i="54"/>
  <c r="G45" i="54"/>
  <c r="E46" i="54"/>
  <c r="F46" i="54"/>
  <c r="G46" i="54"/>
  <c r="E47" i="54"/>
  <c r="F47" i="54"/>
  <c r="G47" i="54"/>
  <c r="E48" i="54"/>
  <c r="F48" i="54"/>
  <c r="G48" i="54"/>
  <c r="E49" i="54"/>
  <c r="F49" i="54"/>
  <c r="G49" i="54"/>
  <c r="E50" i="54"/>
  <c r="F50" i="54"/>
  <c r="G50" i="54"/>
  <c r="E51" i="54"/>
  <c r="F51" i="54"/>
  <c r="G51" i="54"/>
  <c r="E52" i="54"/>
  <c r="F52" i="54"/>
  <c r="G52" i="54"/>
  <c r="E53" i="54"/>
  <c r="F53" i="54"/>
  <c r="G53" i="54"/>
  <c r="E54" i="54"/>
  <c r="F54" i="54"/>
  <c r="G54" i="54"/>
  <c r="E55" i="54"/>
  <c r="F55" i="54"/>
  <c r="G55" i="54"/>
  <c r="E56" i="54"/>
  <c r="F56" i="54"/>
  <c r="G56" i="54"/>
  <c r="E57" i="54"/>
  <c r="F57" i="54"/>
  <c r="G57" i="54"/>
  <c r="E58" i="54"/>
  <c r="F58" i="54"/>
  <c r="G58" i="54"/>
  <c r="E59" i="54"/>
  <c r="F59" i="54"/>
  <c r="G59" i="54"/>
  <c r="E60" i="54"/>
  <c r="F60" i="54"/>
  <c r="G60" i="54"/>
  <c r="E61" i="54"/>
  <c r="F61" i="54"/>
  <c r="G61" i="54"/>
  <c r="E62" i="54"/>
  <c r="F62" i="54"/>
  <c r="G62" i="54"/>
  <c r="E63" i="54"/>
  <c r="F63" i="54"/>
  <c r="G63" i="54"/>
  <c r="E64" i="54"/>
  <c r="F64" i="54"/>
  <c r="G64" i="54"/>
  <c r="E65" i="54"/>
  <c r="F65" i="54"/>
  <c r="G65" i="54"/>
  <c r="E66" i="54"/>
  <c r="F66" i="54"/>
  <c r="G66" i="54"/>
  <c r="E67" i="54"/>
  <c r="F67" i="54"/>
  <c r="G67" i="54"/>
  <c r="E68" i="54"/>
  <c r="F68" i="54"/>
  <c r="G68" i="54"/>
  <c r="E69" i="54"/>
  <c r="F69" i="54"/>
  <c r="G69" i="54"/>
  <c r="E70" i="54"/>
  <c r="F70" i="54"/>
  <c r="G70" i="54"/>
  <c r="E71" i="54"/>
  <c r="F71" i="54"/>
  <c r="G71" i="54"/>
  <c r="E72" i="54"/>
  <c r="F72" i="54"/>
  <c r="G72" i="54"/>
  <c r="E73" i="54"/>
  <c r="F73" i="54"/>
  <c r="G73" i="54"/>
  <c r="E74" i="54"/>
  <c r="F74" i="54"/>
  <c r="G74" i="54"/>
  <c r="E75" i="54"/>
  <c r="F75" i="54"/>
  <c r="G75" i="54"/>
  <c r="E21" i="53"/>
  <c r="F21" i="53"/>
  <c r="G21" i="53"/>
  <c r="E22" i="53"/>
  <c r="F22" i="53"/>
  <c r="G22" i="53"/>
  <c r="E23" i="53"/>
  <c r="F23" i="53"/>
  <c r="G23" i="53"/>
  <c r="E24" i="53"/>
  <c r="F24" i="53"/>
  <c r="G24" i="53"/>
  <c r="E25" i="53"/>
  <c r="F25" i="53"/>
  <c r="G25" i="53"/>
  <c r="E26" i="53"/>
  <c r="F26" i="53"/>
  <c r="G26" i="53"/>
  <c r="E27" i="53"/>
  <c r="F27" i="53"/>
  <c r="G27" i="53"/>
  <c r="E28" i="53"/>
  <c r="F28" i="53"/>
  <c r="G28" i="53"/>
  <c r="E29" i="53"/>
  <c r="F29" i="53"/>
  <c r="G29" i="53"/>
  <c r="E30" i="53"/>
  <c r="F30" i="53"/>
  <c r="G30" i="53"/>
  <c r="E31" i="53"/>
  <c r="F31" i="53"/>
  <c r="G31" i="53"/>
  <c r="E32" i="53"/>
  <c r="F32" i="53"/>
  <c r="G32" i="53"/>
  <c r="E33" i="53"/>
  <c r="F33" i="53"/>
  <c r="G33" i="53"/>
  <c r="E34" i="53"/>
  <c r="F34" i="53"/>
  <c r="G34" i="53"/>
  <c r="E35" i="53"/>
  <c r="F35" i="53"/>
  <c r="G35" i="53"/>
  <c r="E36" i="53"/>
  <c r="F36" i="53"/>
  <c r="G36" i="53"/>
  <c r="E37" i="53"/>
  <c r="F37" i="53"/>
  <c r="G37" i="53"/>
  <c r="E38" i="53"/>
  <c r="F38" i="53"/>
  <c r="G38" i="53"/>
  <c r="E39" i="53"/>
  <c r="F39" i="53"/>
  <c r="G39" i="53"/>
  <c r="E40" i="53"/>
  <c r="F40" i="53"/>
  <c r="G40" i="53"/>
  <c r="E41" i="53"/>
  <c r="F41" i="53"/>
  <c r="G41" i="53"/>
  <c r="E42" i="53"/>
  <c r="F42" i="53"/>
  <c r="G42" i="53"/>
  <c r="E43" i="53"/>
  <c r="F43" i="53"/>
  <c r="G43" i="53"/>
  <c r="E44" i="53"/>
  <c r="F44" i="53"/>
  <c r="G44" i="53"/>
  <c r="E45" i="53"/>
  <c r="F45" i="53"/>
  <c r="G45" i="53"/>
  <c r="E46" i="53"/>
  <c r="F46" i="53"/>
  <c r="G46" i="53"/>
  <c r="E47" i="53"/>
  <c r="F47" i="53"/>
  <c r="G47" i="53"/>
  <c r="E48" i="53"/>
  <c r="F48" i="53"/>
  <c r="G48" i="53"/>
  <c r="E49" i="53"/>
  <c r="F49" i="53"/>
  <c r="G49" i="53"/>
  <c r="E50" i="53"/>
  <c r="F50" i="53"/>
  <c r="G50" i="53"/>
  <c r="E51" i="53"/>
  <c r="F51" i="53"/>
  <c r="G51" i="53"/>
  <c r="E52" i="53"/>
  <c r="F52" i="53"/>
  <c r="G52" i="53"/>
  <c r="E53" i="53"/>
  <c r="F53" i="53"/>
  <c r="G53" i="53"/>
  <c r="E54" i="53"/>
  <c r="F54" i="53"/>
  <c r="G54" i="53"/>
  <c r="E55" i="53"/>
  <c r="F55" i="53"/>
  <c r="G55" i="53"/>
  <c r="E56" i="53"/>
  <c r="F56" i="53"/>
  <c r="G56" i="53"/>
  <c r="E57" i="53"/>
  <c r="F57" i="53"/>
  <c r="G57" i="53"/>
  <c r="E58" i="53"/>
  <c r="F58" i="53"/>
  <c r="G58" i="53"/>
  <c r="E59" i="53"/>
  <c r="F59" i="53"/>
  <c r="G59" i="53"/>
  <c r="E60" i="53"/>
  <c r="F60" i="53"/>
  <c r="G60" i="53"/>
  <c r="E61" i="53"/>
  <c r="F61" i="53"/>
  <c r="G61" i="53"/>
  <c r="E62" i="53"/>
  <c r="F62" i="53"/>
  <c r="G62" i="53"/>
  <c r="E63" i="53"/>
  <c r="F63" i="53"/>
  <c r="G63" i="53"/>
  <c r="E64" i="53"/>
  <c r="F64" i="53"/>
  <c r="G64" i="53"/>
  <c r="E65" i="53"/>
  <c r="F65" i="53"/>
  <c r="G65" i="53"/>
  <c r="E66" i="53"/>
  <c r="F66" i="53"/>
  <c r="G66" i="53"/>
  <c r="E67" i="53"/>
  <c r="F67" i="53"/>
  <c r="G67" i="53"/>
  <c r="E68" i="53"/>
  <c r="F68" i="53"/>
  <c r="G68" i="53"/>
  <c r="E69" i="53"/>
  <c r="F69" i="53"/>
  <c r="G69" i="53"/>
  <c r="E70" i="53"/>
  <c r="F70" i="53"/>
  <c r="G70" i="53"/>
  <c r="E71" i="53"/>
  <c r="F71" i="53"/>
  <c r="G71" i="53"/>
  <c r="E72" i="53"/>
  <c r="F72" i="53"/>
  <c r="G72" i="53"/>
  <c r="E73" i="53"/>
  <c r="F73" i="53"/>
  <c r="G73" i="53"/>
  <c r="E74" i="53"/>
  <c r="F74" i="53"/>
  <c r="G74" i="53"/>
  <c r="E75" i="53"/>
  <c r="F75" i="53"/>
  <c r="G75" i="53"/>
  <c r="G53" i="52"/>
  <c r="G54" i="52"/>
  <c r="G55" i="52"/>
  <c r="G56" i="52"/>
  <c r="G57" i="52"/>
  <c r="G58" i="52"/>
  <c r="G59" i="52"/>
  <c r="G60" i="52"/>
  <c r="G61" i="52"/>
  <c r="G62" i="52"/>
  <c r="G63" i="52"/>
  <c r="G64" i="52"/>
  <c r="G65" i="52"/>
  <c r="G66" i="52"/>
  <c r="G67" i="52"/>
  <c r="G68" i="52"/>
  <c r="G69" i="52"/>
  <c r="G70" i="52"/>
  <c r="G71" i="52"/>
  <c r="G72" i="52"/>
  <c r="G73" i="52"/>
  <c r="G74" i="52"/>
  <c r="G75" i="52"/>
  <c r="F21" i="52"/>
  <c r="F22" i="52"/>
  <c r="F23" i="52"/>
  <c r="F24" i="52"/>
  <c r="F25" i="52"/>
  <c r="F26" i="52"/>
  <c r="F27" i="52"/>
  <c r="F28" i="52"/>
  <c r="F29" i="52"/>
  <c r="F30" i="52"/>
  <c r="F31" i="52"/>
  <c r="F32" i="52"/>
  <c r="F33" i="52"/>
  <c r="F34" i="52"/>
  <c r="F35" i="52"/>
  <c r="F36" i="52"/>
  <c r="F37" i="52"/>
  <c r="F38" i="52"/>
  <c r="F39" i="52"/>
  <c r="F40" i="52"/>
  <c r="F41" i="52"/>
  <c r="F42" i="52"/>
  <c r="F43" i="52"/>
  <c r="F44" i="52"/>
  <c r="F45" i="52"/>
  <c r="F46" i="52"/>
  <c r="F47" i="52"/>
  <c r="F48" i="52"/>
  <c r="F49" i="52"/>
  <c r="F50" i="52"/>
  <c r="F51" i="52"/>
  <c r="F53" i="52"/>
  <c r="F54" i="52"/>
  <c r="F55" i="52"/>
  <c r="F56" i="52"/>
  <c r="F57" i="52"/>
  <c r="F58" i="52"/>
  <c r="F59" i="52"/>
  <c r="F60" i="52"/>
  <c r="F61" i="52"/>
  <c r="F62" i="52"/>
  <c r="F63" i="52"/>
  <c r="F64" i="52"/>
  <c r="F65" i="52"/>
  <c r="F66" i="52"/>
  <c r="F67" i="52"/>
  <c r="F68" i="52"/>
  <c r="F69" i="52"/>
  <c r="F70" i="52"/>
  <c r="F71" i="52"/>
  <c r="F72" i="52"/>
  <c r="F73" i="52"/>
  <c r="F74" i="52"/>
  <c r="F75" i="52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E40" i="52"/>
  <c r="E41" i="52"/>
  <c r="E42" i="52"/>
  <c r="E43" i="52"/>
  <c r="E44" i="52"/>
  <c r="E45" i="52"/>
  <c r="E46" i="52"/>
  <c r="E47" i="52"/>
  <c r="E48" i="52"/>
  <c r="E49" i="52"/>
  <c r="E50" i="52"/>
  <c r="E51" i="52"/>
  <c r="E53" i="52"/>
  <c r="E54" i="52"/>
  <c r="E55" i="52"/>
  <c r="E56" i="52"/>
  <c r="E57" i="52"/>
  <c r="E58" i="52"/>
  <c r="E59" i="52"/>
  <c r="E60" i="52"/>
  <c r="E61" i="52"/>
  <c r="E62" i="52"/>
  <c r="E63" i="52"/>
  <c r="E64" i="52"/>
  <c r="E65" i="52"/>
  <c r="E66" i="52"/>
  <c r="E67" i="52"/>
  <c r="E68" i="52"/>
  <c r="E69" i="52"/>
  <c r="E70" i="52"/>
  <c r="E71" i="52"/>
  <c r="E72" i="52"/>
  <c r="E73" i="52"/>
  <c r="E74" i="52"/>
  <c r="E75" i="52"/>
  <c r="E30" i="97"/>
  <c r="E31" i="97"/>
  <c r="E32" i="97"/>
  <c r="E33" i="97"/>
  <c r="E34" i="97"/>
  <c r="E35" i="97"/>
  <c r="E36" i="97"/>
  <c r="E37" i="97"/>
  <c r="E38" i="97"/>
  <c r="E29" i="94"/>
  <c r="E30" i="94"/>
  <c r="E31" i="94"/>
  <c r="E32" i="94"/>
  <c r="E33" i="94"/>
  <c r="E34" i="94"/>
  <c r="E35" i="94"/>
  <c r="E36" i="94"/>
  <c r="E37" i="94"/>
  <c r="E38" i="94"/>
  <c r="E39" i="94"/>
  <c r="E40" i="94"/>
  <c r="E41" i="94"/>
  <c r="E42" i="94"/>
  <c r="E43" i="94"/>
  <c r="E44" i="94"/>
  <c r="E45" i="94"/>
  <c r="E46" i="94"/>
  <c r="E47" i="94"/>
  <c r="E48" i="94"/>
  <c r="E49" i="94"/>
  <c r="E50" i="94"/>
  <c r="E51" i="94"/>
  <c r="E28" i="93"/>
  <c r="E29" i="93"/>
  <c r="E30" i="93"/>
  <c r="E31" i="93"/>
  <c r="E32" i="93"/>
  <c r="E33" i="93"/>
  <c r="E34" i="93"/>
  <c r="E35" i="93"/>
  <c r="E36" i="93"/>
  <c r="E37" i="93"/>
  <c r="E38" i="93"/>
  <c r="E39" i="93"/>
  <c r="E40" i="93"/>
  <c r="E41" i="93"/>
  <c r="E42" i="93"/>
  <c r="E43" i="93"/>
  <c r="E44" i="93"/>
  <c r="E45" i="93"/>
  <c r="E46" i="93"/>
  <c r="E47" i="93"/>
  <c r="E48" i="93"/>
  <c r="E49" i="93"/>
  <c r="E50" i="93"/>
  <c r="E51" i="93"/>
  <c r="E30" i="91"/>
  <c r="E31" i="91"/>
  <c r="E32" i="91"/>
  <c r="E33" i="91"/>
  <c r="E34" i="91"/>
  <c r="E35" i="91"/>
  <c r="E36" i="91"/>
  <c r="E37" i="91"/>
  <c r="E38" i="91"/>
  <c r="E39" i="91"/>
  <c r="E40" i="91"/>
  <c r="E41" i="91"/>
  <c r="E42" i="91"/>
  <c r="E43" i="91"/>
  <c r="E44" i="91"/>
  <c r="E45" i="91"/>
  <c r="E46" i="91"/>
  <c r="E47" i="91"/>
  <c r="E48" i="91"/>
  <c r="E49" i="91"/>
  <c r="E50" i="91"/>
  <c r="E51" i="91"/>
  <c r="A34" i="51"/>
  <c r="A33" i="51"/>
  <c r="A32" i="51"/>
  <c r="AZ3" i="4" l="1"/>
  <c r="E30" i="84"/>
  <c r="E31" i="84"/>
  <c r="E32" i="84"/>
  <c r="E33" i="84"/>
  <c r="E34" i="84"/>
  <c r="E35" i="84"/>
  <c r="E36" i="84"/>
  <c r="E37" i="84"/>
  <c r="E38" i="84"/>
  <c r="E39" i="84"/>
  <c r="E40" i="84"/>
  <c r="E41" i="84"/>
  <c r="E42" i="84"/>
  <c r="E43" i="84"/>
  <c r="E44" i="84"/>
  <c r="E45" i="84"/>
  <c r="E46" i="84"/>
  <c r="E47" i="84"/>
  <c r="E48" i="84"/>
  <c r="E49" i="84"/>
  <c r="E50" i="84"/>
  <c r="E51" i="84"/>
  <c r="E21" i="83"/>
  <c r="E22" i="83"/>
  <c r="E23" i="83"/>
  <c r="E24" i="83"/>
  <c r="E25" i="83"/>
  <c r="E26" i="83"/>
  <c r="E27" i="83"/>
  <c r="E28" i="83"/>
  <c r="E29" i="83"/>
  <c r="E30" i="83"/>
  <c r="E31" i="83"/>
  <c r="E32" i="83"/>
  <c r="E33" i="83"/>
  <c r="E34" i="83"/>
  <c r="E35" i="83"/>
  <c r="E36" i="83"/>
  <c r="E37" i="83"/>
  <c r="E38" i="83"/>
  <c r="E39" i="83"/>
  <c r="E40" i="83"/>
  <c r="E41" i="83"/>
  <c r="E42" i="83"/>
  <c r="E43" i="83"/>
  <c r="E44" i="83"/>
  <c r="E45" i="83"/>
  <c r="E46" i="83"/>
  <c r="E47" i="83"/>
  <c r="E48" i="83"/>
  <c r="E49" i="83"/>
  <c r="E50" i="83"/>
  <c r="E51" i="83"/>
  <c r="BF3" i="4" l="1"/>
  <c r="BA3" i="4"/>
  <c r="BA7" i="4"/>
  <c r="BA36" i="4" l="1"/>
  <c r="E21" i="82"/>
  <c r="E22" i="82"/>
  <c r="E23" i="82"/>
  <c r="E24" i="82"/>
  <c r="E25" i="82"/>
  <c r="E26" i="82"/>
  <c r="E27" i="82"/>
  <c r="E28" i="82"/>
  <c r="E29" i="82"/>
  <c r="E30" i="82"/>
  <c r="E31" i="82"/>
  <c r="E32" i="82"/>
  <c r="E33" i="82"/>
  <c r="E34" i="82"/>
  <c r="E35" i="82"/>
  <c r="E36" i="82"/>
  <c r="E37" i="82"/>
  <c r="E38" i="82"/>
  <c r="E39" i="82"/>
  <c r="E40" i="82"/>
  <c r="E41" i="82"/>
  <c r="E42" i="82"/>
  <c r="E43" i="82"/>
  <c r="E44" i="82"/>
  <c r="E45" i="82"/>
  <c r="E46" i="82"/>
  <c r="E47" i="82"/>
  <c r="E48" i="82"/>
  <c r="E49" i="82"/>
  <c r="E50" i="82"/>
  <c r="E51" i="82"/>
  <c r="E21" i="81"/>
  <c r="E22" i="81"/>
  <c r="E23" i="81"/>
  <c r="E24" i="81"/>
  <c r="E25" i="81"/>
  <c r="E26" i="81"/>
  <c r="E27" i="81"/>
  <c r="E28" i="81"/>
  <c r="E29" i="81"/>
  <c r="E30" i="81"/>
  <c r="E31" i="81"/>
  <c r="E32" i="81"/>
  <c r="E33" i="81"/>
  <c r="E34" i="81"/>
  <c r="E35" i="81"/>
  <c r="E36" i="81"/>
  <c r="E37" i="81"/>
  <c r="E38" i="81"/>
  <c r="E39" i="81"/>
  <c r="E40" i="81"/>
  <c r="E41" i="81"/>
  <c r="E42" i="81"/>
  <c r="E43" i="81"/>
  <c r="E44" i="81"/>
  <c r="E45" i="81"/>
  <c r="E46" i="81"/>
  <c r="E47" i="81"/>
  <c r="E48" i="81"/>
  <c r="E49" i="81"/>
  <c r="E50" i="81"/>
  <c r="E51" i="81"/>
  <c r="G76" i="101" l="1"/>
  <c r="F76" i="101"/>
  <c r="G75" i="101"/>
  <c r="F75" i="101"/>
  <c r="G74" i="101"/>
  <c r="F74" i="101"/>
  <c r="G73" i="101"/>
  <c r="F73" i="101"/>
  <c r="G72" i="101"/>
  <c r="F72" i="101"/>
  <c r="G71" i="101"/>
  <c r="F71" i="101"/>
  <c r="G70" i="101"/>
  <c r="F70" i="101"/>
  <c r="G69" i="101"/>
  <c r="F69" i="101"/>
  <c r="G68" i="101"/>
  <c r="F68" i="101"/>
  <c r="G67" i="101"/>
  <c r="F67" i="101"/>
  <c r="G66" i="101"/>
  <c r="F66" i="101"/>
  <c r="G65" i="101"/>
  <c r="F65" i="101"/>
  <c r="G64" i="101"/>
  <c r="F64" i="101"/>
  <c r="G63" i="101"/>
  <c r="F63" i="101"/>
  <c r="G62" i="101"/>
  <c r="F62" i="101"/>
  <c r="G61" i="101"/>
  <c r="F61" i="101"/>
  <c r="G60" i="101"/>
  <c r="F60" i="101"/>
  <c r="G59" i="101"/>
  <c r="F59" i="101"/>
  <c r="G58" i="101"/>
  <c r="F58" i="101"/>
  <c r="G57" i="101"/>
  <c r="F57" i="101"/>
  <c r="G56" i="101"/>
  <c r="F56" i="101"/>
  <c r="G55" i="101"/>
  <c r="F55" i="101"/>
  <c r="G54" i="101"/>
  <c r="F54" i="101"/>
  <c r="G53" i="101"/>
  <c r="F53" i="101"/>
  <c r="G52" i="101"/>
  <c r="F52" i="101"/>
  <c r="G51" i="101"/>
  <c r="F51" i="101"/>
  <c r="G50" i="101"/>
  <c r="F50" i="101"/>
  <c r="G49" i="101"/>
  <c r="F49" i="101"/>
  <c r="G48" i="101"/>
  <c r="F48" i="101"/>
  <c r="G47" i="101"/>
  <c r="F47" i="101"/>
  <c r="G46" i="101"/>
  <c r="F46" i="101"/>
  <c r="G45" i="101"/>
  <c r="F45" i="101"/>
  <c r="G44" i="101"/>
  <c r="F44" i="101"/>
  <c r="G43" i="101"/>
  <c r="F43" i="101"/>
  <c r="G42" i="101"/>
  <c r="F42" i="101"/>
  <c r="G41" i="101"/>
  <c r="F41" i="101"/>
  <c r="G40" i="101"/>
  <c r="F40" i="101"/>
  <c r="G39" i="101"/>
  <c r="F39" i="101"/>
  <c r="G38" i="101"/>
  <c r="F38" i="101"/>
  <c r="G37" i="101"/>
  <c r="F37" i="101"/>
  <c r="G36" i="101"/>
  <c r="F36" i="101"/>
  <c r="G35" i="101"/>
  <c r="F35" i="101"/>
  <c r="G34" i="101"/>
  <c r="F34" i="101"/>
  <c r="G33" i="101"/>
  <c r="F33" i="101"/>
  <c r="G32" i="101"/>
  <c r="F32" i="101"/>
  <c r="G31" i="101"/>
  <c r="F31" i="101"/>
  <c r="G30" i="101"/>
  <c r="F30" i="101"/>
  <c r="G29" i="101"/>
  <c r="F29" i="101"/>
  <c r="G28" i="101"/>
  <c r="F28" i="101"/>
  <c r="G27" i="101"/>
  <c r="F27" i="101"/>
  <c r="G26" i="101"/>
  <c r="F26" i="101"/>
  <c r="G25" i="101"/>
  <c r="F25" i="101"/>
  <c r="G24" i="101"/>
  <c r="F24" i="101"/>
  <c r="G23" i="101"/>
  <c r="F23" i="101"/>
  <c r="G22" i="101"/>
  <c r="F22" i="101"/>
  <c r="G21" i="101"/>
  <c r="F21" i="101"/>
  <c r="G20" i="101"/>
  <c r="F20" i="101"/>
  <c r="E20" i="101"/>
  <c r="R16" i="101"/>
  <c r="Q16" i="101"/>
  <c r="P16" i="101"/>
  <c r="O16" i="101"/>
  <c r="N16" i="101"/>
  <c r="M16" i="101"/>
  <c r="L16" i="101"/>
  <c r="K16" i="101"/>
  <c r="J16" i="101"/>
  <c r="I16" i="101"/>
  <c r="H16" i="101"/>
  <c r="R15" i="101"/>
  <c r="Q15" i="101"/>
  <c r="P15" i="101"/>
  <c r="O15" i="101"/>
  <c r="N15" i="101"/>
  <c r="M15" i="101"/>
  <c r="L15" i="101"/>
  <c r="K15" i="101"/>
  <c r="J15" i="101"/>
  <c r="I15" i="101"/>
  <c r="H15" i="101"/>
  <c r="R14" i="101"/>
  <c r="Q14" i="101"/>
  <c r="P14" i="101"/>
  <c r="O14" i="101"/>
  <c r="N14" i="101"/>
  <c r="M14" i="101"/>
  <c r="L14" i="101"/>
  <c r="K14" i="101"/>
  <c r="J14" i="101"/>
  <c r="I14" i="101"/>
  <c r="H14" i="101"/>
  <c r="R13" i="101"/>
  <c r="Q13" i="101"/>
  <c r="P13" i="101"/>
  <c r="O13" i="101"/>
  <c r="N13" i="101"/>
  <c r="M13" i="101"/>
  <c r="L13" i="101"/>
  <c r="K13" i="101"/>
  <c r="J13" i="101"/>
  <c r="I13" i="101"/>
  <c r="H13" i="101"/>
  <c r="R12" i="101"/>
  <c r="Q12" i="101"/>
  <c r="P12" i="101"/>
  <c r="O12" i="101"/>
  <c r="N12" i="101"/>
  <c r="M12" i="101"/>
  <c r="L12" i="101"/>
  <c r="K12" i="101"/>
  <c r="J12" i="101"/>
  <c r="I12" i="101"/>
  <c r="H12" i="101"/>
  <c r="R11" i="101"/>
  <c r="Q11" i="101"/>
  <c r="P11" i="101"/>
  <c r="O11" i="101"/>
  <c r="N11" i="101"/>
  <c r="M11" i="101"/>
  <c r="L11" i="101"/>
  <c r="K11" i="101"/>
  <c r="J11" i="101"/>
  <c r="I11" i="101"/>
  <c r="H11" i="101"/>
  <c r="R10" i="101"/>
  <c r="Q10" i="101"/>
  <c r="P10" i="101"/>
  <c r="O10" i="101"/>
  <c r="N10" i="101"/>
  <c r="M10" i="101"/>
  <c r="L10" i="101"/>
  <c r="K10" i="101"/>
  <c r="J10" i="101"/>
  <c r="I10" i="101"/>
  <c r="H10" i="101"/>
  <c r="T8" i="101"/>
  <c r="T7" i="101"/>
  <c r="T6" i="101"/>
  <c r="S16" i="101"/>
  <c r="A2" i="101"/>
  <c r="G76" i="100"/>
  <c r="F76" i="100"/>
  <c r="E76" i="100"/>
  <c r="G75" i="100"/>
  <c r="F75" i="100"/>
  <c r="E75" i="100"/>
  <c r="G74" i="100"/>
  <c r="F74" i="100"/>
  <c r="E74" i="100"/>
  <c r="G73" i="100"/>
  <c r="F73" i="100"/>
  <c r="E73" i="100"/>
  <c r="G72" i="100"/>
  <c r="F72" i="100"/>
  <c r="E72" i="100"/>
  <c r="G71" i="100"/>
  <c r="F71" i="100"/>
  <c r="E71" i="100"/>
  <c r="G70" i="100"/>
  <c r="F70" i="100"/>
  <c r="E70" i="100"/>
  <c r="G69" i="100"/>
  <c r="F69" i="100"/>
  <c r="E69" i="100"/>
  <c r="G68" i="100"/>
  <c r="F68" i="100"/>
  <c r="E68" i="100"/>
  <c r="G67" i="100"/>
  <c r="F67" i="100"/>
  <c r="E67" i="100"/>
  <c r="G66" i="100"/>
  <c r="F66" i="100"/>
  <c r="E66" i="100"/>
  <c r="G65" i="100"/>
  <c r="F65" i="100"/>
  <c r="E65" i="100"/>
  <c r="G64" i="100"/>
  <c r="F64" i="100"/>
  <c r="E64" i="100"/>
  <c r="G63" i="100"/>
  <c r="F63" i="100"/>
  <c r="E63" i="100"/>
  <c r="G62" i="100"/>
  <c r="F62" i="100"/>
  <c r="E62" i="100"/>
  <c r="G61" i="100"/>
  <c r="F61" i="100"/>
  <c r="E61" i="100"/>
  <c r="G60" i="100"/>
  <c r="F60" i="100"/>
  <c r="E60" i="100"/>
  <c r="G59" i="100"/>
  <c r="F59" i="100"/>
  <c r="E59" i="100"/>
  <c r="G58" i="100"/>
  <c r="F58" i="100"/>
  <c r="E58" i="100"/>
  <c r="G57" i="100"/>
  <c r="F57" i="100"/>
  <c r="E57" i="100"/>
  <c r="G56" i="100"/>
  <c r="F56" i="100"/>
  <c r="E56" i="100"/>
  <c r="G55" i="100"/>
  <c r="F55" i="100"/>
  <c r="E55" i="100"/>
  <c r="G54" i="100"/>
  <c r="F54" i="100"/>
  <c r="E54" i="100"/>
  <c r="G53" i="100"/>
  <c r="F53" i="100"/>
  <c r="E53" i="100"/>
  <c r="G52" i="100"/>
  <c r="F52" i="100"/>
  <c r="E52" i="100"/>
  <c r="G51" i="100"/>
  <c r="F51" i="100"/>
  <c r="E51" i="100"/>
  <c r="G50" i="100"/>
  <c r="F50" i="100"/>
  <c r="E50" i="100"/>
  <c r="G49" i="100"/>
  <c r="F49" i="100"/>
  <c r="E49" i="100"/>
  <c r="G48" i="100"/>
  <c r="F48" i="100"/>
  <c r="E48" i="100"/>
  <c r="G47" i="100"/>
  <c r="F47" i="100"/>
  <c r="E47" i="100"/>
  <c r="G46" i="100"/>
  <c r="F46" i="100"/>
  <c r="E46" i="100"/>
  <c r="G45" i="100"/>
  <c r="F45" i="100"/>
  <c r="E45" i="100"/>
  <c r="G44" i="100"/>
  <c r="F44" i="100"/>
  <c r="E44" i="100"/>
  <c r="G43" i="100"/>
  <c r="F43" i="100"/>
  <c r="E43" i="100"/>
  <c r="G42" i="100"/>
  <c r="F42" i="100"/>
  <c r="E42" i="100"/>
  <c r="G41" i="100"/>
  <c r="F41" i="100"/>
  <c r="E41" i="100"/>
  <c r="G40" i="100"/>
  <c r="F40" i="100"/>
  <c r="E40" i="100"/>
  <c r="G39" i="100"/>
  <c r="F39" i="100"/>
  <c r="E39" i="100"/>
  <c r="G38" i="100"/>
  <c r="F38" i="100"/>
  <c r="E38" i="100"/>
  <c r="G37" i="100"/>
  <c r="F37" i="100"/>
  <c r="E37" i="100"/>
  <c r="G36" i="100"/>
  <c r="F36" i="100"/>
  <c r="E36" i="100"/>
  <c r="G35" i="100"/>
  <c r="F35" i="100"/>
  <c r="E35" i="100"/>
  <c r="G34" i="100"/>
  <c r="F34" i="100"/>
  <c r="E34" i="100"/>
  <c r="G33" i="100"/>
  <c r="F33" i="100"/>
  <c r="E33" i="100"/>
  <c r="G32" i="100"/>
  <c r="F32" i="100"/>
  <c r="E32" i="100"/>
  <c r="G31" i="100"/>
  <c r="F31" i="100"/>
  <c r="E31" i="100"/>
  <c r="G30" i="100"/>
  <c r="F30" i="100"/>
  <c r="E30" i="100"/>
  <c r="G29" i="100"/>
  <c r="F29" i="100"/>
  <c r="E29" i="100"/>
  <c r="G28" i="100"/>
  <c r="F28" i="100"/>
  <c r="E28" i="100"/>
  <c r="G27" i="100"/>
  <c r="F27" i="100"/>
  <c r="E27" i="100"/>
  <c r="G26" i="100"/>
  <c r="F26" i="100"/>
  <c r="E26" i="100"/>
  <c r="G25" i="100"/>
  <c r="F25" i="100"/>
  <c r="E25" i="100"/>
  <c r="G24" i="100"/>
  <c r="F24" i="100"/>
  <c r="E24" i="100"/>
  <c r="G23" i="100"/>
  <c r="F23" i="100"/>
  <c r="E23" i="100"/>
  <c r="G22" i="100"/>
  <c r="F22" i="100"/>
  <c r="E22" i="100"/>
  <c r="G21" i="100"/>
  <c r="F21" i="100"/>
  <c r="E21" i="100"/>
  <c r="G20" i="100"/>
  <c r="F20" i="100"/>
  <c r="E20" i="100"/>
  <c r="R16" i="100"/>
  <c r="Q16" i="100"/>
  <c r="P16" i="100"/>
  <c r="O16" i="100"/>
  <c r="N16" i="100"/>
  <c r="M16" i="100"/>
  <c r="L16" i="100"/>
  <c r="K16" i="100"/>
  <c r="J16" i="100"/>
  <c r="I16" i="100"/>
  <c r="H16" i="100"/>
  <c r="R15" i="100"/>
  <c r="Q15" i="100"/>
  <c r="P15" i="100"/>
  <c r="O15" i="100"/>
  <c r="N15" i="100"/>
  <c r="M15" i="100"/>
  <c r="L15" i="100"/>
  <c r="K15" i="100"/>
  <c r="J15" i="100"/>
  <c r="I15" i="100"/>
  <c r="H15" i="100"/>
  <c r="R14" i="100"/>
  <c r="Q14" i="100"/>
  <c r="P14" i="100"/>
  <c r="O14" i="100"/>
  <c r="N14" i="100"/>
  <c r="M14" i="100"/>
  <c r="L14" i="100"/>
  <c r="K14" i="100"/>
  <c r="J14" i="100"/>
  <c r="I14" i="100"/>
  <c r="H14" i="100"/>
  <c r="R13" i="100"/>
  <c r="Q13" i="100"/>
  <c r="P13" i="100"/>
  <c r="O13" i="100"/>
  <c r="N13" i="100"/>
  <c r="M13" i="100"/>
  <c r="L13" i="100"/>
  <c r="K13" i="100"/>
  <c r="J13" i="100"/>
  <c r="I13" i="100"/>
  <c r="H13" i="100"/>
  <c r="R12" i="100"/>
  <c r="Q12" i="100"/>
  <c r="P12" i="100"/>
  <c r="O12" i="100"/>
  <c r="N12" i="100"/>
  <c r="M12" i="100"/>
  <c r="L12" i="100"/>
  <c r="K12" i="100"/>
  <c r="J12" i="100"/>
  <c r="I12" i="100"/>
  <c r="H12" i="100"/>
  <c r="R11" i="100"/>
  <c r="Q11" i="100"/>
  <c r="P11" i="100"/>
  <c r="O11" i="100"/>
  <c r="N11" i="100"/>
  <c r="M11" i="100"/>
  <c r="L11" i="100"/>
  <c r="K11" i="100"/>
  <c r="J11" i="100"/>
  <c r="I11" i="100"/>
  <c r="H11" i="100"/>
  <c r="R10" i="100"/>
  <c r="Q10" i="100"/>
  <c r="P10" i="100"/>
  <c r="O10" i="100"/>
  <c r="N10" i="100"/>
  <c r="M10" i="100"/>
  <c r="L10" i="100"/>
  <c r="K10" i="100"/>
  <c r="J10" i="100"/>
  <c r="I10" i="100"/>
  <c r="H10" i="100"/>
  <c r="T8" i="100"/>
  <c r="T7" i="100"/>
  <c r="T6" i="100"/>
  <c r="S16" i="100"/>
  <c r="A2" i="100"/>
  <c r="G20" i="99"/>
  <c r="F20" i="99"/>
  <c r="E20" i="99"/>
  <c r="R16" i="99"/>
  <c r="Q16" i="99"/>
  <c r="P16" i="99"/>
  <c r="O16" i="99"/>
  <c r="N16" i="99"/>
  <c r="M16" i="99"/>
  <c r="L16" i="99"/>
  <c r="K16" i="99"/>
  <c r="J16" i="99"/>
  <c r="I16" i="99"/>
  <c r="H16" i="99"/>
  <c r="R15" i="99"/>
  <c r="Q15" i="99"/>
  <c r="P15" i="99"/>
  <c r="O15" i="99"/>
  <c r="N15" i="99"/>
  <c r="M15" i="99"/>
  <c r="L15" i="99"/>
  <c r="K15" i="99"/>
  <c r="J15" i="99"/>
  <c r="I15" i="99"/>
  <c r="H15" i="99"/>
  <c r="R14" i="99"/>
  <c r="Q14" i="99"/>
  <c r="P14" i="99"/>
  <c r="O14" i="99"/>
  <c r="N14" i="99"/>
  <c r="M14" i="99"/>
  <c r="L14" i="99"/>
  <c r="K14" i="99"/>
  <c r="J14" i="99"/>
  <c r="I14" i="99"/>
  <c r="H14" i="99"/>
  <c r="R13" i="99"/>
  <c r="Q13" i="99"/>
  <c r="P13" i="99"/>
  <c r="O13" i="99"/>
  <c r="N13" i="99"/>
  <c r="M13" i="99"/>
  <c r="L13" i="99"/>
  <c r="K13" i="99"/>
  <c r="J13" i="99"/>
  <c r="I13" i="99"/>
  <c r="H13" i="99"/>
  <c r="R12" i="99"/>
  <c r="Q12" i="99"/>
  <c r="P12" i="99"/>
  <c r="O12" i="99"/>
  <c r="N12" i="99"/>
  <c r="M12" i="99"/>
  <c r="L12" i="99"/>
  <c r="K12" i="99"/>
  <c r="J12" i="99"/>
  <c r="I12" i="99"/>
  <c r="H12" i="99"/>
  <c r="R11" i="99"/>
  <c r="Q11" i="99"/>
  <c r="P11" i="99"/>
  <c r="O11" i="99"/>
  <c r="N11" i="99"/>
  <c r="M11" i="99"/>
  <c r="L11" i="99"/>
  <c r="K11" i="99"/>
  <c r="J11" i="99"/>
  <c r="I11" i="99"/>
  <c r="H11" i="99"/>
  <c r="R10" i="99"/>
  <c r="Q10" i="99"/>
  <c r="P10" i="99"/>
  <c r="O10" i="99"/>
  <c r="N10" i="99"/>
  <c r="M10" i="99"/>
  <c r="L10" i="99"/>
  <c r="K10" i="99"/>
  <c r="J10" i="99"/>
  <c r="I10" i="99"/>
  <c r="H10" i="99"/>
  <c r="T8" i="99"/>
  <c r="T7" i="99"/>
  <c r="T6" i="99"/>
  <c r="S16" i="99"/>
  <c r="A2" i="99"/>
  <c r="G21" i="98"/>
  <c r="F21" i="98"/>
  <c r="E21" i="98"/>
  <c r="G20" i="98"/>
  <c r="F20" i="98"/>
  <c r="E20" i="98"/>
  <c r="R16" i="98"/>
  <c r="Q16" i="98"/>
  <c r="P16" i="98"/>
  <c r="O16" i="98"/>
  <c r="N16" i="98"/>
  <c r="M16" i="98"/>
  <c r="L16" i="98"/>
  <c r="K16" i="98"/>
  <c r="J16" i="98"/>
  <c r="I16" i="98"/>
  <c r="H16" i="98"/>
  <c r="R15" i="98"/>
  <c r="Q15" i="98"/>
  <c r="P15" i="98"/>
  <c r="O15" i="98"/>
  <c r="N15" i="98"/>
  <c r="M15" i="98"/>
  <c r="L15" i="98"/>
  <c r="K15" i="98"/>
  <c r="J15" i="98"/>
  <c r="I15" i="98"/>
  <c r="H15" i="98"/>
  <c r="R14" i="98"/>
  <c r="Q14" i="98"/>
  <c r="P14" i="98"/>
  <c r="O14" i="98"/>
  <c r="N14" i="98"/>
  <c r="M14" i="98"/>
  <c r="L14" i="98"/>
  <c r="K14" i="98"/>
  <c r="J14" i="98"/>
  <c r="I14" i="98"/>
  <c r="H14" i="98"/>
  <c r="R13" i="98"/>
  <c r="Q13" i="98"/>
  <c r="P13" i="98"/>
  <c r="O13" i="98"/>
  <c r="N13" i="98"/>
  <c r="M13" i="98"/>
  <c r="L13" i="98"/>
  <c r="K13" i="98"/>
  <c r="J13" i="98"/>
  <c r="I13" i="98"/>
  <c r="H13" i="98"/>
  <c r="R12" i="98"/>
  <c r="Q12" i="98"/>
  <c r="P12" i="98"/>
  <c r="O12" i="98"/>
  <c r="N12" i="98"/>
  <c r="M12" i="98"/>
  <c r="L12" i="98"/>
  <c r="K12" i="98"/>
  <c r="J12" i="98"/>
  <c r="I12" i="98"/>
  <c r="H12" i="98"/>
  <c r="R11" i="98"/>
  <c r="Q11" i="98"/>
  <c r="P11" i="98"/>
  <c r="O11" i="98"/>
  <c r="N11" i="98"/>
  <c r="M11" i="98"/>
  <c r="L11" i="98"/>
  <c r="K11" i="98"/>
  <c r="J11" i="98"/>
  <c r="I11" i="98"/>
  <c r="H11" i="98"/>
  <c r="R10" i="98"/>
  <c r="Q10" i="98"/>
  <c r="P10" i="98"/>
  <c r="O10" i="98"/>
  <c r="N10" i="98"/>
  <c r="M10" i="98"/>
  <c r="L10" i="98"/>
  <c r="K10" i="98"/>
  <c r="J10" i="98"/>
  <c r="I10" i="98"/>
  <c r="H10" i="98"/>
  <c r="T8" i="98"/>
  <c r="T7" i="98"/>
  <c r="T6" i="98"/>
  <c r="S16" i="98"/>
  <c r="A2" i="98"/>
  <c r="G76" i="97"/>
  <c r="F76" i="97"/>
  <c r="E76" i="97"/>
  <c r="G75" i="97"/>
  <c r="F75" i="97"/>
  <c r="E75" i="97"/>
  <c r="G74" i="97"/>
  <c r="F74" i="97"/>
  <c r="E74" i="97"/>
  <c r="G73" i="97"/>
  <c r="F73" i="97"/>
  <c r="E73" i="97"/>
  <c r="G72" i="97"/>
  <c r="F72" i="97"/>
  <c r="E72" i="97"/>
  <c r="G71" i="97"/>
  <c r="F71" i="97"/>
  <c r="E71" i="97"/>
  <c r="G70" i="97"/>
  <c r="F70" i="97"/>
  <c r="E70" i="97"/>
  <c r="G69" i="97"/>
  <c r="F69" i="97"/>
  <c r="E69" i="97"/>
  <c r="G68" i="97"/>
  <c r="F68" i="97"/>
  <c r="E68" i="97"/>
  <c r="G67" i="97"/>
  <c r="F67" i="97"/>
  <c r="E67" i="97"/>
  <c r="G66" i="97"/>
  <c r="F66" i="97"/>
  <c r="E66" i="97"/>
  <c r="G65" i="97"/>
  <c r="F65" i="97"/>
  <c r="E65" i="97"/>
  <c r="G64" i="97"/>
  <c r="F64" i="97"/>
  <c r="E64" i="97"/>
  <c r="G63" i="97"/>
  <c r="F63" i="97"/>
  <c r="E63" i="97"/>
  <c r="G62" i="97"/>
  <c r="F62" i="97"/>
  <c r="E62" i="97"/>
  <c r="G61" i="97"/>
  <c r="F61" i="97"/>
  <c r="E61" i="97"/>
  <c r="G60" i="97"/>
  <c r="F60" i="97"/>
  <c r="E60" i="97"/>
  <c r="G59" i="97"/>
  <c r="F59" i="97"/>
  <c r="E59" i="97"/>
  <c r="G58" i="97"/>
  <c r="F58" i="97"/>
  <c r="E58" i="97"/>
  <c r="G57" i="97"/>
  <c r="F57" i="97"/>
  <c r="E57" i="97"/>
  <c r="G56" i="97"/>
  <c r="F56" i="97"/>
  <c r="E56" i="97"/>
  <c r="G55" i="97"/>
  <c r="F55" i="97"/>
  <c r="E55" i="97"/>
  <c r="G54" i="97"/>
  <c r="F54" i="97"/>
  <c r="E54" i="97"/>
  <c r="G53" i="97"/>
  <c r="F53" i="97"/>
  <c r="E53" i="97"/>
  <c r="G52" i="97"/>
  <c r="F52" i="97"/>
  <c r="E52" i="97"/>
  <c r="G51" i="97"/>
  <c r="F51" i="97"/>
  <c r="E51" i="97"/>
  <c r="G50" i="97"/>
  <c r="F50" i="97"/>
  <c r="E50" i="97"/>
  <c r="G49" i="97"/>
  <c r="F49" i="97"/>
  <c r="E49" i="97"/>
  <c r="G48" i="97"/>
  <c r="F48" i="97"/>
  <c r="E48" i="97"/>
  <c r="G47" i="97"/>
  <c r="F47" i="97"/>
  <c r="E47" i="97"/>
  <c r="G46" i="97"/>
  <c r="F46" i="97"/>
  <c r="E46" i="97"/>
  <c r="G45" i="97"/>
  <c r="F45" i="97"/>
  <c r="E45" i="97"/>
  <c r="G44" i="97"/>
  <c r="F44" i="97"/>
  <c r="E44" i="97"/>
  <c r="G43" i="97"/>
  <c r="F43" i="97"/>
  <c r="E43" i="97"/>
  <c r="G42" i="97"/>
  <c r="F42" i="97"/>
  <c r="E42" i="97"/>
  <c r="G41" i="97"/>
  <c r="F41" i="97"/>
  <c r="E41" i="97"/>
  <c r="G40" i="97"/>
  <c r="F40" i="97"/>
  <c r="E40" i="97"/>
  <c r="G39" i="97"/>
  <c r="F39" i="97"/>
  <c r="E39" i="97"/>
  <c r="G38" i="97"/>
  <c r="F38" i="97"/>
  <c r="G37" i="97"/>
  <c r="F37" i="97"/>
  <c r="G36" i="97"/>
  <c r="F36" i="97"/>
  <c r="G35" i="97"/>
  <c r="F35" i="97"/>
  <c r="G34" i="97"/>
  <c r="F34" i="97"/>
  <c r="G33" i="97"/>
  <c r="F33" i="97"/>
  <c r="G32" i="97"/>
  <c r="F32" i="97"/>
  <c r="G31" i="97"/>
  <c r="F31" i="97"/>
  <c r="G30" i="97"/>
  <c r="F30" i="97"/>
  <c r="G29" i="97"/>
  <c r="F29" i="97"/>
  <c r="E29" i="97"/>
  <c r="G28" i="97"/>
  <c r="F28" i="97"/>
  <c r="E28" i="97"/>
  <c r="G27" i="97"/>
  <c r="F27" i="97"/>
  <c r="E27" i="97"/>
  <c r="G26" i="97"/>
  <c r="F26" i="97"/>
  <c r="E26" i="97"/>
  <c r="G25" i="97"/>
  <c r="F25" i="97"/>
  <c r="E25" i="97"/>
  <c r="G24" i="97"/>
  <c r="F24" i="97"/>
  <c r="E24" i="97"/>
  <c r="G23" i="97"/>
  <c r="F23" i="97"/>
  <c r="E23" i="97"/>
  <c r="G22" i="97"/>
  <c r="F22" i="97"/>
  <c r="E22" i="97"/>
  <c r="G21" i="97"/>
  <c r="F21" i="97"/>
  <c r="E21" i="97"/>
  <c r="G20" i="97"/>
  <c r="F20" i="97"/>
  <c r="E20" i="97"/>
  <c r="R16" i="97"/>
  <c r="Q16" i="97"/>
  <c r="P16" i="97"/>
  <c r="O16" i="97"/>
  <c r="N16" i="97"/>
  <c r="M16" i="97"/>
  <c r="L16" i="97"/>
  <c r="K16" i="97"/>
  <c r="J16" i="97"/>
  <c r="I16" i="97"/>
  <c r="H16" i="97"/>
  <c r="R15" i="97"/>
  <c r="Q15" i="97"/>
  <c r="P15" i="97"/>
  <c r="O15" i="97"/>
  <c r="N15" i="97"/>
  <c r="M15" i="97"/>
  <c r="L15" i="97"/>
  <c r="K15" i="97"/>
  <c r="J15" i="97"/>
  <c r="I15" i="97"/>
  <c r="H15" i="97"/>
  <c r="R14" i="97"/>
  <c r="Q14" i="97"/>
  <c r="P14" i="97"/>
  <c r="O14" i="97"/>
  <c r="N14" i="97"/>
  <c r="M14" i="97"/>
  <c r="L14" i="97"/>
  <c r="K14" i="97"/>
  <c r="J14" i="97"/>
  <c r="I14" i="97"/>
  <c r="H14" i="97"/>
  <c r="R13" i="97"/>
  <c r="Q13" i="97"/>
  <c r="P13" i="97"/>
  <c r="O13" i="97"/>
  <c r="N13" i="97"/>
  <c r="M13" i="97"/>
  <c r="L13" i="97"/>
  <c r="K13" i="97"/>
  <c r="J13" i="97"/>
  <c r="I13" i="97"/>
  <c r="H13" i="97"/>
  <c r="R12" i="97"/>
  <c r="Q12" i="97"/>
  <c r="P12" i="97"/>
  <c r="O12" i="97"/>
  <c r="N12" i="97"/>
  <c r="M12" i="97"/>
  <c r="L12" i="97"/>
  <c r="K12" i="97"/>
  <c r="J12" i="97"/>
  <c r="I12" i="97"/>
  <c r="H12" i="97"/>
  <c r="R11" i="97"/>
  <c r="Q11" i="97"/>
  <c r="P11" i="97"/>
  <c r="O11" i="97"/>
  <c r="N11" i="97"/>
  <c r="M11" i="97"/>
  <c r="L11" i="97"/>
  <c r="K11" i="97"/>
  <c r="J11" i="97"/>
  <c r="I11" i="97"/>
  <c r="H11" i="97"/>
  <c r="R10" i="97"/>
  <c r="Q10" i="97"/>
  <c r="P10" i="97"/>
  <c r="O10" i="97"/>
  <c r="N10" i="97"/>
  <c r="M10" i="97"/>
  <c r="L10" i="97"/>
  <c r="K10" i="97"/>
  <c r="J10" i="97"/>
  <c r="I10" i="97"/>
  <c r="H10" i="97"/>
  <c r="T8" i="97"/>
  <c r="T7" i="97"/>
  <c r="T6" i="97"/>
  <c r="S16" i="97"/>
  <c r="A2" i="97"/>
  <c r="G76" i="96"/>
  <c r="F76" i="96"/>
  <c r="E76" i="96"/>
  <c r="G75" i="96"/>
  <c r="F75" i="96"/>
  <c r="E75" i="96"/>
  <c r="G74" i="96"/>
  <c r="F74" i="96"/>
  <c r="E74" i="96"/>
  <c r="G73" i="96"/>
  <c r="F73" i="96"/>
  <c r="E73" i="96"/>
  <c r="G72" i="96"/>
  <c r="F72" i="96"/>
  <c r="E72" i="96"/>
  <c r="G71" i="96"/>
  <c r="F71" i="96"/>
  <c r="E71" i="96"/>
  <c r="G70" i="96"/>
  <c r="F70" i="96"/>
  <c r="E70" i="96"/>
  <c r="G69" i="96"/>
  <c r="F69" i="96"/>
  <c r="E69" i="96"/>
  <c r="G68" i="96"/>
  <c r="F68" i="96"/>
  <c r="E68" i="96"/>
  <c r="G67" i="96"/>
  <c r="F67" i="96"/>
  <c r="E67" i="96"/>
  <c r="G66" i="96"/>
  <c r="F66" i="96"/>
  <c r="E66" i="96"/>
  <c r="G65" i="96"/>
  <c r="F65" i="96"/>
  <c r="E65" i="96"/>
  <c r="G64" i="96"/>
  <c r="F64" i="96"/>
  <c r="E64" i="96"/>
  <c r="G63" i="96"/>
  <c r="F63" i="96"/>
  <c r="E63" i="96"/>
  <c r="G62" i="96"/>
  <c r="F62" i="96"/>
  <c r="E62" i="96"/>
  <c r="G61" i="96"/>
  <c r="F61" i="96"/>
  <c r="E61" i="96"/>
  <c r="G60" i="96"/>
  <c r="F60" i="96"/>
  <c r="E60" i="96"/>
  <c r="G59" i="96"/>
  <c r="F59" i="96"/>
  <c r="E59" i="96"/>
  <c r="G58" i="96"/>
  <c r="F58" i="96"/>
  <c r="E58" i="96"/>
  <c r="G57" i="96"/>
  <c r="F57" i="96"/>
  <c r="E57" i="96"/>
  <c r="G56" i="96"/>
  <c r="F56" i="96"/>
  <c r="E56" i="96"/>
  <c r="G55" i="96"/>
  <c r="F55" i="96"/>
  <c r="E55" i="96"/>
  <c r="G54" i="96"/>
  <c r="F54" i="96"/>
  <c r="E54" i="96"/>
  <c r="G53" i="96"/>
  <c r="F53" i="96"/>
  <c r="E53" i="96"/>
  <c r="G52" i="96"/>
  <c r="F52" i="96"/>
  <c r="E52" i="96"/>
  <c r="G51" i="96"/>
  <c r="F51" i="96"/>
  <c r="E51" i="96"/>
  <c r="G50" i="96"/>
  <c r="F50" i="96"/>
  <c r="E50" i="96"/>
  <c r="G49" i="96"/>
  <c r="F49" i="96"/>
  <c r="E49" i="96"/>
  <c r="G48" i="96"/>
  <c r="F48" i="96"/>
  <c r="E48" i="96"/>
  <c r="G47" i="96"/>
  <c r="F47" i="96"/>
  <c r="E47" i="96"/>
  <c r="G46" i="96"/>
  <c r="F46" i="96"/>
  <c r="E46" i="96"/>
  <c r="G45" i="96"/>
  <c r="F45" i="96"/>
  <c r="E45" i="96"/>
  <c r="G44" i="96"/>
  <c r="F44" i="96"/>
  <c r="E44" i="96"/>
  <c r="G43" i="96"/>
  <c r="F43" i="96"/>
  <c r="E43" i="96"/>
  <c r="G42" i="96"/>
  <c r="F42" i="96"/>
  <c r="E42" i="96"/>
  <c r="G41" i="96"/>
  <c r="F41" i="96"/>
  <c r="E41" i="96"/>
  <c r="G40" i="96"/>
  <c r="F40" i="96"/>
  <c r="E40" i="96"/>
  <c r="G39" i="96"/>
  <c r="F39" i="96"/>
  <c r="E39" i="96"/>
  <c r="G38" i="96"/>
  <c r="F38" i="96"/>
  <c r="E38" i="96"/>
  <c r="G37" i="96"/>
  <c r="F37" i="96"/>
  <c r="E37" i="96"/>
  <c r="G36" i="96"/>
  <c r="F36" i="96"/>
  <c r="E36" i="96"/>
  <c r="G35" i="96"/>
  <c r="F35" i="96"/>
  <c r="E35" i="96"/>
  <c r="G34" i="96"/>
  <c r="F34" i="96"/>
  <c r="E34" i="96"/>
  <c r="G33" i="96"/>
  <c r="F33" i="96"/>
  <c r="E33" i="96"/>
  <c r="G32" i="96"/>
  <c r="F32" i="96"/>
  <c r="E32" i="96"/>
  <c r="G31" i="96"/>
  <c r="F31" i="96"/>
  <c r="E31" i="96"/>
  <c r="G30" i="96"/>
  <c r="F30" i="96"/>
  <c r="E30" i="96"/>
  <c r="G29" i="96"/>
  <c r="F29" i="96"/>
  <c r="E29" i="96"/>
  <c r="G28" i="96"/>
  <c r="F28" i="96"/>
  <c r="E28" i="96"/>
  <c r="G27" i="96"/>
  <c r="F27" i="96"/>
  <c r="E27" i="96"/>
  <c r="G26" i="96"/>
  <c r="F26" i="96"/>
  <c r="E26" i="96"/>
  <c r="G25" i="96"/>
  <c r="F25" i="96"/>
  <c r="E25" i="96"/>
  <c r="G24" i="96"/>
  <c r="F24" i="96"/>
  <c r="E24" i="96"/>
  <c r="G23" i="96"/>
  <c r="F23" i="96"/>
  <c r="E23" i="96"/>
  <c r="G22" i="96"/>
  <c r="F22" i="96"/>
  <c r="E22" i="96"/>
  <c r="G21" i="96"/>
  <c r="F21" i="96"/>
  <c r="E21" i="96"/>
  <c r="G20" i="96"/>
  <c r="F20" i="96"/>
  <c r="E20" i="96"/>
  <c r="R16" i="96"/>
  <c r="Q16" i="96"/>
  <c r="P16" i="96"/>
  <c r="O16" i="96"/>
  <c r="N16" i="96"/>
  <c r="M16" i="96"/>
  <c r="L16" i="96"/>
  <c r="K16" i="96"/>
  <c r="J16" i="96"/>
  <c r="I16" i="96"/>
  <c r="H16" i="96"/>
  <c r="R15" i="96"/>
  <c r="Q15" i="96"/>
  <c r="P15" i="96"/>
  <c r="O15" i="96"/>
  <c r="N15" i="96"/>
  <c r="M15" i="96"/>
  <c r="L15" i="96"/>
  <c r="K15" i="96"/>
  <c r="J15" i="96"/>
  <c r="I15" i="96"/>
  <c r="H15" i="96"/>
  <c r="R14" i="96"/>
  <c r="Q14" i="96"/>
  <c r="P14" i="96"/>
  <c r="O14" i="96"/>
  <c r="N14" i="96"/>
  <c r="M14" i="96"/>
  <c r="L14" i="96"/>
  <c r="K14" i="96"/>
  <c r="J14" i="96"/>
  <c r="I14" i="96"/>
  <c r="H14" i="96"/>
  <c r="R13" i="96"/>
  <c r="Q13" i="96"/>
  <c r="P13" i="96"/>
  <c r="O13" i="96"/>
  <c r="N13" i="96"/>
  <c r="M13" i="96"/>
  <c r="K13" i="96"/>
  <c r="I13" i="96"/>
  <c r="H13" i="96"/>
  <c r="R12" i="96"/>
  <c r="Q12" i="96"/>
  <c r="P12" i="96"/>
  <c r="O12" i="96"/>
  <c r="N12" i="96"/>
  <c r="M12" i="96"/>
  <c r="K12" i="96"/>
  <c r="I12" i="96"/>
  <c r="H12" i="96"/>
  <c r="R11" i="96"/>
  <c r="Q11" i="96"/>
  <c r="P11" i="96"/>
  <c r="O11" i="96"/>
  <c r="N11" i="96"/>
  <c r="M11" i="96"/>
  <c r="K11" i="96"/>
  <c r="I11" i="96"/>
  <c r="H11" i="96"/>
  <c r="R10" i="96"/>
  <c r="Q10" i="96"/>
  <c r="P10" i="96"/>
  <c r="O10" i="96"/>
  <c r="N10" i="96"/>
  <c r="M10" i="96"/>
  <c r="K10" i="96"/>
  <c r="I10" i="96"/>
  <c r="H10" i="96"/>
  <c r="T8" i="96"/>
  <c r="T7" i="96"/>
  <c r="T6" i="96"/>
  <c r="S16" i="96"/>
  <c r="A2" i="96"/>
  <c r="G76" i="95"/>
  <c r="F76" i="95"/>
  <c r="G75" i="95"/>
  <c r="F75" i="95"/>
  <c r="G74" i="95"/>
  <c r="F74" i="95"/>
  <c r="G73" i="95"/>
  <c r="F73" i="95"/>
  <c r="G72" i="95"/>
  <c r="F72" i="95"/>
  <c r="G71" i="95"/>
  <c r="F71" i="95"/>
  <c r="G70" i="95"/>
  <c r="F70" i="95"/>
  <c r="G69" i="95"/>
  <c r="F69" i="95"/>
  <c r="G68" i="95"/>
  <c r="F68" i="95"/>
  <c r="G67" i="95"/>
  <c r="F67" i="95"/>
  <c r="G66" i="95"/>
  <c r="F66" i="95"/>
  <c r="G65" i="95"/>
  <c r="F65" i="95"/>
  <c r="G64" i="95"/>
  <c r="F64" i="95"/>
  <c r="G63" i="95"/>
  <c r="F63" i="95"/>
  <c r="G62" i="95"/>
  <c r="F62" i="95"/>
  <c r="G61" i="95"/>
  <c r="F61" i="95"/>
  <c r="G60" i="95"/>
  <c r="F60" i="95"/>
  <c r="G59" i="95"/>
  <c r="F59" i="95"/>
  <c r="G58" i="95"/>
  <c r="F58" i="95"/>
  <c r="G57" i="95"/>
  <c r="F57" i="95"/>
  <c r="G56" i="95"/>
  <c r="F56" i="95"/>
  <c r="G55" i="95"/>
  <c r="F55" i="95"/>
  <c r="G54" i="95"/>
  <c r="F54" i="95"/>
  <c r="G53" i="95"/>
  <c r="F53" i="95"/>
  <c r="G52" i="95"/>
  <c r="F52" i="95"/>
  <c r="G51" i="95"/>
  <c r="F51" i="95"/>
  <c r="G50" i="95"/>
  <c r="F50" i="95"/>
  <c r="G49" i="95"/>
  <c r="F49" i="95"/>
  <c r="G48" i="95"/>
  <c r="F48" i="95"/>
  <c r="G47" i="95"/>
  <c r="F47" i="95"/>
  <c r="G46" i="95"/>
  <c r="F46" i="95"/>
  <c r="G45" i="95"/>
  <c r="F45" i="95"/>
  <c r="G44" i="95"/>
  <c r="F44" i="95"/>
  <c r="G43" i="95"/>
  <c r="F43" i="95"/>
  <c r="G42" i="95"/>
  <c r="F42" i="95"/>
  <c r="G41" i="95"/>
  <c r="F41" i="95"/>
  <c r="G40" i="95"/>
  <c r="F40" i="95"/>
  <c r="G39" i="95"/>
  <c r="F39" i="95"/>
  <c r="G38" i="95"/>
  <c r="F38" i="95"/>
  <c r="G37" i="95"/>
  <c r="F37" i="95"/>
  <c r="G36" i="95"/>
  <c r="F36" i="95"/>
  <c r="G35" i="95"/>
  <c r="F35" i="95"/>
  <c r="G34" i="95"/>
  <c r="F34" i="95"/>
  <c r="G33" i="95"/>
  <c r="F33" i="95"/>
  <c r="G32" i="95"/>
  <c r="F32" i="95"/>
  <c r="G31" i="95"/>
  <c r="F31" i="95"/>
  <c r="G30" i="95"/>
  <c r="F30" i="95"/>
  <c r="E30" i="95"/>
  <c r="G29" i="95"/>
  <c r="F29" i="95"/>
  <c r="E29" i="95"/>
  <c r="G28" i="95"/>
  <c r="F28" i="95"/>
  <c r="E28" i="95"/>
  <c r="G27" i="95"/>
  <c r="F27" i="95"/>
  <c r="E27" i="95"/>
  <c r="G26" i="95"/>
  <c r="F26" i="95"/>
  <c r="E26" i="95"/>
  <c r="G25" i="95"/>
  <c r="F25" i="95"/>
  <c r="E25" i="95"/>
  <c r="G24" i="95"/>
  <c r="F24" i="95"/>
  <c r="E24" i="95"/>
  <c r="G23" i="95"/>
  <c r="F23" i="95"/>
  <c r="E23" i="95"/>
  <c r="G22" i="95"/>
  <c r="F22" i="95"/>
  <c r="E22" i="95"/>
  <c r="G21" i="95"/>
  <c r="F21" i="95"/>
  <c r="E21" i="95"/>
  <c r="G20" i="95"/>
  <c r="F20" i="95"/>
  <c r="E20" i="95"/>
  <c r="R16" i="95"/>
  <c r="Q16" i="95"/>
  <c r="P16" i="95"/>
  <c r="O16" i="95"/>
  <c r="N16" i="95"/>
  <c r="M16" i="95"/>
  <c r="L16" i="95"/>
  <c r="K16" i="95"/>
  <c r="J16" i="95"/>
  <c r="I16" i="95"/>
  <c r="H16" i="95"/>
  <c r="R15" i="95"/>
  <c r="Q15" i="95"/>
  <c r="P15" i="95"/>
  <c r="O15" i="95"/>
  <c r="N15" i="95"/>
  <c r="M15" i="95"/>
  <c r="L15" i="95"/>
  <c r="K15" i="95"/>
  <c r="J15" i="95"/>
  <c r="I15" i="95"/>
  <c r="H15" i="95"/>
  <c r="R14" i="95"/>
  <c r="Q14" i="95"/>
  <c r="P14" i="95"/>
  <c r="O14" i="95"/>
  <c r="N14" i="95"/>
  <c r="M14" i="95"/>
  <c r="L14" i="95"/>
  <c r="K14" i="95"/>
  <c r="J14" i="95"/>
  <c r="I14" i="95"/>
  <c r="H14" i="95"/>
  <c r="R13" i="95"/>
  <c r="Q13" i="95"/>
  <c r="P13" i="95"/>
  <c r="O13" i="95"/>
  <c r="N13" i="95"/>
  <c r="M13" i="95"/>
  <c r="L13" i="95"/>
  <c r="K13" i="95"/>
  <c r="J13" i="95"/>
  <c r="I13" i="95"/>
  <c r="H13" i="95"/>
  <c r="R12" i="95"/>
  <c r="Q12" i="95"/>
  <c r="P12" i="95"/>
  <c r="O12" i="95"/>
  <c r="N12" i="95"/>
  <c r="M12" i="95"/>
  <c r="L12" i="95"/>
  <c r="K12" i="95"/>
  <c r="J12" i="95"/>
  <c r="I12" i="95"/>
  <c r="H12" i="95"/>
  <c r="R11" i="95"/>
  <c r="Q11" i="95"/>
  <c r="P11" i="95"/>
  <c r="O11" i="95"/>
  <c r="N11" i="95"/>
  <c r="M11" i="95"/>
  <c r="L11" i="95"/>
  <c r="K11" i="95"/>
  <c r="J11" i="95"/>
  <c r="I11" i="95"/>
  <c r="H11" i="95"/>
  <c r="R10" i="95"/>
  <c r="Q10" i="95"/>
  <c r="P10" i="95"/>
  <c r="O10" i="95"/>
  <c r="N10" i="95"/>
  <c r="M10" i="95"/>
  <c r="L10" i="95"/>
  <c r="K10" i="95"/>
  <c r="J10" i="95"/>
  <c r="I10" i="95"/>
  <c r="H10" i="95"/>
  <c r="T8" i="95"/>
  <c r="T7" i="95"/>
  <c r="T6" i="95"/>
  <c r="S16" i="95"/>
  <c r="A2" i="95"/>
  <c r="G76" i="94"/>
  <c r="F76" i="94"/>
  <c r="E76" i="94"/>
  <c r="G75" i="94"/>
  <c r="F75" i="94"/>
  <c r="E75" i="94"/>
  <c r="G74" i="94"/>
  <c r="F74" i="94"/>
  <c r="E74" i="94"/>
  <c r="G73" i="94"/>
  <c r="F73" i="94"/>
  <c r="E73" i="94"/>
  <c r="G72" i="94"/>
  <c r="F72" i="94"/>
  <c r="E72" i="94"/>
  <c r="G71" i="94"/>
  <c r="F71" i="94"/>
  <c r="E71" i="94"/>
  <c r="G70" i="94"/>
  <c r="F70" i="94"/>
  <c r="E70" i="94"/>
  <c r="G69" i="94"/>
  <c r="F69" i="94"/>
  <c r="E69" i="94"/>
  <c r="G68" i="94"/>
  <c r="F68" i="94"/>
  <c r="E68" i="94"/>
  <c r="G67" i="94"/>
  <c r="F67" i="94"/>
  <c r="E67" i="94"/>
  <c r="G66" i="94"/>
  <c r="F66" i="94"/>
  <c r="E66" i="94"/>
  <c r="G65" i="94"/>
  <c r="F65" i="94"/>
  <c r="E65" i="94"/>
  <c r="G64" i="94"/>
  <c r="F64" i="94"/>
  <c r="E64" i="94"/>
  <c r="G63" i="94"/>
  <c r="F63" i="94"/>
  <c r="E63" i="94"/>
  <c r="G62" i="94"/>
  <c r="F62" i="94"/>
  <c r="E62" i="94"/>
  <c r="G61" i="94"/>
  <c r="F61" i="94"/>
  <c r="E61" i="94"/>
  <c r="G60" i="94"/>
  <c r="F60" i="94"/>
  <c r="E60" i="94"/>
  <c r="G59" i="94"/>
  <c r="F59" i="94"/>
  <c r="E59" i="94"/>
  <c r="G58" i="94"/>
  <c r="F58" i="94"/>
  <c r="E58" i="94"/>
  <c r="G57" i="94"/>
  <c r="F57" i="94"/>
  <c r="E57" i="94"/>
  <c r="G56" i="94"/>
  <c r="F56" i="94"/>
  <c r="E56" i="94"/>
  <c r="G55" i="94"/>
  <c r="F55" i="94"/>
  <c r="E55" i="94"/>
  <c r="G54" i="94"/>
  <c r="F54" i="94"/>
  <c r="E54" i="94"/>
  <c r="G53" i="94"/>
  <c r="F53" i="94"/>
  <c r="E53" i="94"/>
  <c r="G52" i="94"/>
  <c r="F52" i="94"/>
  <c r="E52" i="94"/>
  <c r="G51" i="94"/>
  <c r="F51" i="94"/>
  <c r="G50" i="94"/>
  <c r="F50" i="94"/>
  <c r="G49" i="94"/>
  <c r="F49" i="94"/>
  <c r="G48" i="94"/>
  <c r="F48" i="94"/>
  <c r="G47" i="94"/>
  <c r="F47" i="94"/>
  <c r="G46" i="94"/>
  <c r="F46" i="94"/>
  <c r="G45" i="94"/>
  <c r="F45" i="94"/>
  <c r="G44" i="94"/>
  <c r="F44" i="94"/>
  <c r="G43" i="94"/>
  <c r="F43" i="94"/>
  <c r="G42" i="94"/>
  <c r="F42" i="94"/>
  <c r="G41" i="94"/>
  <c r="F41" i="94"/>
  <c r="G40" i="94"/>
  <c r="F40" i="94"/>
  <c r="G39" i="94"/>
  <c r="F39" i="94"/>
  <c r="G38" i="94"/>
  <c r="F38" i="94"/>
  <c r="G37" i="94"/>
  <c r="F37" i="94"/>
  <c r="G36" i="94"/>
  <c r="F36" i="94"/>
  <c r="G35" i="94"/>
  <c r="F35" i="94"/>
  <c r="G34" i="94"/>
  <c r="F34" i="94"/>
  <c r="G33" i="94"/>
  <c r="F33" i="94"/>
  <c r="G32" i="94"/>
  <c r="F32" i="94"/>
  <c r="G31" i="94"/>
  <c r="F31" i="94"/>
  <c r="G30" i="94"/>
  <c r="F30" i="94"/>
  <c r="G29" i="94"/>
  <c r="F29" i="94"/>
  <c r="G28" i="94"/>
  <c r="F28" i="94"/>
  <c r="E28" i="94"/>
  <c r="G27" i="94"/>
  <c r="F27" i="94"/>
  <c r="E27" i="94"/>
  <c r="G26" i="94"/>
  <c r="F26" i="94"/>
  <c r="E26" i="94"/>
  <c r="G25" i="94"/>
  <c r="F25" i="94"/>
  <c r="E25" i="94"/>
  <c r="G24" i="94"/>
  <c r="F24" i="94"/>
  <c r="E24" i="94"/>
  <c r="G23" i="94"/>
  <c r="F23" i="94"/>
  <c r="E23" i="94"/>
  <c r="G22" i="94"/>
  <c r="F22" i="94"/>
  <c r="E22" i="94"/>
  <c r="G21" i="94"/>
  <c r="F21" i="94"/>
  <c r="E21" i="94"/>
  <c r="G20" i="94"/>
  <c r="F20" i="94"/>
  <c r="E20" i="94"/>
  <c r="R16" i="94"/>
  <c r="Q16" i="94"/>
  <c r="P16" i="94"/>
  <c r="O16" i="94"/>
  <c r="N16" i="94"/>
  <c r="M16" i="94"/>
  <c r="L16" i="94"/>
  <c r="K16" i="94"/>
  <c r="J16" i="94"/>
  <c r="I16" i="94"/>
  <c r="H16" i="94"/>
  <c r="R15" i="94"/>
  <c r="Q15" i="94"/>
  <c r="P15" i="94"/>
  <c r="O15" i="94"/>
  <c r="N15" i="94"/>
  <c r="M15" i="94"/>
  <c r="L15" i="94"/>
  <c r="K15" i="94"/>
  <c r="J15" i="94"/>
  <c r="I15" i="94"/>
  <c r="H15" i="94"/>
  <c r="R14" i="94"/>
  <c r="Q14" i="94"/>
  <c r="P14" i="94"/>
  <c r="O14" i="94"/>
  <c r="N14" i="94"/>
  <c r="M14" i="94"/>
  <c r="L14" i="94"/>
  <c r="K14" i="94"/>
  <c r="J14" i="94"/>
  <c r="I14" i="94"/>
  <c r="H14" i="94"/>
  <c r="R13" i="94"/>
  <c r="Q13" i="94"/>
  <c r="P13" i="94"/>
  <c r="O13" i="94"/>
  <c r="N13" i="94"/>
  <c r="M13" i="94"/>
  <c r="K13" i="94"/>
  <c r="J13" i="94"/>
  <c r="I13" i="94"/>
  <c r="H13" i="94"/>
  <c r="R12" i="94"/>
  <c r="Q12" i="94"/>
  <c r="P12" i="94"/>
  <c r="O12" i="94"/>
  <c r="N12" i="94"/>
  <c r="M12" i="94"/>
  <c r="K12" i="94"/>
  <c r="J12" i="94"/>
  <c r="I12" i="94"/>
  <c r="H12" i="94"/>
  <c r="R11" i="94"/>
  <c r="Q11" i="94"/>
  <c r="P11" i="94"/>
  <c r="O11" i="94"/>
  <c r="N11" i="94"/>
  <c r="M11" i="94"/>
  <c r="K11" i="94"/>
  <c r="J11" i="94"/>
  <c r="I11" i="94"/>
  <c r="H11" i="94"/>
  <c r="R10" i="94"/>
  <c r="Q10" i="94"/>
  <c r="P10" i="94"/>
  <c r="O10" i="94"/>
  <c r="N10" i="94"/>
  <c r="M10" i="94"/>
  <c r="K10" i="94"/>
  <c r="J10" i="94"/>
  <c r="I10" i="94"/>
  <c r="H10" i="94"/>
  <c r="T8" i="94"/>
  <c r="T7" i="94"/>
  <c r="T6" i="94"/>
  <c r="S16" i="94"/>
  <c r="A2" i="94"/>
  <c r="G76" i="93"/>
  <c r="F76" i="93"/>
  <c r="E76" i="93"/>
  <c r="G75" i="93"/>
  <c r="F75" i="93"/>
  <c r="E75" i="93"/>
  <c r="G74" i="93"/>
  <c r="F74" i="93"/>
  <c r="E74" i="93"/>
  <c r="G73" i="93"/>
  <c r="F73" i="93"/>
  <c r="E73" i="93"/>
  <c r="G72" i="93"/>
  <c r="F72" i="93"/>
  <c r="E72" i="93"/>
  <c r="G71" i="93"/>
  <c r="F71" i="93"/>
  <c r="E71" i="93"/>
  <c r="G70" i="93"/>
  <c r="F70" i="93"/>
  <c r="E70" i="93"/>
  <c r="G69" i="93"/>
  <c r="F69" i="93"/>
  <c r="E69" i="93"/>
  <c r="G68" i="93"/>
  <c r="F68" i="93"/>
  <c r="E68" i="93"/>
  <c r="G67" i="93"/>
  <c r="F67" i="93"/>
  <c r="E67" i="93"/>
  <c r="G66" i="93"/>
  <c r="F66" i="93"/>
  <c r="E66" i="93"/>
  <c r="G65" i="93"/>
  <c r="F65" i="93"/>
  <c r="E65" i="93"/>
  <c r="G64" i="93"/>
  <c r="F64" i="93"/>
  <c r="E64" i="93"/>
  <c r="G63" i="93"/>
  <c r="F63" i="93"/>
  <c r="E63" i="93"/>
  <c r="G62" i="93"/>
  <c r="F62" i="93"/>
  <c r="E62" i="93"/>
  <c r="G61" i="93"/>
  <c r="F61" i="93"/>
  <c r="E61" i="93"/>
  <c r="G60" i="93"/>
  <c r="F60" i="93"/>
  <c r="E60" i="93"/>
  <c r="G59" i="93"/>
  <c r="F59" i="93"/>
  <c r="E59" i="93"/>
  <c r="G58" i="93"/>
  <c r="F58" i="93"/>
  <c r="E58" i="93"/>
  <c r="G57" i="93"/>
  <c r="F57" i="93"/>
  <c r="E57" i="93"/>
  <c r="G56" i="93"/>
  <c r="F56" i="93"/>
  <c r="E56" i="93"/>
  <c r="G55" i="93"/>
  <c r="F55" i="93"/>
  <c r="E55" i="93"/>
  <c r="G54" i="93"/>
  <c r="F54" i="93"/>
  <c r="E54" i="93"/>
  <c r="G53" i="93"/>
  <c r="F53" i="93"/>
  <c r="E53" i="93"/>
  <c r="G52" i="93"/>
  <c r="F52" i="93"/>
  <c r="E52" i="93"/>
  <c r="G51" i="93"/>
  <c r="F51" i="93"/>
  <c r="G50" i="93"/>
  <c r="F50" i="93"/>
  <c r="G49" i="93"/>
  <c r="F49" i="93"/>
  <c r="G48" i="93"/>
  <c r="F48" i="93"/>
  <c r="G47" i="93"/>
  <c r="F47" i="93"/>
  <c r="G46" i="93"/>
  <c r="F46" i="93"/>
  <c r="G45" i="93"/>
  <c r="F45" i="93"/>
  <c r="G44" i="93"/>
  <c r="F44" i="93"/>
  <c r="G43" i="93"/>
  <c r="F43" i="93"/>
  <c r="G42" i="93"/>
  <c r="F42" i="93"/>
  <c r="G41" i="93"/>
  <c r="F41" i="93"/>
  <c r="G40" i="93"/>
  <c r="F40" i="93"/>
  <c r="G39" i="93"/>
  <c r="F39" i="93"/>
  <c r="G38" i="93"/>
  <c r="F38" i="93"/>
  <c r="G37" i="93"/>
  <c r="F37" i="93"/>
  <c r="G36" i="93"/>
  <c r="F36" i="93"/>
  <c r="G35" i="93"/>
  <c r="F35" i="93"/>
  <c r="G34" i="93"/>
  <c r="F34" i="93"/>
  <c r="G33" i="93"/>
  <c r="F33" i="93"/>
  <c r="G32" i="93"/>
  <c r="F32" i="93"/>
  <c r="G31" i="93"/>
  <c r="F31" i="93"/>
  <c r="G30" i="93"/>
  <c r="F30" i="93"/>
  <c r="G29" i="93"/>
  <c r="F29" i="93"/>
  <c r="G28" i="93"/>
  <c r="F28" i="93"/>
  <c r="G27" i="93"/>
  <c r="F27" i="93"/>
  <c r="E27" i="93"/>
  <c r="G26" i="93"/>
  <c r="F26" i="93"/>
  <c r="E26" i="93"/>
  <c r="G25" i="93"/>
  <c r="F25" i="93"/>
  <c r="E25" i="93"/>
  <c r="G24" i="93"/>
  <c r="F24" i="93"/>
  <c r="E24" i="93"/>
  <c r="G23" i="93"/>
  <c r="F23" i="93"/>
  <c r="E23" i="93"/>
  <c r="G22" i="93"/>
  <c r="F22" i="93"/>
  <c r="E22" i="93"/>
  <c r="G21" i="93"/>
  <c r="F21" i="93"/>
  <c r="E21" i="93"/>
  <c r="G20" i="93"/>
  <c r="F20" i="93"/>
  <c r="E20" i="93"/>
  <c r="R16" i="93"/>
  <c r="Q16" i="93"/>
  <c r="P16" i="93"/>
  <c r="O16" i="93"/>
  <c r="N16" i="93"/>
  <c r="M16" i="93"/>
  <c r="L16" i="93"/>
  <c r="K16" i="93"/>
  <c r="J16" i="93"/>
  <c r="I16" i="93"/>
  <c r="H16" i="93"/>
  <c r="R15" i="93"/>
  <c r="Q15" i="93"/>
  <c r="P15" i="93"/>
  <c r="O15" i="93"/>
  <c r="N15" i="93"/>
  <c r="M15" i="93"/>
  <c r="L15" i="93"/>
  <c r="K15" i="93"/>
  <c r="J15" i="93"/>
  <c r="I15" i="93"/>
  <c r="H15" i="93"/>
  <c r="R14" i="93"/>
  <c r="Q14" i="93"/>
  <c r="P14" i="93"/>
  <c r="O14" i="93"/>
  <c r="N14" i="93"/>
  <c r="M14" i="93"/>
  <c r="L14" i="93"/>
  <c r="K14" i="93"/>
  <c r="J14" i="93"/>
  <c r="I14" i="93"/>
  <c r="H14" i="93"/>
  <c r="R13" i="93"/>
  <c r="P13" i="93"/>
  <c r="O13" i="93"/>
  <c r="N13" i="93"/>
  <c r="M13" i="93"/>
  <c r="L13" i="93"/>
  <c r="K13" i="93"/>
  <c r="J13" i="93"/>
  <c r="I13" i="93"/>
  <c r="H13" i="93"/>
  <c r="R12" i="93"/>
  <c r="P12" i="93"/>
  <c r="O12" i="93"/>
  <c r="N12" i="93"/>
  <c r="M12" i="93"/>
  <c r="L12" i="93"/>
  <c r="K12" i="93"/>
  <c r="J12" i="93"/>
  <c r="I12" i="93"/>
  <c r="H12" i="93"/>
  <c r="R11" i="93"/>
  <c r="P11" i="93"/>
  <c r="O11" i="93"/>
  <c r="N11" i="93"/>
  <c r="M11" i="93"/>
  <c r="L11" i="93"/>
  <c r="K11" i="93"/>
  <c r="J11" i="93"/>
  <c r="I11" i="93"/>
  <c r="H11" i="93"/>
  <c r="R10" i="93"/>
  <c r="P10" i="93"/>
  <c r="O10" i="93"/>
  <c r="N10" i="93"/>
  <c r="M10" i="93"/>
  <c r="L10" i="93"/>
  <c r="K10" i="93"/>
  <c r="J10" i="93"/>
  <c r="I10" i="93"/>
  <c r="H10" i="93"/>
  <c r="T8" i="93"/>
  <c r="T7" i="93"/>
  <c r="T6" i="93"/>
  <c r="S16" i="93"/>
  <c r="A2" i="93"/>
  <c r="G30" i="92"/>
  <c r="F30" i="92"/>
  <c r="E30" i="92"/>
  <c r="G29" i="92"/>
  <c r="F29" i="92"/>
  <c r="E29" i="92"/>
  <c r="G28" i="92"/>
  <c r="F28" i="92"/>
  <c r="E28" i="92"/>
  <c r="G27" i="92"/>
  <c r="F27" i="92"/>
  <c r="E27" i="92"/>
  <c r="G26" i="92"/>
  <c r="F26" i="92"/>
  <c r="E26" i="92"/>
  <c r="G25" i="92"/>
  <c r="F25" i="92"/>
  <c r="E25" i="92"/>
  <c r="G24" i="92"/>
  <c r="F24" i="92"/>
  <c r="E24" i="92"/>
  <c r="G23" i="92"/>
  <c r="F23" i="92"/>
  <c r="E23" i="92"/>
  <c r="G22" i="92"/>
  <c r="F22" i="92"/>
  <c r="E22" i="92"/>
  <c r="G21" i="92"/>
  <c r="F21" i="92"/>
  <c r="E21" i="92"/>
  <c r="G20" i="92"/>
  <c r="F20" i="92"/>
  <c r="E20" i="92"/>
  <c r="R16" i="92"/>
  <c r="Q16" i="92"/>
  <c r="P16" i="92"/>
  <c r="O16" i="92"/>
  <c r="N16" i="92"/>
  <c r="M16" i="92"/>
  <c r="L16" i="92"/>
  <c r="K16" i="92"/>
  <c r="J16" i="92"/>
  <c r="I16" i="92"/>
  <c r="H16" i="92"/>
  <c r="R15" i="92"/>
  <c r="Q15" i="92"/>
  <c r="P15" i="92"/>
  <c r="O15" i="92"/>
  <c r="N15" i="92"/>
  <c r="M15" i="92"/>
  <c r="L15" i="92"/>
  <c r="K15" i="92"/>
  <c r="J15" i="92"/>
  <c r="I15" i="92"/>
  <c r="H15" i="92"/>
  <c r="R14" i="92"/>
  <c r="Q14" i="92"/>
  <c r="P14" i="92"/>
  <c r="O14" i="92"/>
  <c r="N14" i="92"/>
  <c r="M14" i="92"/>
  <c r="L14" i="92"/>
  <c r="K14" i="92"/>
  <c r="J14" i="92"/>
  <c r="I14" i="92"/>
  <c r="H14" i="92"/>
  <c r="R13" i="92"/>
  <c r="Q13" i="92"/>
  <c r="P13" i="92"/>
  <c r="O13" i="92"/>
  <c r="N13" i="92"/>
  <c r="M13" i="92"/>
  <c r="L13" i="92"/>
  <c r="K13" i="92"/>
  <c r="J13" i="92"/>
  <c r="I13" i="92"/>
  <c r="H13" i="92"/>
  <c r="R12" i="92"/>
  <c r="Q12" i="92"/>
  <c r="P12" i="92"/>
  <c r="O12" i="92"/>
  <c r="N12" i="92"/>
  <c r="M12" i="92"/>
  <c r="L12" i="92"/>
  <c r="K12" i="92"/>
  <c r="J12" i="92"/>
  <c r="I12" i="92"/>
  <c r="H12" i="92"/>
  <c r="R11" i="92"/>
  <c r="Q11" i="92"/>
  <c r="P11" i="92"/>
  <c r="O11" i="92"/>
  <c r="N11" i="92"/>
  <c r="M11" i="92"/>
  <c r="L11" i="92"/>
  <c r="K11" i="92"/>
  <c r="J11" i="92"/>
  <c r="I11" i="92"/>
  <c r="H11" i="92"/>
  <c r="R10" i="92"/>
  <c r="Q10" i="92"/>
  <c r="P10" i="92"/>
  <c r="O10" i="92"/>
  <c r="N10" i="92"/>
  <c r="M10" i="92"/>
  <c r="L10" i="92"/>
  <c r="K10" i="92"/>
  <c r="J10" i="92"/>
  <c r="I10" i="92"/>
  <c r="H10" i="92"/>
  <c r="T8" i="92"/>
  <c r="T7" i="92"/>
  <c r="T6" i="92"/>
  <c r="S16" i="92"/>
  <c r="A2" i="92"/>
  <c r="G30" i="87"/>
  <c r="F30" i="87"/>
  <c r="E30" i="87"/>
  <c r="G29" i="87"/>
  <c r="F29" i="87"/>
  <c r="E29" i="87"/>
  <c r="G28" i="87"/>
  <c r="F28" i="87"/>
  <c r="E28" i="87"/>
  <c r="G27" i="87"/>
  <c r="F27" i="87"/>
  <c r="E27" i="87"/>
  <c r="G26" i="87"/>
  <c r="F26" i="87"/>
  <c r="E26" i="87"/>
  <c r="G25" i="87"/>
  <c r="F25" i="87"/>
  <c r="E25" i="87"/>
  <c r="G24" i="87"/>
  <c r="F24" i="87"/>
  <c r="E24" i="87"/>
  <c r="G23" i="87"/>
  <c r="F23" i="87"/>
  <c r="E23" i="87"/>
  <c r="G22" i="87"/>
  <c r="F22" i="87"/>
  <c r="E22" i="87"/>
  <c r="G21" i="87"/>
  <c r="F21" i="87"/>
  <c r="E21" i="87"/>
  <c r="G20" i="87"/>
  <c r="F20" i="87"/>
  <c r="E20" i="87"/>
  <c r="R16" i="87"/>
  <c r="Q16" i="87"/>
  <c r="P16" i="87"/>
  <c r="O16" i="87"/>
  <c r="N16" i="87"/>
  <c r="M16" i="87"/>
  <c r="L16" i="87"/>
  <c r="K16" i="87"/>
  <c r="J16" i="87"/>
  <c r="I16" i="87"/>
  <c r="H16" i="87"/>
  <c r="R15" i="87"/>
  <c r="Q15" i="87"/>
  <c r="P15" i="87"/>
  <c r="O15" i="87"/>
  <c r="N15" i="87"/>
  <c r="M15" i="87"/>
  <c r="L15" i="87"/>
  <c r="K15" i="87"/>
  <c r="J15" i="87"/>
  <c r="I15" i="87"/>
  <c r="H15" i="87"/>
  <c r="R14" i="87"/>
  <c r="Q14" i="87"/>
  <c r="P14" i="87"/>
  <c r="O14" i="87"/>
  <c r="N14" i="87"/>
  <c r="M14" i="87"/>
  <c r="L14" i="87"/>
  <c r="K14" i="87"/>
  <c r="J14" i="87"/>
  <c r="I14" i="87"/>
  <c r="H14" i="87"/>
  <c r="R13" i="87"/>
  <c r="Q13" i="87"/>
  <c r="P13" i="87"/>
  <c r="O13" i="87"/>
  <c r="N13" i="87"/>
  <c r="M13" i="87"/>
  <c r="L13" i="87"/>
  <c r="K13" i="87"/>
  <c r="J13" i="87"/>
  <c r="I13" i="87"/>
  <c r="H13" i="87"/>
  <c r="R12" i="87"/>
  <c r="Q12" i="87"/>
  <c r="P12" i="87"/>
  <c r="O12" i="87"/>
  <c r="N12" i="87"/>
  <c r="M12" i="87"/>
  <c r="L12" i="87"/>
  <c r="K12" i="87"/>
  <c r="J12" i="87"/>
  <c r="I12" i="87"/>
  <c r="H12" i="87"/>
  <c r="R11" i="87"/>
  <c r="Q11" i="87"/>
  <c r="P11" i="87"/>
  <c r="O11" i="87"/>
  <c r="N11" i="87"/>
  <c r="M11" i="87"/>
  <c r="L11" i="87"/>
  <c r="K11" i="87"/>
  <c r="J11" i="87"/>
  <c r="I11" i="87"/>
  <c r="H11" i="87"/>
  <c r="R10" i="87"/>
  <c r="Q10" i="87"/>
  <c r="P10" i="87"/>
  <c r="O10" i="87"/>
  <c r="N10" i="87"/>
  <c r="M10" i="87"/>
  <c r="L10" i="87"/>
  <c r="K10" i="87"/>
  <c r="J10" i="87"/>
  <c r="I10" i="87"/>
  <c r="H10" i="87"/>
  <c r="T8" i="87"/>
  <c r="T7" i="87"/>
  <c r="T6" i="87"/>
  <c r="T2" i="87"/>
  <c r="S16" i="87"/>
  <c r="A2" i="87"/>
  <c r="G20" i="89"/>
  <c r="F20" i="89"/>
  <c r="E20" i="89"/>
  <c r="R16" i="89"/>
  <c r="Q16" i="89"/>
  <c r="P16" i="89"/>
  <c r="O16" i="89"/>
  <c r="N16" i="89"/>
  <c r="M16" i="89"/>
  <c r="L16" i="89"/>
  <c r="K16" i="89"/>
  <c r="J16" i="89"/>
  <c r="I16" i="89"/>
  <c r="H16" i="89"/>
  <c r="R15" i="89"/>
  <c r="Q15" i="89"/>
  <c r="P15" i="89"/>
  <c r="O15" i="89"/>
  <c r="N15" i="89"/>
  <c r="M15" i="89"/>
  <c r="L15" i="89"/>
  <c r="K15" i="89"/>
  <c r="J15" i="89"/>
  <c r="I15" i="89"/>
  <c r="H15" i="89"/>
  <c r="R14" i="89"/>
  <c r="Q14" i="89"/>
  <c r="P14" i="89"/>
  <c r="O14" i="89"/>
  <c r="N14" i="89"/>
  <c r="M14" i="89"/>
  <c r="L14" i="89"/>
  <c r="K14" i="89"/>
  <c r="J14" i="89"/>
  <c r="I14" i="89"/>
  <c r="H14" i="89"/>
  <c r="R13" i="89"/>
  <c r="Q13" i="89"/>
  <c r="P13" i="89"/>
  <c r="O13" i="89"/>
  <c r="N13" i="89"/>
  <c r="M13" i="89"/>
  <c r="L13" i="89"/>
  <c r="K13" i="89"/>
  <c r="J13" i="89"/>
  <c r="I13" i="89"/>
  <c r="H13" i="89"/>
  <c r="R12" i="89"/>
  <c r="Q12" i="89"/>
  <c r="P12" i="89"/>
  <c r="O12" i="89"/>
  <c r="N12" i="89"/>
  <c r="M12" i="89"/>
  <c r="L12" i="89"/>
  <c r="K12" i="89"/>
  <c r="J12" i="89"/>
  <c r="I12" i="89"/>
  <c r="H12" i="89"/>
  <c r="R11" i="89"/>
  <c r="Q11" i="89"/>
  <c r="P11" i="89"/>
  <c r="O11" i="89"/>
  <c r="N11" i="89"/>
  <c r="M11" i="89"/>
  <c r="L11" i="89"/>
  <c r="K11" i="89"/>
  <c r="J11" i="89"/>
  <c r="I11" i="89"/>
  <c r="H11" i="89"/>
  <c r="R10" i="89"/>
  <c r="Q10" i="89"/>
  <c r="P10" i="89"/>
  <c r="O10" i="89"/>
  <c r="N10" i="89"/>
  <c r="M10" i="89"/>
  <c r="L10" i="89"/>
  <c r="K10" i="89"/>
  <c r="J10" i="89"/>
  <c r="I10" i="89"/>
  <c r="H10" i="89"/>
  <c r="T8" i="89"/>
  <c r="T7" i="89"/>
  <c r="T6" i="89"/>
  <c r="S16" i="89"/>
  <c r="A2" i="89"/>
  <c r="G30" i="88"/>
  <c r="F30" i="88"/>
  <c r="E30" i="88"/>
  <c r="G29" i="88"/>
  <c r="F29" i="88"/>
  <c r="E29" i="88"/>
  <c r="G28" i="88"/>
  <c r="F28" i="88"/>
  <c r="E28" i="88"/>
  <c r="G27" i="88"/>
  <c r="F27" i="88"/>
  <c r="E27" i="88"/>
  <c r="G26" i="88"/>
  <c r="F26" i="88"/>
  <c r="E26" i="88"/>
  <c r="G25" i="88"/>
  <c r="F25" i="88"/>
  <c r="E25" i="88"/>
  <c r="G24" i="88"/>
  <c r="F24" i="88"/>
  <c r="E24" i="88"/>
  <c r="G23" i="88"/>
  <c r="F23" i="88"/>
  <c r="E23" i="88"/>
  <c r="G22" i="88"/>
  <c r="F22" i="88"/>
  <c r="E22" i="88"/>
  <c r="G21" i="88"/>
  <c r="F21" i="88"/>
  <c r="E21" i="88"/>
  <c r="G20" i="88"/>
  <c r="F20" i="88"/>
  <c r="E20" i="88"/>
  <c r="R16" i="88"/>
  <c r="Q16" i="88"/>
  <c r="P16" i="88"/>
  <c r="O16" i="88"/>
  <c r="N16" i="88"/>
  <c r="M16" i="88"/>
  <c r="L16" i="88"/>
  <c r="K16" i="88"/>
  <c r="J16" i="88"/>
  <c r="I16" i="88"/>
  <c r="H16" i="88"/>
  <c r="R15" i="88"/>
  <c r="Q15" i="88"/>
  <c r="P15" i="88"/>
  <c r="O15" i="88"/>
  <c r="N15" i="88"/>
  <c r="M15" i="88"/>
  <c r="L15" i="88"/>
  <c r="K15" i="88"/>
  <c r="J15" i="88"/>
  <c r="I15" i="88"/>
  <c r="H15" i="88"/>
  <c r="R14" i="88"/>
  <c r="Q14" i="88"/>
  <c r="P14" i="88"/>
  <c r="O14" i="88"/>
  <c r="N14" i="88"/>
  <c r="M14" i="88"/>
  <c r="L14" i="88"/>
  <c r="K14" i="88"/>
  <c r="J14" i="88"/>
  <c r="I14" i="88"/>
  <c r="H14" i="88"/>
  <c r="R13" i="88"/>
  <c r="Q13" i="88"/>
  <c r="P13" i="88"/>
  <c r="O13" i="88"/>
  <c r="N13" i="88"/>
  <c r="M13" i="88"/>
  <c r="L13" i="88"/>
  <c r="K13" i="88"/>
  <c r="J13" i="88"/>
  <c r="I13" i="88"/>
  <c r="H13" i="88"/>
  <c r="R12" i="88"/>
  <c r="Q12" i="88"/>
  <c r="P12" i="88"/>
  <c r="O12" i="88"/>
  <c r="N12" i="88"/>
  <c r="M12" i="88"/>
  <c r="L12" i="88"/>
  <c r="K12" i="88"/>
  <c r="J12" i="88"/>
  <c r="I12" i="88"/>
  <c r="H12" i="88"/>
  <c r="R11" i="88"/>
  <c r="Q11" i="88"/>
  <c r="P11" i="88"/>
  <c r="O11" i="88"/>
  <c r="N11" i="88"/>
  <c r="M11" i="88"/>
  <c r="L11" i="88"/>
  <c r="K11" i="88"/>
  <c r="J11" i="88"/>
  <c r="I11" i="88"/>
  <c r="H11" i="88"/>
  <c r="R10" i="88"/>
  <c r="Q10" i="88"/>
  <c r="P10" i="88"/>
  <c r="O10" i="88"/>
  <c r="N10" i="88"/>
  <c r="M10" i="88"/>
  <c r="L10" i="88"/>
  <c r="K10" i="88"/>
  <c r="J10" i="88"/>
  <c r="I10" i="88"/>
  <c r="H10" i="88"/>
  <c r="T8" i="88"/>
  <c r="T7" i="88"/>
  <c r="T6" i="88"/>
  <c r="S16" i="88"/>
  <c r="A2" i="88"/>
  <c r="G20" i="90"/>
  <c r="F20" i="90"/>
  <c r="E20" i="90"/>
  <c r="R16" i="90"/>
  <c r="Q16" i="90"/>
  <c r="P16" i="90"/>
  <c r="O16" i="90"/>
  <c r="N16" i="90"/>
  <c r="M16" i="90"/>
  <c r="L16" i="90"/>
  <c r="K16" i="90"/>
  <c r="J16" i="90"/>
  <c r="I16" i="90"/>
  <c r="H16" i="90"/>
  <c r="R15" i="90"/>
  <c r="Q15" i="90"/>
  <c r="P15" i="90"/>
  <c r="O15" i="90"/>
  <c r="N15" i="90"/>
  <c r="M15" i="90"/>
  <c r="L15" i="90"/>
  <c r="K15" i="90"/>
  <c r="J15" i="90"/>
  <c r="I15" i="90"/>
  <c r="H15" i="90"/>
  <c r="R14" i="90"/>
  <c r="Q14" i="90"/>
  <c r="P14" i="90"/>
  <c r="O14" i="90"/>
  <c r="N14" i="90"/>
  <c r="M14" i="90"/>
  <c r="L14" i="90"/>
  <c r="K14" i="90"/>
  <c r="J14" i="90"/>
  <c r="I14" i="90"/>
  <c r="H14" i="90"/>
  <c r="R13" i="90"/>
  <c r="Q13" i="90"/>
  <c r="P13" i="90"/>
  <c r="O13" i="90"/>
  <c r="N13" i="90"/>
  <c r="M13" i="90"/>
  <c r="L13" i="90"/>
  <c r="K13" i="90"/>
  <c r="J13" i="90"/>
  <c r="I13" i="90"/>
  <c r="H13" i="90"/>
  <c r="R12" i="90"/>
  <c r="Q12" i="90"/>
  <c r="P12" i="90"/>
  <c r="O12" i="90"/>
  <c r="N12" i="90"/>
  <c r="M12" i="90"/>
  <c r="L12" i="90"/>
  <c r="K12" i="90"/>
  <c r="J12" i="90"/>
  <c r="I12" i="90"/>
  <c r="H12" i="90"/>
  <c r="R11" i="90"/>
  <c r="Q11" i="90"/>
  <c r="P11" i="90"/>
  <c r="O11" i="90"/>
  <c r="N11" i="90"/>
  <c r="M11" i="90"/>
  <c r="L11" i="90"/>
  <c r="K11" i="90"/>
  <c r="J11" i="90"/>
  <c r="I11" i="90"/>
  <c r="H11" i="90"/>
  <c r="R10" i="90"/>
  <c r="Q10" i="90"/>
  <c r="P10" i="90"/>
  <c r="O10" i="90"/>
  <c r="N10" i="90"/>
  <c r="M10" i="90"/>
  <c r="L10" i="90"/>
  <c r="K10" i="90"/>
  <c r="J10" i="90"/>
  <c r="I10" i="90"/>
  <c r="H10" i="90"/>
  <c r="T8" i="90"/>
  <c r="T7" i="90"/>
  <c r="T6" i="90"/>
  <c r="S16" i="90"/>
  <c r="A2" i="90"/>
  <c r="G76" i="91"/>
  <c r="F76" i="91"/>
  <c r="E76" i="91"/>
  <c r="G75" i="91"/>
  <c r="F75" i="91"/>
  <c r="E75" i="91"/>
  <c r="G74" i="91"/>
  <c r="F74" i="91"/>
  <c r="E74" i="91"/>
  <c r="G73" i="91"/>
  <c r="F73" i="91"/>
  <c r="E73" i="91"/>
  <c r="G72" i="91"/>
  <c r="F72" i="91"/>
  <c r="E72" i="91"/>
  <c r="G71" i="91"/>
  <c r="F71" i="91"/>
  <c r="E71" i="91"/>
  <c r="G70" i="91"/>
  <c r="F70" i="91"/>
  <c r="E70" i="91"/>
  <c r="G69" i="91"/>
  <c r="F69" i="91"/>
  <c r="E69" i="91"/>
  <c r="G68" i="91"/>
  <c r="F68" i="91"/>
  <c r="E68" i="91"/>
  <c r="G67" i="91"/>
  <c r="F67" i="91"/>
  <c r="E67" i="91"/>
  <c r="G66" i="91"/>
  <c r="F66" i="91"/>
  <c r="E66" i="91"/>
  <c r="G65" i="91"/>
  <c r="F65" i="91"/>
  <c r="E65" i="91"/>
  <c r="G64" i="91"/>
  <c r="F64" i="91"/>
  <c r="E64" i="91"/>
  <c r="G63" i="91"/>
  <c r="F63" i="91"/>
  <c r="E63" i="91"/>
  <c r="G62" i="91"/>
  <c r="F62" i="91"/>
  <c r="E62" i="91"/>
  <c r="G61" i="91"/>
  <c r="F61" i="91"/>
  <c r="E61" i="91"/>
  <c r="G60" i="91"/>
  <c r="F60" i="91"/>
  <c r="E60" i="91"/>
  <c r="G59" i="91"/>
  <c r="F59" i="91"/>
  <c r="E59" i="91"/>
  <c r="G58" i="91"/>
  <c r="F58" i="91"/>
  <c r="E58" i="91"/>
  <c r="G57" i="91"/>
  <c r="F57" i="91"/>
  <c r="E57" i="91"/>
  <c r="G56" i="91"/>
  <c r="F56" i="91"/>
  <c r="E56" i="91"/>
  <c r="G55" i="91"/>
  <c r="F55" i="91"/>
  <c r="E55" i="91"/>
  <c r="G54" i="91"/>
  <c r="F54" i="91"/>
  <c r="E54" i="91"/>
  <c r="G53" i="91"/>
  <c r="F53" i="91"/>
  <c r="E53" i="91"/>
  <c r="G52" i="91"/>
  <c r="F52" i="91"/>
  <c r="E52" i="91"/>
  <c r="G51" i="91"/>
  <c r="F51" i="91"/>
  <c r="G50" i="91"/>
  <c r="F50" i="91"/>
  <c r="G49" i="91"/>
  <c r="F49" i="91"/>
  <c r="G48" i="91"/>
  <c r="F48" i="91"/>
  <c r="G47" i="91"/>
  <c r="F47" i="91"/>
  <c r="G46" i="91"/>
  <c r="F46" i="91"/>
  <c r="G45" i="91"/>
  <c r="F45" i="91"/>
  <c r="G44" i="91"/>
  <c r="F44" i="91"/>
  <c r="G43" i="91"/>
  <c r="F43" i="91"/>
  <c r="G42" i="91"/>
  <c r="F42" i="91"/>
  <c r="G41" i="91"/>
  <c r="F41" i="91"/>
  <c r="G40" i="91"/>
  <c r="F40" i="91"/>
  <c r="G39" i="91"/>
  <c r="F39" i="91"/>
  <c r="G38" i="91"/>
  <c r="F38" i="91"/>
  <c r="G37" i="91"/>
  <c r="F37" i="91"/>
  <c r="G36" i="91"/>
  <c r="F36" i="91"/>
  <c r="G35" i="91"/>
  <c r="F35" i="91"/>
  <c r="G34" i="91"/>
  <c r="F34" i="91"/>
  <c r="G33" i="91"/>
  <c r="F33" i="91"/>
  <c r="G32" i="91"/>
  <c r="F32" i="91"/>
  <c r="G31" i="91"/>
  <c r="F31" i="91"/>
  <c r="G30" i="91"/>
  <c r="F30" i="91"/>
  <c r="G29" i="91"/>
  <c r="F29" i="91"/>
  <c r="E29" i="91"/>
  <c r="G28" i="91"/>
  <c r="F28" i="91"/>
  <c r="E28" i="91"/>
  <c r="G27" i="91"/>
  <c r="F27" i="91"/>
  <c r="E27" i="91"/>
  <c r="G26" i="91"/>
  <c r="F26" i="91"/>
  <c r="E26" i="91"/>
  <c r="G25" i="91"/>
  <c r="F25" i="91"/>
  <c r="E25" i="91"/>
  <c r="G24" i="91"/>
  <c r="F24" i="91"/>
  <c r="E24" i="91"/>
  <c r="G23" i="91"/>
  <c r="F23" i="91"/>
  <c r="E23" i="91"/>
  <c r="G22" i="91"/>
  <c r="F22" i="91"/>
  <c r="E22" i="91"/>
  <c r="G21" i="91"/>
  <c r="F21" i="91"/>
  <c r="E21" i="91"/>
  <c r="G20" i="91"/>
  <c r="F20" i="91"/>
  <c r="E20" i="91"/>
  <c r="R16" i="91"/>
  <c r="Q16" i="91"/>
  <c r="P16" i="91"/>
  <c r="O16" i="91"/>
  <c r="N16" i="91"/>
  <c r="M16" i="91"/>
  <c r="L16" i="91"/>
  <c r="K16" i="91"/>
  <c r="J16" i="91"/>
  <c r="I16" i="91"/>
  <c r="H16" i="91"/>
  <c r="R15" i="91"/>
  <c r="Q15" i="91"/>
  <c r="P15" i="91"/>
  <c r="O15" i="91"/>
  <c r="N15" i="91"/>
  <c r="M15" i="91"/>
  <c r="L15" i="91"/>
  <c r="K15" i="91"/>
  <c r="J15" i="91"/>
  <c r="I15" i="91"/>
  <c r="H15" i="91"/>
  <c r="R14" i="91"/>
  <c r="Q14" i="91"/>
  <c r="P14" i="91"/>
  <c r="O14" i="91"/>
  <c r="N14" i="91"/>
  <c r="M14" i="91"/>
  <c r="L14" i="91"/>
  <c r="K14" i="91"/>
  <c r="J14" i="91"/>
  <c r="I14" i="91"/>
  <c r="H14" i="91"/>
  <c r="R13" i="91"/>
  <c r="Q13" i="91"/>
  <c r="P13" i="91"/>
  <c r="O13" i="91"/>
  <c r="N13" i="91"/>
  <c r="L13" i="91"/>
  <c r="K13" i="91"/>
  <c r="J13" i="91"/>
  <c r="I13" i="91"/>
  <c r="H13" i="91"/>
  <c r="R12" i="91"/>
  <c r="Q12" i="91"/>
  <c r="P12" i="91"/>
  <c r="O12" i="91"/>
  <c r="N12" i="91"/>
  <c r="L12" i="91"/>
  <c r="K12" i="91"/>
  <c r="J12" i="91"/>
  <c r="I12" i="91"/>
  <c r="H12" i="91"/>
  <c r="R11" i="91"/>
  <c r="Q11" i="91"/>
  <c r="P11" i="91"/>
  <c r="O11" i="91"/>
  <c r="N11" i="91"/>
  <c r="L11" i="91"/>
  <c r="K11" i="91"/>
  <c r="J11" i="91"/>
  <c r="I11" i="91"/>
  <c r="H11" i="91"/>
  <c r="R10" i="91"/>
  <c r="Q10" i="91"/>
  <c r="P10" i="91"/>
  <c r="O10" i="91"/>
  <c r="N10" i="91"/>
  <c r="L10" i="91"/>
  <c r="K10" i="91"/>
  <c r="J10" i="91"/>
  <c r="I10" i="91"/>
  <c r="H10" i="91"/>
  <c r="T8" i="91"/>
  <c r="T7" i="91"/>
  <c r="T6" i="91"/>
  <c r="S16" i="91"/>
  <c r="A2" i="91"/>
  <c r="T16" i="87" l="1"/>
  <c r="S5" i="101"/>
  <c r="S13" i="101" s="1"/>
  <c r="K5" i="90"/>
  <c r="L4" i="97"/>
  <c r="H4" i="100"/>
  <c r="O5" i="87"/>
  <c r="S5" i="93"/>
  <c r="S13" i="93" s="1"/>
  <c r="H4" i="95"/>
  <c r="H5" i="90"/>
  <c r="H4" i="89"/>
  <c r="K5" i="89"/>
  <c r="K5" i="91"/>
  <c r="S5" i="92"/>
  <c r="S13" i="92" s="1"/>
  <c r="H4" i="92"/>
  <c r="K5" i="94"/>
  <c r="O5" i="96"/>
  <c r="H4" i="96"/>
  <c r="I3" i="97"/>
  <c r="S5" i="97"/>
  <c r="S13" i="97" s="1"/>
  <c r="H4" i="91"/>
  <c r="M3" i="88"/>
  <c r="P5" i="90"/>
  <c r="Q3" i="87"/>
  <c r="O5" i="97"/>
  <c r="H3" i="90"/>
  <c r="S3" i="90"/>
  <c r="S11" i="90" s="1"/>
  <c r="I3" i="93"/>
  <c r="L4" i="90"/>
  <c r="K3" i="90"/>
  <c r="S5" i="90"/>
  <c r="S13" i="90" s="1"/>
  <c r="P4" i="90"/>
  <c r="O4" i="90"/>
  <c r="P3" i="90"/>
  <c r="H4" i="87"/>
  <c r="M3" i="94"/>
  <c r="L4" i="92"/>
  <c r="P4" i="93"/>
  <c r="R5" i="94"/>
  <c r="R5" i="88"/>
  <c r="P4" i="88"/>
  <c r="O5" i="92"/>
  <c r="L4" i="93"/>
  <c r="O5" i="93"/>
  <c r="M3" i="98"/>
  <c r="L5" i="93"/>
  <c r="Q3" i="97"/>
  <c r="P4" i="95"/>
  <c r="M3" i="95"/>
  <c r="S5" i="95"/>
  <c r="S13" i="95" s="1"/>
  <c r="I3" i="95"/>
  <c r="L4" i="95"/>
  <c r="P5" i="101"/>
  <c r="M3" i="101"/>
  <c r="P4" i="101"/>
  <c r="P4" i="99"/>
  <c r="M3" i="99"/>
  <c r="L4" i="99"/>
  <c r="H4" i="99"/>
  <c r="S5" i="99"/>
  <c r="S13" i="99" s="1"/>
  <c r="I3" i="99"/>
  <c r="O5" i="99"/>
  <c r="Q3" i="91"/>
  <c r="H4" i="90"/>
  <c r="L5" i="90"/>
  <c r="Q5" i="90"/>
  <c r="I5" i="90"/>
  <c r="M4" i="90"/>
  <c r="Q3" i="90"/>
  <c r="I3" i="90"/>
  <c r="M5" i="90"/>
  <c r="Q4" i="90"/>
  <c r="I4" i="90"/>
  <c r="M3" i="90"/>
  <c r="Q3" i="89"/>
  <c r="P4" i="87"/>
  <c r="M3" i="87"/>
  <c r="S5" i="87"/>
  <c r="S13" i="87" s="1"/>
  <c r="L4" i="87"/>
  <c r="I3" i="87"/>
  <c r="Q3" i="94"/>
  <c r="S5" i="94"/>
  <c r="S13" i="94" s="1"/>
  <c r="L4" i="94"/>
  <c r="L12" i="94" s="1"/>
  <c r="I3" i="94"/>
  <c r="O5" i="94"/>
  <c r="H4" i="94"/>
  <c r="O5" i="95"/>
  <c r="Q3" i="99"/>
  <c r="S5" i="100"/>
  <c r="S13" i="100" s="1"/>
  <c r="I3" i="100"/>
  <c r="L4" i="100"/>
  <c r="I3" i="101"/>
  <c r="M5" i="98"/>
  <c r="K5" i="98"/>
  <c r="Q3" i="98"/>
  <c r="O5" i="91"/>
  <c r="Q3" i="88"/>
  <c r="S5" i="88"/>
  <c r="S13" i="88" s="1"/>
  <c r="L4" i="88"/>
  <c r="I3" i="88"/>
  <c r="O5" i="88"/>
  <c r="H4" i="88"/>
  <c r="O5" i="89"/>
  <c r="K5" i="95"/>
  <c r="S5" i="96"/>
  <c r="S13" i="96" s="1"/>
  <c r="I3" i="96"/>
  <c r="L4" i="96"/>
  <c r="L12" i="96" s="1"/>
  <c r="K5" i="101"/>
  <c r="L3" i="90"/>
  <c r="P4" i="91"/>
  <c r="M3" i="91"/>
  <c r="M11" i="91" s="1"/>
  <c r="L4" i="91"/>
  <c r="S5" i="91"/>
  <c r="S13" i="91" s="1"/>
  <c r="I3" i="91"/>
  <c r="O3" i="90"/>
  <c r="K4" i="90"/>
  <c r="S4" i="90"/>
  <c r="S12" i="90" s="1"/>
  <c r="O5" i="90"/>
  <c r="R5" i="90"/>
  <c r="K5" i="88"/>
  <c r="R5" i="89"/>
  <c r="P4" i="89"/>
  <c r="M3" i="89"/>
  <c r="L4" i="89"/>
  <c r="S5" i="89"/>
  <c r="S13" i="89" s="1"/>
  <c r="I3" i="89"/>
  <c r="K5" i="87"/>
  <c r="I3" i="92"/>
  <c r="L5" i="92"/>
  <c r="M3" i="92"/>
  <c r="P4" i="92"/>
  <c r="M3" i="93"/>
  <c r="R5" i="93"/>
  <c r="K5" i="93"/>
  <c r="Q3" i="93"/>
  <c r="Q11" i="93" s="1"/>
  <c r="P4" i="94"/>
  <c r="Q3" i="95"/>
  <c r="L5" i="97"/>
  <c r="M3" i="97"/>
  <c r="P4" i="97"/>
  <c r="P4" i="98"/>
  <c r="K5" i="99"/>
  <c r="O5" i="100"/>
  <c r="L4" i="101"/>
  <c r="P5" i="96"/>
  <c r="R5" i="98"/>
  <c r="P5" i="100"/>
  <c r="P5" i="95"/>
  <c r="P4" i="96"/>
  <c r="H4" i="98"/>
  <c r="M3" i="100"/>
  <c r="Q5" i="100"/>
  <c r="R5" i="101"/>
  <c r="R5" i="97"/>
  <c r="Q5" i="101"/>
  <c r="H3" i="91"/>
  <c r="L5" i="89"/>
  <c r="R5" i="87"/>
  <c r="R5" i="92"/>
  <c r="M3" i="96"/>
  <c r="R5" i="96"/>
  <c r="K5" i="97"/>
  <c r="O5" i="98"/>
  <c r="L5" i="99"/>
  <c r="P4" i="100"/>
  <c r="Q3" i="101"/>
  <c r="R5" i="91"/>
  <c r="J3" i="90"/>
  <c r="N3" i="90"/>
  <c r="R3" i="90"/>
  <c r="J4" i="90"/>
  <c r="N4" i="90"/>
  <c r="R4" i="90"/>
  <c r="J5" i="90"/>
  <c r="N5" i="90"/>
  <c r="P5" i="88"/>
  <c r="Q5" i="89"/>
  <c r="Q3" i="92"/>
  <c r="K5" i="92"/>
  <c r="H4" i="93"/>
  <c r="P5" i="94"/>
  <c r="R5" i="95"/>
  <c r="Q3" i="96"/>
  <c r="K5" i="96"/>
  <c r="H4" i="97"/>
  <c r="I3" i="98"/>
  <c r="L4" i="98"/>
  <c r="S5" i="98"/>
  <c r="S13" i="98" s="1"/>
  <c r="L5" i="98"/>
  <c r="R5" i="99"/>
  <c r="Q3" i="100"/>
  <c r="K5" i="100"/>
  <c r="R5" i="100"/>
  <c r="H4" i="101"/>
  <c r="O5" i="101"/>
  <c r="J3" i="101"/>
  <c r="N3" i="101"/>
  <c r="R3" i="101"/>
  <c r="I4" i="101"/>
  <c r="M4" i="101"/>
  <c r="Q4" i="101"/>
  <c r="H5" i="101"/>
  <c r="L5" i="101"/>
  <c r="S14" i="101"/>
  <c r="T2" i="101"/>
  <c r="K3" i="101"/>
  <c r="O3" i="101"/>
  <c r="S3" i="101"/>
  <c r="S11" i="101" s="1"/>
  <c r="J4" i="101"/>
  <c r="N4" i="101"/>
  <c r="R4" i="101"/>
  <c r="I5" i="101"/>
  <c r="M5" i="101"/>
  <c r="S15" i="101"/>
  <c r="H3" i="101"/>
  <c r="L3" i="101"/>
  <c r="P3" i="101"/>
  <c r="K4" i="101"/>
  <c r="O4" i="101"/>
  <c r="S4" i="101"/>
  <c r="S12" i="101" s="1"/>
  <c r="J5" i="101"/>
  <c r="N5" i="101"/>
  <c r="N3" i="100"/>
  <c r="J3" i="100"/>
  <c r="R3" i="100"/>
  <c r="I4" i="100"/>
  <c r="M4" i="100"/>
  <c r="Q4" i="100"/>
  <c r="H5" i="100"/>
  <c r="L5" i="100"/>
  <c r="S14" i="100"/>
  <c r="T2" i="100"/>
  <c r="K3" i="100"/>
  <c r="O3" i="100"/>
  <c r="S3" i="100"/>
  <c r="S11" i="100" s="1"/>
  <c r="J4" i="100"/>
  <c r="N4" i="100"/>
  <c r="R4" i="100"/>
  <c r="I5" i="100"/>
  <c r="M5" i="100"/>
  <c r="S15" i="100"/>
  <c r="H3" i="100"/>
  <c r="L3" i="100"/>
  <c r="P3" i="100"/>
  <c r="K4" i="100"/>
  <c r="O4" i="100"/>
  <c r="S4" i="100"/>
  <c r="S12" i="100" s="1"/>
  <c r="J5" i="100"/>
  <c r="N5" i="100"/>
  <c r="N3" i="99"/>
  <c r="I4" i="99"/>
  <c r="M4" i="99"/>
  <c r="H5" i="99"/>
  <c r="P5" i="99"/>
  <c r="S14" i="99"/>
  <c r="T2" i="99"/>
  <c r="K3" i="99"/>
  <c r="O3" i="99"/>
  <c r="S3" i="99"/>
  <c r="J4" i="99"/>
  <c r="N4" i="99"/>
  <c r="R4" i="99"/>
  <c r="I5" i="99"/>
  <c r="M5" i="99"/>
  <c r="Q5" i="99"/>
  <c r="S15" i="99"/>
  <c r="J3" i="99"/>
  <c r="R3" i="99"/>
  <c r="Q4" i="99"/>
  <c r="H3" i="99"/>
  <c r="L3" i="99"/>
  <c r="P3" i="99"/>
  <c r="K4" i="99"/>
  <c r="O4" i="99"/>
  <c r="S4" i="99"/>
  <c r="S12" i="99" s="1"/>
  <c r="J5" i="99"/>
  <c r="N5" i="99"/>
  <c r="J3" i="98"/>
  <c r="R3" i="98"/>
  <c r="M4" i="98"/>
  <c r="H5" i="98"/>
  <c r="P5" i="98"/>
  <c r="S14" i="98"/>
  <c r="K3" i="98"/>
  <c r="S3" i="98"/>
  <c r="S11" i="98" s="1"/>
  <c r="N4" i="98"/>
  <c r="I5" i="98"/>
  <c r="Q5" i="98"/>
  <c r="N3" i="98"/>
  <c r="I4" i="98"/>
  <c r="Q4" i="98"/>
  <c r="T2" i="98"/>
  <c r="O3" i="98"/>
  <c r="J4" i="98"/>
  <c r="R4" i="98"/>
  <c r="S15" i="98"/>
  <c r="H3" i="98"/>
  <c r="L3" i="98"/>
  <c r="P3" i="98"/>
  <c r="K4" i="98"/>
  <c r="O4" i="98"/>
  <c r="S4" i="98"/>
  <c r="S12" i="98" s="1"/>
  <c r="J5" i="98"/>
  <c r="N5" i="98"/>
  <c r="J3" i="97"/>
  <c r="R3" i="97"/>
  <c r="M4" i="97"/>
  <c r="H5" i="97"/>
  <c r="P5" i="97"/>
  <c r="T2" i="97"/>
  <c r="K3" i="97"/>
  <c r="O3" i="97"/>
  <c r="S3" i="97"/>
  <c r="S11" i="97" s="1"/>
  <c r="J4" i="97"/>
  <c r="N4" i="97"/>
  <c r="R4" i="97"/>
  <c r="I5" i="97"/>
  <c r="M5" i="97"/>
  <c r="Q5" i="97"/>
  <c r="S15" i="97"/>
  <c r="N3" i="97"/>
  <c r="I4" i="97"/>
  <c r="Q4" i="97"/>
  <c r="S14" i="97"/>
  <c r="H3" i="97"/>
  <c r="L3" i="97"/>
  <c r="P3" i="97"/>
  <c r="K4" i="97"/>
  <c r="O4" i="97"/>
  <c r="S4" i="97"/>
  <c r="S12" i="97" s="1"/>
  <c r="J5" i="97"/>
  <c r="N5" i="97"/>
  <c r="J3" i="96"/>
  <c r="J11" i="96" s="1"/>
  <c r="N3" i="96"/>
  <c r="R3" i="96"/>
  <c r="M4" i="96"/>
  <c r="H5" i="96"/>
  <c r="L5" i="96"/>
  <c r="L13" i="96" s="1"/>
  <c r="S14" i="96"/>
  <c r="T2" i="96"/>
  <c r="K3" i="96"/>
  <c r="O3" i="96"/>
  <c r="S3" i="96"/>
  <c r="J4" i="96"/>
  <c r="J12" i="96" s="1"/>
  <c r="N4" i="96"/>
  <c r="R4" i="96"/>
  <c r="I5" i="96"/>
  <c r="M5" i="96"/>
  <c r="Q5" i="96"/>
  <c r="S15" i="96"/>
  <c r="I4" i="96"/>
  <c r="Q4" i="96"/>
  <c r="H3" i="96"/>
  <c r="L3" i="96"/>
  <c r="L11" i="96" s="1"/>
  <c r="P3" i="96"/>
  <c r="K4" i="96"/>
  <c r="O4" i="96"/>
  <c r="S4" i="96"/>
  <c r="S12" i="96" s="1"/>
  <c r="J5" i="96"/>
  <c r="J13" i="96" s="1"/>
  <c r="N5" i="96"/>
  <c r="N3" i="95"/>
  <c r="I4" i="95"/>
  <c r="Q4" i="95"/>
  <c r="L5" i="95"/>
  <c r="S14" i="95"/>
  <c r="T2" i="95"/>
  <c r="K3" i="95"/>
  <c r="O3" i="95"/>
  <c r="S3" i="95"/>
  <c r="S11" i="95" s="1"/>
  <c r="J4" i="95"/>
  <c r="N4" i="95"/>
  <c r="R4" i="95"/>
  <c r="I5" i="95"/>
  <c r="M5" i="95"/>
  <c r="Q5" i="95"/>
  <c r="S15" i="95"/>
  <c r="J3" i="95"/>
  <c r="R3" i="95"/>
  <c r="M4" i="95"/>
  <c r="H5" i="95"/>
  <c r="H3" i="95"/>
  <c r="L3" i="95"/>
  <c r="P3" i="95"/>
  <c r="K4" i="95"/>
  <c r="O4" i="95"/>
  <c r="S4" i="95"/>
  <c r="S12" i="95" s="1"/>
  <c r="J5" i="95"/>
  <c r="N5" i="95"/>
  <c r="N3" i="94"/>
  <c r="I4" i="94"/>
  <c r="Q4" i="94"/>
  <c r="L5" i="94"/>
  <c r="L13" i="94" s="1"/>
  <c r="S14" i="94"/>
  <c r="T2" i="94"/>
  <c r="K3" i="94"/>
  <c r="O3" i="94"/>
  <c r="S3" i="94"/>
  <c r="S11" i="94" s="1"/>
  <c r="J4" i="94"/>
  <c r="N4" i="94"/>
  <c r="R4" i="94"/>
  <c r="I5" i="94"/>
  <c r="M5" i="94"/>
  <c r="Q5" i="94"/>
  <c r="S15" i="94"/>
  <c r="J3" i="94"/>
  <c r="R3" i="94"/>
  <c r="M4" i="94"/>
  <c r="H5" i="94"/>
  <c r="H3" i="94"/>
  <c r="L3" i="94"/>
  <c r="L11" i="94" s="1"/>
  <c r="P3" i="94"/>
  <c r="K4" i="94"/>
  <c r="O4" i="94"/>
  <c r="S4" i="94"/>
  <c r="S12" i="94" s="1"/>
  <c r="J5" i="94"/>
  <c r="N5" i="94"/>
  <c r="N3" i="93"/>
  <c r="I4" i="93"/>
  <c r="M4" i="93"/>
  <c r="H5" i="93"/>
  <c r="P5" i="93"/>
  <c r="S14" i="93"/>
  <c r="T2" i="93"/>
  <c r="K3" i="93"/>
  <c r="O3" i="93"/>
  <c r="S3" i="93"/>
  <c r="S11" i="93" s="1"/>
  <c r="J4" i="93"/>
  <c r="N4" i="93"/>
  <c r="R4" i="93"/>
  <c r="I5" i="93"/>
  <c r="M5" i="93"/>
  <c r="Q5" i="93"/>
  <c r="Q13" i="93" s="1"/>
  <c r="S15" i="93"/>
  <c r="J3" i="93"/>
  <c r="R3" i="93"/>
  <c r="Q4" i="93"/>
  <c r="Q12" i="93" s="1"/>
  <c r="H3" i="93"/>
  <c r="L3" i="93"/>
  <c r="P3" i="93"/>
  <c r="K4" i="93"/>
  <c r="O4" i="93"/>
  <c r="S4" i="93"/>
  <c r="S12" i="93" s="1"/>
  <c r="J5" i="93"/>
  <c r="N5" i="93"/>
  <c r="N3" i="92"/>
  <c r="R3" i="92"/>
  <c r="M4" i="92"/>
  <c r="H5" i="92"/>
  <c r="P5" i="92"/>
  <c r="S14" i="92"/>
  <c r="T2" i="92"/>
  <c r="K3" i="92"/>
  <c r="O3" i="92"/>
  <c r="S3" i="92"/>
  <c r="J4" i="92"/>
  <c r="N4" i="92"/>
  <c r="R4" i="92"/>
  <c r="I5" i="92"/>
  <c r="M5" i="92"/>
  <c r="Q5" i="92"/>
  <c r="S15" i="92"/>
  <c r="J3" i="92"/>
  <c r="I4" i="92"/>
  <c r="Q4" i="92"/>
  <c r="H3" i="92"/>
  <c r="L3" i="92"/>
  <c r="P3" i="92"/>
  <c r="K4" i="92"/>
  <c r="O4" i="92"/>
  <c r="S4" i="92"/>
  <c r="S12" i="92" s="1"/>
  <c r="J5" i="92"/>
  <c r="N5" i="92"/>
  <c r="J3" i="87"/>
  <c r="N3" i="87"/>
  <c r="R3" i="87"/>
  <c r="I4" i="87"/>
  <c r="M4" i="87"/>
  <c r="Q4" i="87"/>
  <c r="H5" i="87"/>
  <c r="L5" i="87"/>
  <c r="P5" i="87"/>
  <c r="S14" i="87"/>
  <c r="K3" i="87"/>
  <c r="O3" i="87"/>
  <c r="S3" i="87"/>
  <c r="S11" i="87" s="1"/>
  <c r="J4" i="87"/>
  <c r="N4" i="87"/>
  <c r="R4" i="87"/>
  <c r="I5" i="87"/>
  <c r="M5" i="87"/>
  <c r="Q5" i="87"/>
  <c r="T14" i="87"/>
  <c r="S15" i="87"/>
  <c r="H3" i="87"/>
  <c r="L3" i="87"/>
  <c r="P3" i="87"/>
  <c r="K4" i="87"/>
  <c r="O4" i="87"/>
  <c r="S4" i="87"/>
  <c r="S12" i="87" s="1"/>
  <c r="J5" i="87"/>
  <c r="N5" i="87"/>
  <c r="N3" i="89"/>
  <c r="I4" i="89"/>
  <c r="Q4" i="89"/>
  <c r="P5" i="89"/>
  <c r="J3" i="89"/>
  <c r="R3" i="89"/>
  <c r="M4" i="89"/>
  <c r="H5" i="89"/>
  <c r="S14" i="89"/>
  <c r="T2" i="89"/>
  <c r="K3" i="89"/>
  <c r="O3" i="89"/>
  <c r="S3" i="89"/>
  <c r="S11" i="89" s="1"/>
  <c r="J4" i="89"/>
  <c r="N4" i="89"/>
  <c r="R4" i="89"/>
  <c r="I5" i="89"/>
  <c r="M5" i="89"/>
  <c r="S15" i="89"/>
  <c r="H3" i="89"/>
  <c r="L3" i="89"/>
  <c r="P3" i="89"/>
  <c r="K4" i="89"/>
  <c r="O4" i="89"/>
  <c r="S4" i="89"/>
  <c r="S12" i="89" s="1"/>
  <c r="J5" i="89"/>
  <c r="N5" i="89"/>
  <c r="N3" i="88"/>
  <c r="I4" i="88"/>
  <c r="Q4" i="88"/>
  <c r="L5" i="88"/>
  <c r="T2" i="88"/>
  <c r="K3" i="88"/>
  <c r="O3" i="88"/>
  <c r="S3" i="88"/>
  <c r="J4" i="88"/>
  <c r="N4" i="88"/>
  <c r="R4" i="88"/>
  <c r="I5" i="88"/>
  <c r="M5" i="88"/>
  <c r="Q5" i="88"/>
  <c r="S15" i="88"/>
  <c r="J3" i="88"/>
  <c r="R3" i="88"/>
  <c r="M4" i="88"/>
  <c r="H5" i="88"/>
  <c r="S14" i="88"/>
  <c r="H3" i="88"/>
  <c r="L3" i="88"/>
  <c r="P3" i="88"/>
  <c r="K4" i="88"/>
  <c r="O4" i="88"/>
  <c r="S4" i="88"/>
  <c r="S12" i="88" s="1"/>
  <c r="J5" i="88"/>
  <c r="N5" i="88"/>
  <c r="S14" i="90"/>
  <c r="S15" i="90"/>
  <c r="T2" i="90"/>
  <c r="N3" i="91"/>
  <c r="R3" i="91"/>
  <c r="M4" i="91"/>
  <c r="M12" i="91" s="1"/>
  <c r="H5" i="91"/>
  <c r="P5" i="91"/>
  <c r="S14" i="91"/>
  <c r="T2" i="91"/>
  <c r="K3" i="91"/>
  <c r="O3" i="91"/>
  <c r="S3" i="91"/>
  <c r="S11" i="91" s="1"/>
  <c r="J4" i="91"/>
  <c r="N4" i="91"/>
  <c r="R4" i="91"/>
  <c r="I5" i="91"/>
  <c r="M5" i="91"/>
  <c r="M13" i="91" s="1"/>
  <c r="Q5" i="91"/>
  <c r="S15" i="91"/>
  <c r="J3" i="91"/>
  <c r="I4" i="91"/>
  <c r="Q4" i="91"/>
  <c r="L5" i="91"/>
  <c r="L3" i="91"/>
  <c r="P3" i="91"/>
  <c r="K4" i="91"/>
  <c r="O4" i="91"/>
  <c r="S4" i="91"/>
  <c r="S12" i="91" s="1"/>
  <c r="J5" i="91"/>
  <c r="N5" i="91"/>
  <c r="C6" i="47"/>
  <c r="D6" i="47"/>
  <c r="E6" i="47"/>
  <c r="F6" i="47"/>
  <c r="G6" i="47"/>
  <c r="H6" i="47"/>
  <c r="I6" i="47"/>
  <c r="J6" i="47"/>
  <c r="K6" i="47"/>
  <c r="L6" i="47"/>
  <c r="M6" i="47"/>
  <c r="B6" i="47"/>
  <c r="S16" i="84"/>
  <c r="S16" i="85"/>
  <c r="C2" i="47"/>
  <c r="B2" i="47"/>
  <c r="G20" i="85"/>
  <c r="F20" i="85"/>
  <c r="E20" i="85"/>
  <c r="R16" i="85"/>
  <c r="Q16" i="85"/>
  <c r="P16" i="85"/>
  <c r="O16" i="85"/>
  <c r="N16" i="85"/>
  <c r="M16" i="85"/>
  <c r="L16" i="85"/>
  <c r="K16" i="85"/>
  <c r="J16" i="85"/>
  <c r="I16" i="85"/>
  <c r="H16" i="85"/>
  <c r="R15" i="85"/>
  <c r="Q15" i="85"/>
  <c r="P15" i="85"/>
  <c r="O15" i="85"/>
  <c r="N15" i="85"/>
  <c r="M15" i="85"/>
  <c r="L15" i="85"/>
  <c r="K15" i="85"/>
  <c r="J15" i="85"/>
  <c r="I15" i="85"/>
  <c r="H15" i="85"/>
  <c r="R14" i="85"/>
  <c r="Q14" i="85"/>
  <c r="P14" i="85"/>
  <c r="O14" i="85"/>
  <c r="N14" i="85"/>
  <c r="M14" i="85"/>
  <c r="L14" i="85"/>
  <c r="K14" i="85"/>
  <c r="J14" i="85"/>
  <c r="I14" i="85"/>
  <c r="H14" i="85"/>
  <c r="R13" i="85"/>
  <c r="Q13" i="85"/>
  <c r="P13" i="85"/>
  <c r="O13" i="85"/>
  <c r="N13" i="85"/>
  <c r="M13" i="85"/>
  <c r="L13" i="85"/>
  <c r="K13" i="85"/>
  <c r="J13" i="85"/>
  <c r="I13" i="85"/>
  <c r="H13" i="85"/>
  <c r="R12" i="85"/>
  <c r="Q12" i="85"/>
  <c r="P12" i="85"/>
  <c r="O12" i="85"/>
  <c r="N12" i="85"/>
  <c r="M12" i="85"/>
  <c r="L12" i="85"/>
  <c r="K12" i="85"/>
  <c r="J12" i="85"/>
  <c r="I12" i="85"/>
  <c r="H12" i="85"/>
  <c r="R11" i="85"/>
  <c r="Q11" i="85"/>
  <c r="P11" i="85"/>
  <c r="O11" i="85"/>
  <c r="N11" i="85"/>
  <c r="M11" i="85"/>
  <c r="L11" i="85"/>
  <c r="K11" i="85"/>
  <c r="J11" i="85"/>
  <c r="I11" i="85"/>
  <c r="H11" i="85"/>
  <c r="R10" i="85"/>
  <c r="Q10" i="85"/>
  <c r="P10" i="85"/>
  <c r="O10" i="85"/>
  <c r="N10" i="85"/>
  <c r="M10" i="85"/>
  <c r="L10" i="85"/>
  <c r="K10" i="85"/>
  <c r="J10" i="85"/>
  <c r="I10" i="85"/>
  <c r="H10" i="85"/>
  <c r="T8" i="85"/>
  <c r="T7" i="85"/>
  <c r="T6" i="85"/>
  <c r="A2" i="85"/>
  <c r="F37" i="60"/>
  <c r="E37" i="60"/>
  <c r="F36" i="60"/>
  <c r="E36" i="60"/>
  <c r="F35" i="60"/>
  <c r="E35" i="60"/>
  <c r="F34" i="60"/>
  <c r="E34" i="60"/>
  <c r="F33" i="60"/>
  <c r="E33" i="60"/>
  <c r="F32" i="60"/>
  <c r="E32" i="60"/>
  <c r="F31" i="60"/>
  <c r="E31" i="60"/>
  <c r="G30" i="60"/>
  <c r="F30" i="60"/>
  <c r="E30" i="60"/>
  <c r="G29" i="60"/>
  <c r="F29" i="60"/>
  <c r="E29" i="60"/>
  <c r="G28" i="60"/>
  <c r="F28" i="60"/>
  <c r="E28" i="60"/>
  <c r="G27" i="60"/>
  <c r="F27" i="60"/>
  <c r="E27" i="60"/>
  <c r="G26" i="60"/>
  <c r="F26" i="60"/>
  <c r="E26" i="60"/>
  <c r="G25" i="60"/>
  <c r="F25" i="60"/>
  <c r="E25" i="60"/>
  <c r="G24" i="60"/>
  <c r="F24" i="60"/>
  <c r="E24" i="60"/>
  <c r="G23" i="60"/>
  <c r="F23" i="60"/>
  <c r="E23" i="60"/>
  <c r="G22" i="60"/>
  <c r="F22" i="60"/>
  <c r="E22" i="60"/>
  <c r="G21" i="60"/>
  <c r="F21" i="60"/>
  <c r="E21" i="60"/>
  <c r="G20" i="60"/>
  <c r="F20" i="60"/>
  <c r="G20" i="59"/>
  <c r="F20" i="59"/>
  <c r="G20" i="58"/>
  <c r="F20" i="58"/>
  <c r="G20" i="56"/>
  <c r="F20" i="56"/>
  <c r="G20" i="55"/>
  <c r="F20" i="55"/>
  <c r="G20" i="54"/>
  <c r="F20" i="54"/>
  <c r="G20" i="1"/>
  <c r="F20" i="1"/>
  <c r="G20" i="78"/>
  <c r="F20" i="78"/>
  <c r="G20" i="76"/>
  <c r="F20" i="76"/>
  <c r="C7" i="47"/>
  <c r="D7" i="47"/>
  <c r="E7" i="47"/>
  <c r="F7" i="47"/>
  <c r="G7" i="47"/>
  <c r="H7" i="47"/>
  <c r="I7" i="47"/>
  <c r="J7" i="47"/>
  <c r="K7" i="47"/>
  <c r="L7" i="47"/>
  <c r="M7" i="47"/>
  <c r="C8" i="47"/>
  <c r="D8" i="47"/>
  <c r="E8" i="47"/>
  <c r="F8" i="47"/>
  <c r="G8" i="47"/>
  <c r="H8" i="47"/>
  <c r="I8" i="47"/>
  <c r="J8" i="47"/>
  <c r="K8" i="47"/>
  <c r="L8" i="47"/>
  <c r="M8" i="47"/>
  <c r="B7" i="47"/>
  <c r="B8" i="47"/>
  <c r="G76" i="84"/>
  <c r="F76" i="84"/>
  <c r="E76" i="84"/>
  <c r="G75" i="84"/>
  <c r="F75" i="84"/>
  <c r="E75" i="84"/>
  <c r="G74" i="84"/>
  <c r="F74" i="84"/>
  <c r="E74" i="84"/>
  <c r="G73" i="84"/>
  <c r="F73" i="84"/>
  <c r="E73" i="84"/>
  <c r="G72" i="84"/>
  <c r="F72" i="84"/>
  <c r="E72" i="84"/>
  <c r="G71" i="84"/>
  <c r="F71" i="84"/>
  <c r="E71" i="84"/>
  <c r="G70" i="84"/>
  <c r="F70" i="84"/>
  <c r="E70" i="84"/>
  <c r="G69" i="84"/>
  <c r="F69" i="84"/>
  <c r="E69" i="84"/>
  <c r="G68" i="84"/>
  <c r="F68" i="84"/>
  <c r="E68" i="84"/>
  <c r="G67" i="84"/>
  <c r="F67" i="84"/>
  <c r="E67" i="84"/>
  <c r="G66" i="84"/>
  <c r="F66" i="84"/>
  <c r="E66" i="84"/>
  <c r="G65" i="84"/>
  <c r="F65" i="84"/>
  <c r="E65" i="84"/>
  <c r="G64" i="84"/>
  <c r="F64" i="84"/>
  <c r="E64" i="84"/>
  <c r="G63" i="84"/>
  <c r="F63" i="84"/>
  <c r="E63" i="84"/>
  <c r="G62" i="84"/>
  <c r="F62" i="84"/>
  <c r="E62" i="84"/>
  <c r="G61" i="84"/>
  <c r="F61" i="84"/>
  <c r="E61" i="84"/>
  <c r="G60" i="84"/>
  <c r="F60" i="84"/>
  <c r="E60" i="84"/>
  <c r="G59" i="84"/>
  <c r="F59" i="84"/>
  <c r="E59" i="84"/>
  <c r="G58" i="84"/>
  <c r="F58" i="84"/>
  <c r="E58" i="84"/>
  <c r="G57" i="84"/>
  <c r="F57" i="84"/>
  <c r="E57" i="84"/>
  <c r="G56" i="84"/>
  <c r="F56" i="84"/>
  <c r="E56" i="84"/>
  <c r="G55" i="84"/>
  <c r="F55" i="84"/>
  <c r="E55" i="84"/>
  <c r="G54" i="84"/>
  <c r="F54" i="84"/>
  <c r="E54" i="84"/>
  <c r="G53" i="84"/>
  <c r="F53" i="84"/>
  <c r="E53" i="84"/>
  <c r="G52" i="84"/>
  <c r="F52" i="84"/>
  <c r="E52" i="84"/>
  <c r="G51" i="84"/>
  <c r="F51" i="84"/>
  <c r="G50" i="84"/>
  <c r="F50" i="84"/>
  <c r="G49" i="84"/>
  <c r="F49" i="84"/>
  <c r="G48" i="84"/>
  <c r="F48" i="84"/>
  <c r="G47" i="84"/>
  <c r="F47" i="84"/>
  <c r="G46" i="84"/>
  <c r="F46" i="84"/>
  <c r="G45" i="84"/>
  <c r="F45" i="84"/>
  <c r="G44" i="84"/>
  <c r="F44" i="84"/>
  <c r="G43" i="84"/>
  <c r="F43" i="84"/>
  <c r="G42" i="84"/>
  <c r="F42" i="84"/>
  <c r="G41" i="84"/>
  <c r="F41" i="84"/>
  <c r="G40" i="84"/>
  <c r="F40" i="84"/>
  <c r="G39" i="84"/>
  <c r="F39" i="84"/>
  <c r="F38" i="84"/>
  <c r="F37" i="84"/>
  <c r="F36" i="84"/>
  <c r="F35" i="84"/>
  <c r="F34" i="84"/>
  <c r="F33" i="84"/>
  <c r="F32" i="84"/>
  <c r="F31" i="84"/>
  <c r="G30" i="84"/>
  <c r="F30" i="84"/>
  <c r="G29" i="84"/>
  <c r="F29" i="84"/>
  <c r="E29" i="84"/>
  <c r="G28" i="84"/>
  <c r="F28" i="84"/>
  <c r="E28" i="84"/>
  <c r="G27" i="84"/>
  <c r="F27" i="84"/>
  <c r="E27" i="84"/>
  <c r="G26" i="84"/>
  <c r="F26" i="84"/>
  <c r="E26" i="84"/>
  <c r="G25" i="84"/>
  <c r="F25" i="84"/>
  <c r="E25" i="84"/>
  <c r="G24" i="84"/>
  <c r="F24" i="84"/>
  <c r="E24" i="84"/>
  <c r="G23" i="84"/>
  <c r="F23" i="84"/>
  <c r="E23" i="84"/>
  <c r="G22" i="84"/>
  <c r="F22" i="84"/>
  <c r="E22" i="84"/>
  <c r="G21" i="84"/>
  <c r="F21" i="84"/>
  <c r="E21" i="84"/>
  <c r="G20" i="84"/>
  <c r="F20" i="84"/>
  <c r="E20" i="84"/>
  <c r="R16" i="84"/>
  <c r="Q16" i="84"/>
  <c r="P16" i="84"/>
  <c r="O16" i="84"/>
  <c r="N16" i="84"/>
  <c r="M16" i="84"/>
  <c r="L16" i="84"/>
  <c r="K16" i="84"/>
  <c r="J16" i="84"/>
  <c r="I16" i="84"/>
  <c r="H16" i="84"/>
  <c r="R15" i="84"/>
  <c r="Q15" i="84"/>
  <c r="P15" i="84"/>
  <c r="O15" i="84"/>
  <c r="N15" i="84"/>
  <c r="M15" i="84"/>
  <c r="L15" i="84"/>
  <c r="K15" i="84"/>
  <c r="J15" i="84"/>
  <c r="I15" i="84"/>
  <c r="H15" i="84"/>
  <c r="R14" i="84"/>
  <c r="Q14" i="84"/>
  <c r="P14" i="84"/>
  <c r="O14" i="84"/>
  <c r="N14" i="84"/>
  <c r="M14" i="84"/>
  <c r="L14" i="84"/>
  <c r="K14" i="84"/>
  <c r="J14" i="84"/>
  <c r="I14" i="84"/>
  <c r="H14" i="84"/>
  <c r="K13" i="84"/>
  <c r="J13" i="84"/>
  <c r="I13" i="84"/>
  <c r="H13" i="84"/>
  <c r="K12" i="84"/>
  <c r="J12" i="84"/>
  <c r="I12" i="84"/>
  <c r="H12" i="84"/>
  <c r="K11" i="84"/>
  <c r="J11" i="84"/>
  <c r="I11" i="84"/>
  <c r="H11" i="84"/>
  <c r="K10" i="84"/>
  <c r="J10" i="84"/>
  <c r="I10" i="84"/>
  <c r="H10" i="84"/>
  <c r="T8" i="84"/>
  <c r="T7" i="84"/>
  <c r="T6" i="84"/>
  <c r="A2" i="84"/>
  <c r="G76" i="83"/>
  <c r="F76" i="83"/>
  <c r="E76" i="83"/>
  <c r="G75" i="83"/>
  <c r="F75" i="83"/>
  <c r="E75" i="83"/>
  <c r="G74" i="83"/>
  <c r="F74" i="83"/>
  <c r="E74" i="83"/>
  <c r="G73" i="83"/>
  <c r="F73" i="83"/>
  <c r="E73" i="83"/>
  <c r="G72" i="83"/>
  <c r="F72" i="83"/>
  <c r="E72" i="83"/>
  <c r="G71" i="83"/>
  <c r="F71" i="83"/>
  <c r="E71" i="83"/>
  <c r="G70" i="83"/>
  <c r="F70" i="83"/>
  <c r="E70" i="83"/>
  <c r="G69" i="83"/>
  <c r="F69" i="83"/>
  <c r="E69" i="83"/>
  <c r="G68" i="83"/>
  <c r="F68" i="83"/>
  <c r="E68" i="83"/>
  <c r="G67" i="83"/>
  <c r="F67" i="83"/>
  <c r="E67" i="83"/>
  <c r="G66" i="83"/>
  <c r="F66" i="83"/>
  <c r="E66" i="83"/>
  <c r="G65" i="83"/>
  <c r="F65" i="83"/>
  <c r="E65" i="83"/>
  <c r="G64" i="83"/>
  <c r="F64" i="83"/>
  <c r="E64" i="83"/>
  <c r="G63" i="83"/>
  <c r="F63" i="83"/>
  <c r="E63" i="83"/>
  <c r="G62" i="83"/>
  <c r="F62" i="83"/>
  <c r="E62" i="83"/>
  <c r="G61" i="83"/>
  <c r="F61" i="83"/>
  <c r="E61" i="83"/>
  <c r="G60" i="83"/>
  <c r="F60" i="83"/>
  <c r="E60" i="83"/>
  <c r="G59" i="83"/>
  <c r="F59" i="83"/>
  <c r="E59" i="83"/>
  <c r="G58" i="83"/>
  <c r="F58" i="83"/>
  <c r="E58" i="83"/>
  <c r="G57" i="83"/>
  <c r="F57" i="83"/>
  <c r="E57" i="83"/>
  <c r="G56" i="83"/>
  <c r="F56" i="83"/>
  <c r="E56" i="83"/>
  <c r="G55" i="83"/>
  <c r="F55" i="83"/>
  <c r="E55" i="83"/>
  <c r="G54" i="83"/>
  <c r="F54" i="83"/>
  <c r="E54" i="83"/>
  <c r="G53" i="83"/>
  <c r="F53" i="83"/>
  <c r="E53" i="83"/>
  <c r="G52" i="83"/>
  <c r="F52" i="83"/>
  <c r="E52" i="83"/>
  <c r="G51" i="83"/>
  <c r="F51" i="83"/>
  <c r="G50" i="83"/>
  <c r="F50" i="83"/>
  <c r="G49" i="83"/>
  <c r="F49" i="83"/>
  <c r="G48" i="83"/>
  <c r="F48" i="83"/>
  <c r="G47" i="83"/>
  <c r="F47" i="83"/>
  <c r="G46" i="83"/>
  <c r="F46" i="83"/>
  <c r="G45" i="83"/>
  <c r="F45" i="83"/>
  <c r="G44" i="83"/>
  <c r="F44" i="83"/>
  <c r="G43" i="83"/>
  <c r="F43" i="83"/>
  <c r="G42" i="83"/>
  <c r="F42" i="83"/>
  <c r="G41" i="83"/>
  <c r="F41" i="83"/>
  <c r="G40" i="83"/>
  <c r="F40" i="83"/>
  <c r="G39" i="83"/>
  <c r="F39" i="83"/>
  <c r="F38" i="83"/>
  <c r="F37" i="83"/>
  <c r="F36" i="83"/>
  <c r="F35" i="83"/>
  <c r="F34" i="83"/>
  <c r="F33" i="83"/>
  <c r="F32" i="83"/>
  <c r="F31" i="83"/>
  <c r="G30" i="83"/>
  <c r="F30" i="83"/>
  <c r="G29" i="83"/>
  <c r="F29" i="83"/>
  <c r="G28" i="83"/>
  <c r="F28" i="83"/>
  <c r="G27" i="83"/>
  <c r="F27" i="83"/>
  <c r="G26" i="83"/>
  <c r="F26" i="83"/>
  <c r="G25" i="83"/>
  <c r="F25" i="83"/>
  <c r="G24" i="83"/>
  <c r="F24" i="83"/>
  <c r="G23" i="83"/>
  <c r="F23" i="83"/>
  <c r="G22" i="83"/>
  <c r="F22" i="83"/>
  <c r="G21" i="83"/>
  <c r="F21" i="83"/>
  <c r="G20" i="83"/>
  <c r="F20" i="83"/>
  <c r="E20" i="83"/>
  <c r="S16" i="83"/>
  <c r="R16" i="83"/>
  <c r="Q16" i="83"/>
  <c r="P16" i="83"/>
  <c r="O16" i="83"/>
  <c r="N16" i="83"/>
  <c r="M16" i="83"/>
  <c r="L16" i="83"/>
  <c r="K16" i="83"/>
  <c r="J16" i="83"/>
  <c r="I16" i="83"/>
  <c r="H16" i="83"/>
  <c r="S15" i="83"/>
  <c r="R15" i="83"/>
  <c r="Q15" i="83"/>
  <c r="P15" i="83"/>
  <c r="O15" i="83"/>
  <c r="N15" i="83"/>
  <c r="M15" i="83"/>
  <c r="L15" i="83"/>
  <c r="K15" i="83"/>
  <c r="J15" i="83"/>
  <c r="I15" i="83"/>
  <c r="H15" i="83"/>
  <c r="S14" i="83"/>
  <c r="R14" i="83"/>
  <c r="Q14" i="83"/>
  <c r="P14" i="83"/>
  <c r="O14" i="83"/>
  <c r="N14" i="83"/>
  <c r="M14" i="83"/>
  <c r="L14" i="83"/>
  <c r="K14" i="83"/>
  <c r="J14" i="83"/>
  <c r="I14" i="83"/>
  <c r="H14" i="83"/>
  <c r="R13" i="83"/>
  <c r="Q13" i="83"/>
  <c r="P13" i="83"/>
  <c r="O13" i="83"/>
  <c r="N13" i="83"/>
  <c r="M13" i="83"/>
  <c r="L13" i="83"/>
  <c r="J13" i="83"/>
  <c r="I13" i="83"/>
  <c r="H13" i="83"/>
  <c r="R12" i="83"/>
  <c r="Q12" i="83"/>
  <c r="P12" i="83"/>
  <c r="O12" i="83"/>
  <c r="N12" i="83"/>
  <c r="M12" i="83"/>
  <c r="L12" i="83"/>
  <c r="J12" i="83"/>
  <c r="I12" i="83"/>
  <c r="H12" i="83"/>
  <c r="R11" i="83"/>
  <c r="Q11" i="83"/>
  <c r="P11" i="83"/>
  <c r="O11" i="83"/>
  <c r="N11" i="83"/>
  <c r="M11" i="83"/>
  <c r="L11" i="83"/>
  <c r="J11" i="83"/>
  <c r="I11" i="83"/>
  <c r="H11" i="83"/>
  <c r="R10" i="83"/>
  <c r="Q10" i="83"/>
  <c r="P10" i="83"/>
  <c r="O10" i="83"/>
  <c r="N10" i="83"/>
  <c r="M10" i="83"/>
  <c r="L10" i="83"/>
  <c r="J10" i="83"/>
  <c r="I10" i="83"/>
  <c r="H10" i="83"/>
  <c r="T8" i="83"/>
  <c r="T7" i="83"/>
  <c r="T6" i="83"/>
  <c r="T2" i="83"/>
  <c r="A2" i="83"/>
  <c r="T2" i="82"/>
  <c r="G76" i="82"/>
  <c r="F76" i="82"/>
  <c r="E76" i="82"/>
  <c r="G75" i="82"/>
  <c r="F75" i="82"/>
  <c r="E75" i="82"/>
  <c r="G74" i="82"/>
  <c r="F74" i="82"/>
  <c r="E74" i="82"/>
  <c r="G73" i="82"/>
  <c r="F73" i="82"/>
  <c r="E73" i="82"/>
  <c r="G72" i="82"/>
  <c r="F72" i="82"/>
  <c r="E72" i="82"/>
  <c r="G71" i="82"/>
  <c r="F71" i="82"/>
  <c r="E71" i="82"/>
  <c r="G70" i="82"/>
  <c r="F70" i="82"/>
  <c r="E70" i="82"/>
  <c r="G69" i="82"/>
  <c r="F69" i="82"/>
  <c r="E69" i="82"/>
  <c r="G68" i="82"/>
  <c r="F68" i="82"/>
  <c r="E68" i="82"/>
  <c r="G67" i="82"/>
  <c r="F67" i="82"/>
  <c r="E67" i="82"/>
  <c r="G66" i="82"/>
  <c r="F66" i="82"/>
  <c r="E66" i="82"/>
  <c r="G65" i="82"/>
  <c r="F65" i="82"/>
  <c r="E65" i="82"/>
  <c r="G64" i="82"/>
  <c r="F64" i="82"/>
  <c r="E64" i="82"/>
  <c r="G63" i="82"/>
  <c r="F63" i="82"/>
  <c r="E63" i="82"/>
  <c r="G62" i="82"/>
  <c r="F62" i="82"/>
  <c r="E62" i="82"/>
  <c r="G61" i="82"/>
  <c r="F61" i="82"/>
  <c r="E61" i="82"/>
  <c r="G60" i="82"/>
  <c r="F60" i="82"/>
  <c r="E60" i="82"/>
  <c r="G59" i="82"/>
  <c r="F59" i="82"/>
  <c r="E59" i="82"/>
  <c r="G58" i="82"/>
  <c r="F58" i="82"/>
  <c r="E58" i="82"/>
  <c r="G57" i="82"/>
  <c r="F57" i="82"/>
  <c r="E57" i="82"/>
  <c r="G56" i="82"/>
  <c r="F56" i="82"/>
  <c r="E56" i="82"/>
  <c r="G55" i="82"/>
  <c r="F55" i="82"/>
  <c r="E55" i="82"/>
  <c r="G54" i="82"/>
  <c r="F54" i="82"/>
  <c r="E54" i="82"/>
  <c r="G53" i="82"/>
  <c r="F53" i="82"/>
  <c r="E53" i="82"/>
  <c r="G52" i="82"/>
  <c r="F52" i="82"/>
  <c r="E52" i="82"/>
  <c r="G51" i="82"/>
  <c r="F51" i="82"/>
  <c r="G50" i="82"/>
  <c r="F50" i="82"/>
  <c r="G49" i="82"/>
  <c r="F49" i="82"/>
  <c r="G48" i="82"/>
  <c r="F48" i="82"/>
  <c r="G47" i="82"/>
  <c r="F47" i="82"/>
  <c r="G46" i="82"/>
  <c r="F46" i="82"/>
  <c r="G45" i="82"/>
  <c r="F45" i="82"/>
  <c r="G44" i="82"/>
  <c r="F44" i="82"/>
  <c r="G43" i="82"/>
  <c r="F43" i="82"/>
  <c r="G42" i="82"/>
  <c r="F42" i="82"/>
  <c r="G41" i="82"/>
  <c r="F41" i="82"/>
  <c r="G40" i="82"/>
  <c r="F40" i="82"/>
  <c r="G39" i="82"/>
  <c r="F39" i="82"/>
  <c r="F38" i="82"/>
  <c r="F37" i="82"/>
  <c r="F36" i="82"/>
  <c r="F35" i="82"/>
  <c r="F34" i="82"/>
  <c r="F33" i="82"/>
  <c r="F32" i="82"/>
  <c r="F31" i="82"/>
  <c r="G30" i="82"/>
  <c r="F30" i="82"/>
  <c r="G29" i="82"/>
  <c r="F29" i="82"/>
  <c r="G28" i="82"/>
  <c r="F28" i="82"/>
  <c r="G27" i="82"/>
  <c r="F27" i="82"/>
  <c r="G26" i="82"/>
  <c r="F26" i="82"/>
  <c r="G25" i="82"/>
  <c r="F25" i="82"/>
  <c r="G24" i="82"/>
  <c r="F24" i="82"/>
  <c r="G23" i="82"/>
  <c r="F23" i="82"/>
  <c r="G22" i="82"/>
  <c r="F22" i="82"/>
  <c r="G21" i="82"/>
  <c r="F21" i="82"/>
  <c r="G20" i="82"/>
  <c r="F20" i="82"/>
  <c r="E20" i="82"/>
  <c r="R16" i="82"/>
  <c r="Q16" i="82"/>
  <c r="P16" i="82"/>
  <c r="O16" i="82"/>
  <c r="N16" i="82"/>
  <c r="M16" i="82"/>
  <c r="L16" i="82"/>
  <c r="K16" i="82"/>
  <c r="J16" i="82"/>
  <c r="I16" i="82"/>
  <c r="H16" i="82"/>
  <c r="R15" i="82"/>
  <c r="Q15" i="82"/>
  <c r="P15" i="82"/>
  <c r="O15" i="82"/>
  <c r="N15" i="82"/>
  <c r="M15" i="82"/>
  <c r="L15" i="82"/>
  <c r="K15" i="82"/>
  <c r="J15" i="82"/>
  <c r="I15" i="82"/>
  <c r="H15" i="82"/>
  <c r="R14" i="82"/>
  <c r="Q14" i="82"/>
  <c r="P14" i="82"/>
  <c r="O14" i="82"/>
  <c r="N14" i="82"/>
  <c r="M14" i="82"/>
  <c r="L14" i="82"/>
  <c r="K14" i="82"/>
  <c r="J14" i="82"/>
  <c r="I14" i="82"/>
  <c r="H14" i="82"/>
  <c r="R13" i="82"/>
  <c r="Q13" i="82"/>
  <c r="P13" i="82"/>
  <c r="O13" i="82"/>
  <c r="N13" i="82"/>
  <c r="M13" i="82"/>
  <c r="L13" i="82"/>
  <c r="J13" i="82"/>
  <c r="I13" i="82"/>
  <c r="H13" i="82"/>
  <c r="R12" i="82"/>
  <c r="Q12" i="82"/>
  <c r="P12" i="82"/>
  <c r="O12" i="82"/>
  <c r="N12" i="82"/>
  <c r="M12" i="82"/>
  <c r="L12" i="82"/>
  <c r="J12" i="82"/>
  <c r="I12" i="82"/>
  <c r="H12" i="82"/>
  <c r="R11" i="82"/>
  <c r="Q11" i="82"/>
  <c r="P11" i="82"/>
  <c r="O11" i="82"/>
  <c r="N11" i="82"/>
  <c r="M11" i="82"/>
  <c r="L11" i="82"/>
  <c r="J11" i="82"/>
  <c r="I11" i="82"/>
  <c r="H11" i="82"/>
  <c r="R10" i="82"/>
  <c r="Q10" i="82"/>
  <c r="P10" i="82"/>
  <c r="O10" i="82"/>
  <c r="N10" i="82"/>
  <c r="M10" i="82"/>
  <c r="L10" i="82"/>
  <c r="J10" i="82"/>
  <c r="I10" i="82"/>
  <c r="H10" i="82"/>
  <c r="T8" i="82"/>
  <c r="T7" i="82"/>
  <c r="T6" i="82"/>
  <c r="A2" i="82"/>
  <c r="T15" i="83" l="1"/>
  <c r="B15" i="47"/>
  <c r="T15" i="87"/>
  <c r="B17" i="47"/>
  <c r="Q9" i="99"/>
  <c r="P9" i="90"/>
  <c r="H9" i="90"/>
  <c r="K9" i="90"/>
  <c r="H9" i="91"/>
  <c r="P9" i="88"/>
  <c r="M9" i="94"/>
  <c r="R9" i="99"/>
  <c r="P9" i="94"/>
  <c r="O9" i="94"/>
  <c r="O9" i="95"/>
  <c r="M9" i="98"/>
  <c r="P9" i="101"/>
  <c r="L9" i="89"/>
  <c r="L9" i="92"/>
  <c r="K9" i="94"/>
  <c r="M9" i="95"/>
  <c r="L9" i="99"/>
  <c r="S9" i="90"/>
  <c r="S10" i="90" s="1"/>
  <c r="L9" i="91"/>
  <c r="L9" i="93"/>
  <c r="I9" i="100"/>
  <c r="I9" i="101"/>
  <c r="M9" i="93"/>
  <c r="J9" i="92"/>
  <c r="J9" i="93"/>
  <c r="P9" i="95"/>
  <c r="K9" i="98"/>
  <c r="T4" i="99"/>
  <c r="T12" i="99" s="1"/>
  <c r="P9" i="100"/>
  <c r="R9" i="90"/>
  <c r="I9" i="88"/>
  <c r="L9" i="96"/>
  <c r="L10" i="96" s="1"/>
  <c r="L9" i="98"/>
  <c r="Q9" i="98"/>
  <c r="M9" i="100"/>
  <c r="Q9" i="100"/>
  <c r="N9" i="90"/>
  <c r="M9" i="90"/>
  <c r="P9" i="99"/>
  <c r="K9" i="100"/>
  <c r="R9" i="100"/>
  <c r="K9" i="101"/>
  <c r="R9" i="101"/>
  <c r="T5" i="90"/>
  <c r="T13" i="90" s="1"/>
  <c r="T4" i="98"/>
  <c r="T12" i="98" s="1"/>
  <c r="Q9" i="88"/>
  <c r="M9" i="89"/>
  <c r="Q9" i="89"/>
  <c r="P9" i="87"/>
  <c r="Q9" i="93"/>
  <c r="Q10" i="93" s="1"/>
  <c r="Q9" i="90"/>
  <c r="M9" i="91"/>
  <c r="M10" i="91" s="1"/>
  <c r="I9" i="93"/>
  <c r="T4" i="89"/>
  <c r="T12" i="89" s="1"/>
  <c r="M9" i="87"/>
  <c r="Q9" i="94"/>
  <c r="Q9" i="96"/>
  <c r="M9" i="96"/>
  <c r="I9" i="98"/>
  <c r="J9" i="99"/>
  <c r="I9" i="99"/>
  <c r="M9" i="101"/>
  <c r="Q9" i="101"/>
  <c r="L9" i="90"/>
  <c r="T4" i="90"/>
  <c r="T12" i="90" s="1"/>
  <c r="P9" i="89"/>
  <c r="L9" i="94"/>
  <c r="L10" i="94" s="1"/>
  <c r="Q9" i="91"/>
  <c r="O9" i="91"/>
  <c r="L9" i="88"/>
  <c r="M9" i="88"/>
  <c r="I9" i="89"/>
  <c r="I9" i="87"/>
  <c r="Q9" i="92"/>
  <c r="I9" i="94"/>
  <c r="L9" i="95"/>
  <c r="K9" i="95"/>
  <c r="Q9" i="95"/>
  <c r="P9" i="96"/>
  <c r="I9" i="96"/>
  <c r="R9" i="96"/>
  <c r="P9" i="97"/>
  <c r="Q9" i="97"/>
  <c r="O9" i="97"/>
  <c r="T5" i="97"/>
  <c r="T13" i="97" s="1"/>
  <c r="J9" i="90"/>
  <c r="M9" i="99"/>
  <c r="K9" i="89"/>
  <c r="P9" i="91"/>
  <c r="I9" i="91"/>
  <c r="Q9" i="87"/>
  <c r="R9" i="87"/>
  <c r="P9" i="92"/>
  <c r="I9" i="92"/>
  <c r="T4" i="92"/>
  <c r="T12" i="92" s="1"/>
  <c r="M9" i="92"/>
  <c r="P9" i="93"/>
  <c r="R9" i="93"/>
  <c r="T4" i="93"/>
  <c r="T12" i="93" s="1"/>
  <c r="I9" i="95"/>
  <c r="L9" i="97"/>
  <c r="I9" i="97"/>
  <c r="K9" i="97"/>
  <c r="M9" i="97"/>
  <c r="P9" i="98"/>
  <c r="O9" i="90"/>
  <c r="I9" i="90"/>
  <c r="T3" i="90"/>
  <c r="T11" i="90" s="1"/>
  <c r="T3" i="101"/>
  <c r="T11" i="101" s="1"/>
  <c r="H9" i="101"/>
  <c r="T4" i="101"/>
  <c r="T12" i="101" s="1"/>
  <c r="L9" i="101"/>
  <c r="T15" i="101"/>
  <c r="T14" i="101"/>
  <c r="T16" i="101"/>
  <c r="T5" i="101"/>
  <c r="T13" i="101" s="1"/>
  <c r="S9" i="101"/>
  <c r="S10" i="101" s="1"/>
  <c r="N9" i="101"/>
  <c r="O9" i="101"/>
  <c r="J9" i="101"/>
  <c r="T4" i="100"/>
  <c r="T12" i="100" s="1"/>
  <c r="T3" i="100"/>
  <c r="T11" i="100" s="1"/>
  <c r="H9" i="100"/>
  <c r="S9" i="100"/>
  <c r="S10" i="100" s="1"/>
  <c r="J9" i="100"/>
  <c r="L9" i="100"/>
  <c r="T15" i="100"/>
  <c r="T14" i="100"/>
  <c r="T16" i="100"/>
  <c r="T5" i="100"/>
  <c r="T13" i="100" s="1"/>
  <c r="O9" i="100"/>
  <c r="N9" i="100"/>
  <c r="T15" i="99"/>
  <c r="T14" i="99"/>
  <c r="T16" i="99"/>
  <c r="T3" i="99"/>
  <c r="H9" i="99"/>
  <c r="S9" i="99"/>
  <c r="S10" i="99" s="1"/>
  <c r="S11" i="99"/>
  <c r="O9" i="99"/>
  <c r="T5" i="99"/>
  <c r="T13" i="99" s="1"/>
  <c r="K9" i="99"/>
  <c r="N9" i="99"/>
  <c r="T15" i="98"/>
  <c r="T14" i="98"/>
  <c r="T16" i="98"/>
  <c r="T3" i="98"/>
  <c r="H9" i="98"/>
  <c r="R9" i="98"/>
  <c r="T5" i="98"/>
  <c r="T13" i="98" s="1"/>
  <c r="O9" i="98"/>
  <c r="N9" i="98"/>
  <c r="S9" i="98"/>
  <c r="S10" i="98" s="1"/>
  <c r="J9" i="98"/>
  <c r="T4" i="97"/>
  <c r="T12" i="97" s="1"/>
  <c r="T3" i="97"/>
  <c r="T11" i="97" s="1"/>
  <c r="H9" i="97"/>
  <c r="N9" i="97"/>
  <c r="T15" i="97"/>
  <c r="T16" i="97"/>
  <c r="T14" i="97"/>
  <c r="R9" i="97"/>
  <c r="S9" i="97"/>
  <c r="S10" i="97" s="1"/>
  <c r="J9" i="97"/>
  <c r="T15" i="96"/>
  <c r="T14" i="96"/>
  <c r="T16" i="96"/>
  <c r="T4" i="96"/>
  <c r="T12" i="96" s="1"/>
  <c r="S9" i="96"/>
  <c r="S10" i="96" s="1"/>
  <c r="S11" i="96"/>
  <c r="O9" i="96"/>
  <c r="N9" i="96"/>
  <c r="T3" i="96"/>
  <c r="T11" i="96" s="1"/>
  <c r="H9" i="96"/>
  <c r="K9" i="96"/>
  <c r="T5" i="96"/>
  <c r="T13" i="96" s="1"/>
  <c r="J9" i="96"/>
  <c r="J10" i="96" s="1"/>
  <c r="T4" i="95"/>
  <c r="T12" i="95" s="1"/>
  <c r="T3" i="95"/>
  <c r="T11" i="95" s="1"/>
  <c r="H9" i="95"/>
  <c r="J9" i="95"/>
  <c r="T15" i="95"/>
  <c r="T14" i="95"/>
  <c r="T16" i="95"/>
  <c r="R9" i="95"/>
  <c r="T5" i="95"/>
  <c r="T13" i="95" s="1"/>
  <c r="S9" i="95"/>
  <c r="S10" i="95" s="1"/>
  <c r="N9" i="95"/>
  <c r="T4" i="94"/>
  <c r="T12" i="94" s="1"/>
  <c r="T3" i="94"/>
  <c r="T11" i="94" s="1"/>
  <c r="H9" i="94"/>
  <c r="J9" i="94"/>
  <c r="T15" i="94"/>
  <c r="T14" i="94"/>
  <c r="T16" i="94"/>
  <c r="R9" i="94"/>
  <c r="T5" i="94"/>
  <c r="T13" i="94" s="1"/>
  <c r="S9" i="94"/>
  <c r="S10" i="94" s="1"/>
  <c r="N9" i="94"/>
  <c r="O9" i="93"/>
  <c r="T15" i="93"/>
  <c r="T14" i="93"/>
  <c r="T16" i="93"/>
  <c r="T5" i="93"/>
  <c r="T13" i="93" s="1"/>
  <c r="T3" i="93"/>
  <c r="T11" i="93" s="1"/>
  <c r="H9" i="93"/>
  <c r="S9" i="93"/>
  <c r="S10" i="93" s="1"/>
  <c r="K9" i="93"/>
  <c r="N9" i="93"/>
  <c r="T15" i="92"/>
  <c r="T14" i="92"/>
  <c r="T16" i="92"/>
  <c r="S9" i="92"/>
  <c r="S10" i="92" s="1"/>
  <c r="S11" i="92"/>
  <c r="O9" i="92"/>
  <c r="R9" i="92"/>
  <c r="T5" i="92"/>
  <c r="T13" i="92" s="1"/>
  <c r="T3" i="92"/>
  <c r="T11" i="92" s="1"/>
  <c r="H9" i="92"/>
  <c r="K9" i="92"/>
  <c r="N9" i="92"/>
  <c r="L9" i="87"/>
  <c r="S9" i="87"/>
  <c r="S10" i="87" s="1"/>
  <c r="T5" i="87"/>
  <c r="T13" i="87" s="1"/>
  <c r="T4" i="87"/>
  <c r="T12" i="87" s="1"/>
  <c r="T3" i="87"/>
  <c r="H9" i="87"/>
  <c r="O9" i="87"/>
  <c r="N9" i="87"/>
  <c r="K9" i="87"/>
  <c r="J9" i="87"/>
  <c r="T5" i="89"/>
  <c r="T13" i="89" s="1"/>
  <c r="T3" i="89"/>
  <c r="T11" i="89" s="1"/>
  <c r="H9" i="89"/>
  <c r="S9" i="89"/>
  <c r="S10" i="89" s="1"/>
  <c r="R9" i="89"/>
  <c r="T15" i="89"/>
  <c r="T14" i="89"/>
  <c r="T16" i="89"/>
  <c r="O9" i="89"/>
  <c r="J9" i="89"/>
  <c r="N9" i="89"/>
  <c r="T5" i="88"/>
  <c r="T13" i="88" s="1"/>
  <c r="S9" i="88"/>
  <c r="S10" i="88" s="1"/>
  <c r="T4" i="88"/>
  <c r="T12" i="88" s="1"/>
  <c r="S11" i="88"/>
  <c r="R9" i="88"/>
  <c r="K9" i="88"/>
  <c r="T3" i="88"/>
  <c r="T11" i="88" s="1"/>
  <c r="H9" i="88"/>
  <c r="O9" i="88"/>
  <c r="J9" i="88"/>
  <c r="T15" i="88"/>
  <c r="T14" i="88"/>
  <c r="T16" i="88"/>
  <c r="N9" i="88"/>
  <c r="T15" i="90"/>
  <c r="T14" i="90"/>
  <c r="T16" i="90"/>
  <c r="K9" i="91"/>
  <c r="N9" i="91"/>
  <c r="J9" i="91"/>
  <c r="T15" i="91"/>
  <c r="T16" i="91"/>
  <c r="T14" i="91"/>
  <c r="T5" i="91"/>
  <c r="T13" i="91" s="1"/>
  <c r="T4" i="91"/>
  <c r="T12" i="91" s="1"/>
  <c r="R9" i="91"/>
  <c r="T3" i="91"/>
  <c r="S9" i="91"/>
  <c r="S10" i="91" s="1"/>
  <c r="T15" i="82"/>
  <c r="S14" i="82"/>
  <c r="S15" i="82"/>
  <c r="S16" i="82"/>
  <c r="B16" i="47"/>
  <c r="S14" i="85"/>
  <c r="T2" i="85"/>
  <c r="S15" i="85"/>
  <c r="S14" i="84"/>
  <c r="T2" i="84"/>
  <c r="S15" i="84"/>
  <c r="T16" i="83"/>
  <c r="T14" i="83"/>
  <c r="T16" i="82"/>
  <c r="T14" i="82"/>
  <c r="G20" i="77"/>
  <c r="K27" i="51"/>
  <c r="D32" i="51"/>
  <c r="J27" i="51"/>
  <c r="G36" i="51"/>
  <c r="R37" i="51"/>
  <c r="K23" i="51"/>
  <c r="U38" i="51"/>
  <c r="T29" i="51"/>
  <c r="J35" i="51"/>
  <c r="L38" i="51"/>
  <c r="O27" i="51"/>
  <c r="F15" i="51"/>
  <c r="E34" i="51"/>
  <c r="N23" i="51"/>
  <c r="F26" i="51"/>
  <c r="D33" i="51"/>
  <c r="M33" i="51"/>
  <c r="L39" i="51"/>
  <c r="K26" i="51"/>
  <c r="N33" i="51"/>
  <c r="A31" i="51"/>
  <c r="P34" i="51"/>
  <c r="M30" i="51"/>
  <c r="P41" i="51"/>
  <c r="G31" i="51"/>
  <c r="F36" i="51"/>
  <c r="O39" i="51"/>
  <c r="A25" i="51"/>
  <c r="K30" i="51"/>
  <c r="N40" i="51"/>
  <c r="P33" i="51"/>
  <c r="M41" i="51"/>
  <c r="N37" i="51"/>
  <c r="U36" i="51"/>
  <c r="R39" i="51"/>
  <c r="S39" i="51"/>
  <c r="F28" i="51"/>
  <c r="F38" i="51"/>
  <c r="S36" i="51"/>
  <c r="R41" i="51"/>
  <c r="L24" i="51"/>
  <c r="U41" i="51"/>
  <c r="S24" i="51"/>
  <c r="N24" i="51"/>
  <c r="J28" i="51"/>
  <c r="T23" i="51"/>
  <c r="U30" i="51"/>
  <c r="D39" i="51"/>
  <c r="O24" i="51"/>
  <c r="J41" i="51"/>
  <c r="R31" i="51"/>
  <c r="S32" i="51"/>
  <c r="M25" i="51"/>
  <c r="T38" i="51"/>
  <c r="O34" i="51"/>
  <c r="G25" i="51"/>
  <c r="U31" i="51"/>
  <c r="Q32" i="51"/>
  <c r="P35" i="51"/>
  <c r="G28" i="51"/>
  <c r="M34" i="51"/>
  <c r="D29" i="51"/>
  <c r="F40" i="51"/>
  <c r="L33" i="51"/>
  <c r="J37" i="51"/>
  <c r="N35" i="51"/>
  <c r="S33" i="51"/>
  <c r="K41" i="51"/>
  <c r="S41" i="51"/>
  <c r="L26" i="51"/>
  <c r="K38" i="51"/>
  <c r="T41" i="51"/>
  <c r="S29" i="51"/>
  <c r="T32" i="51"/>
  <c r="T35" i="51"/>
  <c r="N29" i="51"/>
  <c r="T33" i="51"/>
  <c r="K28" i="51"/>
  <c r="O33" i="51"/>
  <c r="N27" i="51"/>
  <c r="R28" i="51"/>
  <c r="Q40" i="51"/>
  <c r="G29" i="51"/>
  <c r="O26" i="51"/>
  <c r="L25" i="51"/>
  <c r="U39" i="51"/>
  <c r="A23" i="51"/>
  <c r="G24" i="51"/>
  <c r="Q30" i="51"/>
  <c r="P38" i="51"/>
  <c r="M38" i="51"/>
  <c r="T30" i="51"/>
  <c r="O38" i="51"/>
  <c r="P36" i="51"/>
  <c r="G35" i="51"/>
  <c r="P30" i="51"/>
  <c r="O23" i="51"/>
  <c r="L31" i="51"/>
  <c r="D40" i="51"/>
  <c r="G41" i="51"/>
  <c r="F39" i="51"/>
  <c r="L41" i="51"/>
  <c r="Q38" i="51"/>
  <c r="N31" i="51"/>
  <c r="R36" i="51"/>
  <c r="F29" i="51"/>
  <c r="M39" i="51"/>
  <c r="L23" i="51"/>
  <c r="U40" i="51"/>
  <c r="N28" i="51"/>
  <c r="M28" i="51"/>
  <c r="R30" i="51"/>
  <c r="T34" i="51"/>
  <c r="T37" i="51"/>
  <c r="N39" i="51"/>
  <c r="A30" i="51"/>
  <c r="G37" i="51"/>
  <c r="J36" i="51"/>
  <c r="R33" i="51"/>
  <c r="R35" i="51"/>
  <c r="N26" i="51"/>
  <c r="Q23" i="51"/>
  <c r="M27" i="51"/>
  <c r="T26" i="51"/>
  <c r="P31" i="51"/>
  <c r="F27" i="51"/>
  <c r="S35" i="51"/>
  <c r="Q34" i="51"/>
  <c r="U33" i="51"/>
  <c r="M23" i="51"/>
  <c r="J29" i="51"/>
  <c r="Q24" i="51"/>
  <c r="M29" i="51"/>
  <c r="K39" i="51"/>
  <c r="T25" i="51"/>
  <c r="P29" i="51"/>
  <c r="G39" i="51"/>
  <c r="T27" i="51"/>
  <c r="K31" i="51"/>
  <c r="O25" i="51"/>
  <c r="N36" i="51"/>
  <c r="G40" i="51"/>
  <c r="S37" i="51"/>
  <c r="P40" i="51"/>
  <c r="S34" i="51"/>
  <c r="Q31" i="51"/>
  <c r="U28" i="51"/>
  <c r="G30" i="51"/>
  <c r="K36" i="51"/>
  <c r="S28" i="51"/>
  <c r="Q25" i="51"/>
  <c r="L27" i="51"/>
  <c r="D41" i="51"/>
  <c r="J38" i="51"/>
  <c r="P26" i="51"/>
  <c r="D31" i="51"/>
  <c r="O31" i="51"/>
  <c r="F37" i="51"/>
  <c r="Q41" i="51"/>
  <c r="K32" i="51"/>
  <c r="F34" i="51"/>
  <c r="O35" i="51"/>
  <c r="G26" i="51"/>
  <c r="G38" i="51"/>
  <c r="S38" i="51"/>
  <c r="Q36" i="51"/>
  <c r="F32" i="51"/>
  <c r="M40" i="51"/>
  <c r="U27" i="51"/>
  <c r="D30" i="51"/>
  <c r="O30" i="51"/>
  <c r="A26" i="51"/>
  <c r="M26" i="51"/>
  <c r="Q33" i="51"/>
  <c r="T39" i="51"/>
  <c r="R23" i="51"/>
  <c r="Q37" i="51"/>
  <c r="J30" i="51"/>
  <c r="F25" i="51"/>
  <c r="T31" i="51"/>
  <c r="G23" i="51"/>
  <c r="P25" i="51"/>
  <c r="R27" i="51"/>
  <c r="R38" i="51"/>
  <c r="S27" i="51"/>
  <c r="L40" i="51"/>
  <c r="U26" i="51"/>
  <c r="Q29" i="51"/>
  <c r="R25" i="51"/>
  <c r="J23" i="51"/>
  <c r="L29" i="51"/>
  <c r="O40" i="51"/>
  <c r="R26" i="51"/>
  <c r="A36" i="51"/>
  <c r="A28" i="51"/>
  <c r="S23" i="51"/>
  <c r="R24" i="51"/>
  <c r="N25" i="51"/>
  <c r="D38" i="51"/>
  <c r="A38" i="51"/>
  <c r="L37" i="51"/>
  <c r="K35" i="51"/>
  <c r="L35" i="51"/>
  <c r="K33" i="51"/>
  <c r="L28" i="51"/>
  <c r="K25" i="51"/>
  <c r="S26" i="51"/>
  <c r="U25" i="51"/>
  <c r="Q39" i="51"/>
  <c r="Q35" i="51"/>
  <c r="F30" i="51"/>
  <c r="K24" i="51"/>
  <c r="R34" i="51"/>
  <c r="D27" i="51"/>
  <c r="P37" i="51"/>
  <c r="A27" i="51"/>
  <c r="P23" i="51"/>
  <c r="F24" i="51"/>
  <c r="M24" i="51"/>
  <c r="R32" i="51"/>
  <c r="J34" i="51"/>
  <c r="A35" i="51"/>
  <c r="M37" i="51"/>
  <c r="J32" i="51"/>
  <c r="S25" i="51"/>
  <c r="T24" i="51"/>
  <c r="F13" i="51"/>
  <c r="U37" i="51"/>
  <c r="D35" i="51"/>
  <c r="P27" i="51"/>
  <c r="E33" i="51"/>
  <c r="F35" i="51"/>
  <c r="D36" i="51"/>
  <c r="O29" i="51"/>
  <c r="S30" i="51"/>
  <c r="U23" i="51"/>
  <c r="P24" i="51"/>
  <c r="U34" i="51"/>
  <c r="U32" i="51"/>
  <c r="J25" i="51"/>
  <c r="J31" i="51"/>
  <c r="S40" i="51"/>
  <c r="A39" i="51"/>
  <c r="K34" i="51"/>
  <c r="D26" i="51"/>
  <c r="S31" i="51"/>
  <c r="U29" i="51"/>
  <c r="D28" i="51"/>
  <c r="G32" i="51"/>
  <c r="U35" i="51"/>
  <c r="N32" i="51"/>
  <c r="A40" i="51"/>
  <c r="E32" i="51"/>
  <c r="A29" i="51"/>
  <c r="D34" i="51"/>
  <c r="M32" i="51"/>
  <c r="O32" i="51"/>
  <c r="L34" i="51"/>
  <c r="P39" i="51"/>
  <c r="M35" i="51"/>
  <c r="Q28" i="51"/>
  <c r="F41" i="51"/>
  <c r="F31" i="51"/>
  <c r="T36" i="51"/>
  <c r="M36" i="51"/>
  <c r="O37" i="51"/>
  <c r="N30" i="51"/>
  <c r="P32" i="51"/>
  <c r="O41" i="51"/>
  <c r="D23" i="51"/>
  <c r="N34" i="51"/>
  <c r="T28" i="51"/>
  <c r="A24" i="51"/>
  <c r="K37" i="51"/>
  <c r="G34" i="51"/>
  <c r="A41" i="51"/>
  <c r="J26" i="51"/>
  <c r="Q26" i="51"/>
  <c r="J24" i="51"/>
  <c r="F14" i="51"/>
  <c r="L30" i="51"/>
  <c r="U24" i="51"/>
  <c r="F23" i="51"/>
  <c r="N38" i="51"/>
  <c r="T40" i="51"/>
  <c r="O28" i="51"/>
  <c r="L32" i="51"/>
  <c r="M31" i="51"/>
  <c r="D37" i="51"/>
  <c r="R29" i="51"/>
  <c r="R40" i="51"/>
  <c r="J33" i="51"/>
  <c r="J40" i="51"/>
  <c r="O36" i="51"/>
  <c r="F33" i="51"/>
  <c r="G27" i="51"/>
  <c r="L36" i="51"/>
  <c r="D25" i="51"/>
  <c r="K29" i="51"/>
  <c r="A37" i="51"/>
  <c r="J39" i="51"/>
  <c r="K40" i="51"/>
  <c r="D24" i="51"/>
  <c r="G33" i="51"/>
  <c r="P28" i="51"/>
  <c r="Q27" i="51"/>
  <c r="N41" i="51"/>
  <c r="C36" i="103" l="1"/>
  <c r="D34" i="103"/>
  <c r="D39" i="103"/>
  <c r="C40" i="103"/>
  <c r="D37" i="103"/>
  <c r="D41" i="103"/>
  <c r="D35" i="103"/>
  <c r="C35" i="103"/>
  <c r="C37" i="103"/>
  <c r="C34" i="103"/>
  <c r="C39" i="103"/>
  <c r="C38" i="103"/>
  <c r="D38" i="103"/>
  <c r="D40" i="103"/>
  <c r="C41" i="103"/>
  <c r="B34" i="103"/>
  <c r="D36" i="103"/>
  <c r="D25" i="103"/>
  <c r="C14" i="103"/>
  <c r="D28" i="103"/>
  <c r="C23" i="103"/>
  <c r="D27" i="103"/>
  <c r="D30" i="103"/>
  <c r="C30" i="103"/>
  <c r="C32" i="103"/>
  <c r="C15" i="103"/>
  <c r="C29" i="103"/>
  <c r="C31" i="103"/>
  <c r="C27" i="103"/>
  <c r="C24" i="103"/>
  <c r="C28" i="103"/>
  <c r="C13" i="103"/>
  <c r="D24" i="103"/>
  <c r="D29" i="103"/>
  <c r="D33" i="103"/>
  <c r="D23" i="103"/>
  <c r="D31" i="103"/>
  <c r="D26" i="103"/>
  <c r="C25" i="103"/>
  <c r="B33" i="103"/>
  <c r="C26" i="103"/>
  <c r="B32" i="103"/>
  <c r="D32" i="103"/>
  <c r="C33" i="103"/>
  <c r="W27" i="51"/>
  <c r="W24" i="51"/>
  <c r="W36" i="51"/>
  <c r="W25" i="51"/>
  <c r="W38" i="51"/>
  <c r="W30" i="51"/>
  <c r="W32" i="51"/>
  <c r="W35" i="51"/>
  <c r="W23" i="51"/>
  <c r="W40" i="51"/>
  <c r="W33" i="51"/>
  <c r="W39" i="51"/>
  <c r="W29" i="51"/>
  <c r="W28" i="51"/>
  <c r="W41" i="51"/>
  <c r="W34" i="51"/>
  <c r="W37" i="51"/>
  <c r="W26" i="51"/>
  <c r="W31" i="51"/>
  <c r="T9" i="98"/>
  <c r="T10" i="98" s="1"/>
  <c r="T9" i="99"/>
  <c r="T10" i="99" s="1"/>
  <c r="T9" i="89"/>
  <c r="T10" i="89" s="1"/>
  <c r="T9" i="88"/>
  <c r="T10" i="88" s="1"/>
  <c r="T9" i="97"/>
  <c r="T10" i="97" s="1"/>
  <c r="T9" i="90"/>
  <c r="T10" i="90" s="1"/>
  <c r="T9" i="101"/>
  <c r="T10" i="101" s="1"/>
  <c r="T9" i="100"/>
  <c r="T10" i="100" s="1"/>
  <c r="T11" i="99"/>
  <c r="T11" i="98"/>
  <c r="T9" i="96"/>
  <c r="T10" i="96" s="1"/>
  <c r="T9" i="95"/>
  <c r="T10" i="95" s="1"/>
  <c r="T9" i="94"/>
  <c r="T10" i="94" s="1"/>
  <c r="T9" i="93"/>
  <c r="T10" i="93" s="1"/>
  <c r="T9" i="92"/>
  <c r="T10" i="92" s="1"/>
  <c r="T9" i="87"/>
  <c r="T10" i="87" s="1"/>
  <c r="T11" i="87"/>
  <c r="T9" i="91"/>
  <c r="T10" i="91" s="1"/>
  <c r="T11" i="91"/>
  <c r="G36" i="82"/>
  <c r="G35" i="60"/>
  <c r="G36" i="84"/>
  <c r="G36" i="83"/>
  <c r="G34" i="60"/>
  <c r="G35" i="84"/>
  <c r="G35" i="83"/>
  <c r="G35" i="82"/>
  <c r="G37" i="82"/>
  <c r="G36" i="60"/>
  <c r="G37" i="84"/>
  <c r="G37" i="83"/>
  <c r="G38" i="83"/>
  <c r="G38" i="84"/>
  <c r="G38" i="82"/>
  <c r="G37" i="60"/>
  <c r="T15" i="85"/>
  <c r="T14" i="85"/>
  <c r="T16" i="85"/>
  <c r="T15" i="84"/>
  <c r="T14" i="84"/>
  <c r="T16" i="84"/>
  <c r="K11" i="82"/>
  <c r="E36" i="51"/>
  <c r="E41" i="51"/>
  <c r="E26" i="51"/>
  <c r="E31" i="51"/>
  <c r="E35" i="51"/>
  <c r="E28" i="51"/>
  <c r="E30" i="51"/>
  <c r="E25" i="51"/>
  <c r="E37" i="51"/>
  <c r="E24" i="51"/>
  <c r="E27" i="51"/>
  <c r="E39" i="51"/>
  <c r="E40" i="51"/>
  <c r="E23" i="51"/>
  <c r="E29" i="51"/>
  <c r="E38" i="51"/>
  <c r="B37" i="103" l="1"/>
  <c r="B38" i="103"/>
  <c r="B36" i="103"/>
  <c r="B40" i="103"/>
  <c r="B35" i="103"/>
  <c r="B41" i="103"/>
  <c r="B39" i="103"/>
  <c r="B24" i="103"/>
  <c r="B27" i="103"/>
  <c r="B28" i="103"/>
  <c r="B30" i="103"/>
  <c r="B23" i="103"/>
  <c r="B26" i="103"/>
  <c r="B31" i="103"/>
  <c r="B25" i="103"/>
  <c r="B29" i="103"/>
  <c r="G32" i="82"/>
  <c r="G31" i="60"/>
  <c r="G32" i="84"/>
  <c r="G32" i="83"/>
  <c r="G34" i="83"/>
  <c r="G34" i="82"/>
  <c r="G33" i="60"/>
  <c r="G34" i="84"/>
  <c r="G33" i="82"/>
  <c r="G32" i="60"/>
  <c r="G33" i="84"/>
  <c r="G33" i="83"/>
  <c r="G31" i="84"/>
  <c r="G31" i="83"/>
  <c r="B9" i="47"/>
  <c r="G31" i="82"/>
  <c r="S5" i="85" l="1"/>
  <c r="S13" i="85" s="1"/>
  <c r="L4" i="85"/>
  <c r="I3" i="85"/>
  <c r="P4" i="85"/>
  <c r="Q3" i="85"/>
  <c r="N3" i="85"/>
  <c r="L5" i="85"/>
  <c r="J4" i="85"/>
  <c r="M5" i="85"/>
  <c r="H3" i="85"/>
  <c r="S4" i="85"/>
  <c r="S12" i="85" s="1"/>
  <c r="R5" i="85"/>
  <c r="K5" i="85"/>
  <c r="H4" i="85"/>
  <c r="M4" i="85"/>
  <c r="P5" i="85"/>
  <c r="K3" i="85"/>
  <c r="N4" i="85"/>
  <c r="Q5" i="85"/>
  <c r="L3" i="85"/>
  <c r="J5" i="85"/>
  <c r="O5" i="85"/>
  <c r="Q4" i="85"/>
  <c r="O3" i="85"/>
  <c r="R4" i="85"/>
  <c r="K4" i="85"/>
  <c r="N5" i="85"/>
  <c r="P3" i="85"/>
  <c r="M3" i="85"/>
  <c r="J3" i="85"/>
  <c r="H5" i="85"/>
  <c r="I4" i="85"/>
  <c r="S3" i="85"/>
  <c r="I5" i="85"/>
  <c r="R3" i="85"/>
  <c r="O4" i="85"/>
  <c r="L3" i="83"/>
  <c r="P4" i="83"/>
  <c r="P5" i="83"/>
  <c r="L4" i="83"/>
  <c r="P3" i="83"/>
  <c r="H3" i="83"/>
  <c r="L5" i="83"/>
  <c r="O5" i="83"/>
  <c r="K4" i="83"/>
  <c r="K12" i="83" s="1"/>
  <c r="R5" i="83"/>
  <c r="N4" i="83"/>
  <c r="J3" i="83"/>
  <c r="Q4" i="83"/>
  <c r="M3" i="83"/>
  <c r="H4" i="83"/>
  <c r="K5" i="83"/>
  <c r="K13" i="83" s="1"/>
  <c r="S3" i="83"/>
  <c r="S11" i="83" s="1"/>
  <c r="N5" i="83"/>
  <c r="J4" i="83"/>
  <c r="Q5" i="83"/>
  <c r="M4" i="83"/>
  <c r="I3" i="83"/>
  <c r="S4" i="83"/>
  <c r="S12" i="83" s="1"/>
  <c r="O3" i="83"/>
  <c r="J5" i="83"/>
  <c r="R3" i="83"/>
  <c r="M5" i="83"/>
  <c r="I4" i="83"/>
  <c r="H5" i="83"/>
  <c r="S5" i="83"/>
  <c r="S13" i="83" s="1"/>
  <c r="O4" i="83"/>
  <c r="K3" i="83"/>
  <c r="R4" i="83"/>
  <c r="N3" i="83"/>
  <c r="I5" i="83"/>
  <c r="Q3" i="83"/>
  <c r="O4" i="84"/>
  <c r="O12" i="84" s="1"/>
  <c r="O3" i="84"/>
  <c r="O11" i="84" s="1"/>
  <c r="K3" i="84"/>
  <c r="K5" i="84"/>
  <c r="S3" i="84"/>
  <c r="H4" i="84"/>
  <c r="Q3" i="84"/>
  <c r="Q11" i="84" s="1"/>
  <c r="R3" i="84"/>
  <c r="R11" i="84" s="1"/>
  <c r="M4" i="84"/>
  <c r="M12" i="84" s="1"/>
  <c r="P5" i="84"/>
  <c r="P13" i="84" s="1"/>
  <c r="N4" i="84"/>
  <c r="N12" i="84" s="1"/>
  <c r="Q5" i="84"/>
  <c r="Q13" i="84" s="1"/>
  <c r="H3" i="84"/>
  <c r="P4" i="84"/>
  <c r="P12" i="84" s="1"/>
  <c r="K4" i="84"/>
  <c r="L4" i="84"/>
  <c r="L12" i="84" s="1"/>
  <c r="Q4" i="84"/>
  <c r="Q12" i="84" s="1"/>
  <c r="R4" i="84"/>
  <c r="R12" i="84" s="1"/>
  <c r="S5" i="84"/>
  <c r="S13" i="84" s="1"/>
  <c r="L3" i="84"/>
  <c r="L11" i="84" s="1"/>
  <c r="N5" i="84"/>
  <c r="N13" i="84" s="1"/>
  <c r="I3" i="84"/>
  <c r="S4" i="84"/>
  <c r="S12" i="84" s="1"/>
  <c r="J3" i="84"/>
  <c r="J5" i="84"/>
  <c r="H5" i="84"/>
  <c r="I5" i="84"/>
  <c r="P3" i="84"/>
  <c r="P11" i="84" s="1"/>
  <c r="M3" i="84"/>
  <c r="M11" i="84" s="1"/>
  <c r="O5" i="84"/>
  <c r="O13" i="84" s="1"/>
  <c r="N3" i="84"/>
  <c r="N11" i="84" s="1"/>
  <c r="R5" i="84"/>
  <c r="R13" i="84" s="1"/>
  <c r="I4" i="84"/>
  <c r="L5" i="84"/>
  <c r="L13" i="84" s="1"/>
  <c r="J4" i="84"/>
  <c r="M5" i="84"/>
  <c r="M13" i="84" s="1"/>
  <c r="O5" i="82"/>
  <c r="P4" i="82"/>
  <c r="L4" i="82"/>
  <c r="R5" i="82"/>
  <c r="J3" i="82"/>
  <c r="P5" i="82"/>
  <c r="R4" i="82"/>
  <c r="L3" i="82"/>
  <c r="H4" i="82"/>
  <c r="K4" i="82"/>
  <c r="K12" i="82" s="1"/>
  <c r="M3" i="82"/>
  <c r="I4" i="82"/>
  <c r="R3" i="82"/>
  <c r="S3" i="82"/>
  <c r="I5" i="82"/>
  <c r="N3" i="82"/>
  <c r="P3" i="82"/>
  <c r="K5" i="82"/>
  <c r="K13" i="82" s="1"/>
  <c r="I3" i="82"/>
  <c r="H5" i="82"/>
  <c r="Q4" i="82"/>
  <c r="J4" i="82"/>
  <c r="M5" i="82"/>
  <c r="M4" i="82"/>
  <c r="O4" i="82"/>
  <c r="N5" i="82"/>
  <c r="Q3" i="82"/>
  <c r="S5" i="82"/>
  <c r="S13" i="82" s="1"/>
  <c r="L5" i="82"/>
  <c r="K3" i="82"/>
  <c r="K9" i="82" s="1"/>
  <c r="K10" i="82" s="1"/>
  <c r="N4" i="82"/>
  <c r="Q5" i="82"/>
  <c r="H3" i="82"/>
  <c r="S4" i="82"/>
  <c r="S12" i="82" s="1"/>
  <c r="O3" i="82"/>
  <c r="J5" i="82"/>
  <c r="AA42" i="51"/>
  <c r="BP42" i="51"/>
  <c r="G23" i="81"/>
  <c r="G24" i="81"/>
  <c r="G25" i="81"/>
  <c r="G26" i="81"/>
  <c r="G27" i="81"/>
  <c r="G28" i="81"/>
  <c r="G29" i="81"/>
  <c r="G30" i="81"/>
  <c r="G31" i="81"/>
  <c r="G32" i="81"/>
  <c r="G33" i="81"/>
  <c r="G34" i="81"/>
  <c r="G35" i="81"/>
  <c r="G36" i="81"/>
  <c r="G37" i="81"/>
  <c r="G38" i="81"/>
  <c r="G39" i="81"/>
  <c r="G40" i="81"/>
  <c r="G41" i="81"/>
  <c r="G42" i="81"/>
  <c r="G43" i="81"/>
  <c r="G44" i="81"/>
  <c r="G45" i="81"/>
  <c r="G46" i="81"/>
  <c r="G47" i="81"/>
  <c r="G48" i="81"/>
  <c r="G49" i="81"/>
  <c r="G50" i="81"/>
  <c r="G51" i="81"/>
  <c r="G52" i="81"/>
  <c r="G53" i="81"/>
  <c r="G54" i="81"/>
  <c r="G55" i="81"/>
  <c r="G56" i="81"/>
  <c r="G57" i="81"/>
  <c r="G58" i="81"/>
  <c r="G59" i="81"/>
  <c r="G60" i="81"/>
  <c r="G61" i="81"/>
  <c r="G62" i="81"/>
  <c r="G63" i="81"/>
  <c r="G64" i="81"/>
  <c r="G65" i="81"/>
  <c r="G66" i="81"/>
  <c r="G67" i="81"/>
  <c r="G68" i="81"/>
  <c r="G69" i="81"/>
  <c r="G70" i="81"/>
  <c r="G71" i="81"/>
  <c r="G72" i="81"/>
  <c r="G73" i="81"/>
  <c r="G74" i="81"/>
  <c r="G75" i="81"/>
  <c r="G76" i="81"/>
  <c r="F24" i="81"/>
  <c r="F25" i="81"/>
  <c r="F26" i="81"/>
  <c r="F27" i="81"/>
  <c r="F28" i="81"/>
  <c r="F29" i="81"/>
  <c r="F30" i="81"/>
  <c r="F31" i="81"/>
  <c r="F32" i="81"/>
  <c r="F33" i="81"/>
  <c r="F34" i="81"/>
  <c r="F35" i="81"/>
  <c r="F36" i="81"/>
  <c r="F37" i="81"/>
  <c r="F38" i="81"/>
  <c r="F39" i="81"/>
  <c r="F40" i="81"/>
  <c r="F41" i="81"/>
  <c r="F42" i="81"/>
  <c r="F43" i="81"/>
  <c r="F44" i="81"/>
  <c r="F45" i="81"/>
  <c r="F46" i="81"/>
  <c r="F47" i="81"/>
  <c r="F48" i="81"/>
  <c r="F49" i="81"/>
  <c r="F50" i="81"/>
  <c r="F51" i="81"/>
  <c r="F52" i="81"/>
  <c r="F53" i="81"/>
  <c r="F54" i="81"/>
  <c r="F55" i="81"/>
  <c r="F56" i="81"/>
  <c r="F57" i="81"/>
  <c r="F58" i="81"/>
  <c r="F59" i="81"/>
  <c r="F60" i="81"/>
  <c r="F61" i="81"/>
  <c r="F62" i="81"/>
  <c r="F63" i="81"/>
  <c r="F64" i="81"/>
  <c r="F65" i="81"/>
  <c r="F66" i="81"/>
  <c r="F67" i="81"/>
  <c r="F68" i="81"/>
  <c r="F69" i="81"/>
  <c r="F70" i="81"/>
  <c r="F71" i="81"/>
  <c r="F72" i="81"/>
  <c r="F73" i="81"/>
  <c r="F74" i="81"/>
  <c r="F75" i="81"/>
  <c r="F76" i="81"/>
  <c r="E52" i="81"/>
  <c r="E53" i="81"/>
  <c r="E54" i="81"/>
  <c r="E55" i="81"/>
  <c r="E56" i="81"/>
  <c r="E57" i="81"/>
  <c r="E58" i="81"/>
  <c r="E59" i="81"/>
  <c r="E60" i="81"/>
  <c r="E61" i="81"/>
  <c r="E62" i="81"/>
  <c r="E63" i="81"/>
  <c r="E64" i="81"/>
  <c r="E65" i="81"/>
  <c r="E66" i="81"/>
  <c r="E67" i="81"/>
  <c r="E68" i="81"/>
  <c r="E69" i="81"/>
  <c r="E70" i="81"/>
  <c r="E71" i="81"/>
  <c r="E72" i="81"/>
  <c r="E73" i="81"/>
  <c r="E74" i="81"/>
  <c r="E75" i="81"/>
  <c r="E76" i="81"/>
  <c r="F23" i="81"/>
  <c r="G22" i="81"/>
  <c r="F22" i="81"/>
  <c r="G21" i="81"/>
  <c r="F21" i="81"/>
  <c r="G20" i="81"/>
  <c r="F20" i="81"/>
  <c r="E20" i="81"/>
  <c r="S16" i="81"/>
  <c r="R16" i="81"/>
  <c r="Q16" i="81"/>
  <c r="P16" i="81"/>
  <c r="O16" i="81"/>
  <c r="N16" i="81"/>
  <c r="M16" i="81"/>
  <c r="L16" i="81"/>
  <c r="K16" i="81"/>
  <c r="J16" i="81"/>
  <c r="I16" i="81"/>
  <c r="H16" i="81"/>
  <c r="S15" i="81"/>
  <c r="R15" i="81"/>
  <c r="Q15" i="81"/>
  <c r="P15" i="81"/>
  <c r="O15" i="81"/>
  <c r="N15" i="81"/>
  <c r="M15" i="81"/>
  <c r="L15" i="81"/>
  <c r="K15" i="81"/>
  <c r="J15" i="81"/>
  <c r="I15" i="81"/>
  <c r="H15" i="81"/>
  <c r="S14" i="81"/>
  <c r="R14" i="81"/>
  <c r="Q14" i="81"/>
  <c r="P14" i="81"/>
  <c r="O14" i="81"/>
  <c r="N14" i="81"/>
  <c r="M14" i="81"/>
  <c r="L14" i="81"/>
  <c r="K14" i="81"/>
  <c r="J14" i="81"/>
  <c r="I14" i="81"/>
  <c r="H14" i="81"/>
  <c r="R13" i="81"/>
  <c r="Q13" i="81"/>
  <c r="P13" i="81"/>
  <c r="O13" i="81"/>
  <c r="N13" i="81"/>
  <c r="L13" i="81"/>
  <c r="J13" i="81"/>
  <c r="I13" i="81"/>
  <c r="H13" i="81"/>
  <c r="R12" i="81"/>
  <c r="Q12" i="81"/>
  <c r="P12" i="81"/>
  <c r="O12" i="81"/>
  <c r="N12" i="81"/>
  <c r="L12" i="81"/>
  <c r="J12" i="81"/>
  <c r="I12" i="81"/>
  <c r="H12" i="81"/>
  <c r="R11" i="81"/>
  <c r="Q11" i="81"/>
  <c r="P11" i="81"/>
  <c r="O11" i="81"/>
  <c r="N11" i="81"/>
  <c r="L11" i="81"/>
  <c r="J11" i="81"/>
  <c r="I11" i="81"/>
  <c r="H11" i="81"/>
  <c r="R10" i="81"/>
  <c r="Q10" i="81"/>
  <c r="P10" i="81"/>
  <c r="O10" i="81"/>
  <c r="N10" i="81"/>
  <c r="L10" i="81"/>
  <c r="J10" i="81"/>
  <c r="I10" i="81"/>
  <c r="H10" i="81"/>
  <c r="T8" i="81"/>
  <c r="T7" i="81"/>
  <c r="T6" i="81"/>
  <c r="T2" i="81"/>
  <c r="A2" i="81"/>
  <c r="G9" i="51"/>
  <c r="F10" i="51"/>
  <c r="F2" i="51"/>
  <c r="G21" i="51"/>
  <c r="F16" i="51"/>
  <c r="P22" i="51"/>
  <c r="R22" i="51"/>
  <c r="F11" i="51"/>
  <c r="G20" i="51"/>
  <c r="G11" i="51"/>
  <c r="S22" i="51"/>
  <c r="G12" i="51"/>
  <c r="N22" i="51"/>
  <c r="T22" i="51"/>
  <c r="F18" i="51"/>
  <c r="G7" i="51"/>
  <c r="G4" i="51"/>
  <c r="G17" i="51"/>
  <c r="F4" i="51"/>
  <c r="D22" i="51"/>
  <c r="G18" i="51"/>
  <c r="K22" i="51"/>
  <c r="G15" i="51"/>
  <c r="G3" i="51"/>
  <c r="F8" i="51"/>
  <c r="G14" i="51"/>
  <c r="F6" i="51"/>
  <c r="G6" i="51"/>
  <c r="O22" i="51"/>
  <c r="F21" i="51"/>
  <c r="G13" i="51"/>
  <c r="U22" i="51"/>
  <c r="L22" i="51"/>
  <c r="G19" i="51"/>
  <c r="F12" i="51"/>
  <c r="F5" i="51"/>
  <c r="G8" i="51"/>
  <c r="G16" i="51"/>
  <c r="F19" i="51"/>
  <c r="A22" i="51"/>
  <c r="F22" i="51"/>
  <c r="F3" i="51"/>
  <c r="F17" i="51"/>
  <c r="F9" i="51"/>
  <c r="M22" i="51"/>
  <c r="J22" i="51"/>
  <c r="G22" i="51"/>
  <c r="F7" i="51"/>
  <c r="F20" i="51"/>
  <c r="G5" i="51"/>
  <c r="G2" i="51"/>
  <c r="G10" i="51"/>
  <c r="Q22" i="51"/>
  <c r="C7" i="103" l="1"/>
  <c r="C17" i="103"/>
  <c r="D22" i="103"/>
  <c r="C3" i="103"/>
  <c r="C22" i="103"/>
  <c r="D14" i="103"/>
  <c r="C21" i="103"/>
  <c r="D8" i="103"/>
  <c r="C8" i="103"/>
  <c r="C11" i="103"/>
  <c r="D21" i="103"/>
  <c r="D17" i="103"/>
  <c r="C16" i="103"/>
  <c r="D19" i="103"/>
  <c r="D13" i="103"/>
  <c r="D15" i="103"/>
  <c r="D16" i="103"/>
  <c r="C5" i="103"/>
  <c r="D6" i="103"/>
  <c r="C18" i="103"/>
  <c r="D3" i="103"/>
  <c r="D18" i="103"/>
  <c r="D7" i="103"/>
  <c r="C4" i="103"/>
  <c r="C10" i="103"/>
  <c r="C20" i="103"/>
  <c r="C6" i="103"/>
  <c r="D4" i="103"/>
  <c r="D20" i="103"/>
  <c r="D11" i="103"/>
  <c r="C19" i="103"/>
  <c r="D5" i="103"/>
  <c r="C9" i="103"/>
  <c r="D9" i="103"/>
  <c r="D12" i="103"/>
  <c r="C12" i="103"/>
  <c r="D10" i="103"/>
  <c r="D2" i="103"/>
  <c r="C2" i="103"/>
  <c r="Q9" i="85"/>
  <c r="Q9" i="83"/>
  <c r="I9" i="82"/>
  <c r="R9" i="85"/>
  <c r="T5" i="85"/>
  <c r="T13" i="85" s="1"/>
  <c r="M9" i="85"/>
  <c r="L9" i="84"/>
  <c r="L10" i="84" s="1"/>
  <c r="J9" i="85"/>
  <c r="I9" i="84"/>
  <c r="R9" i="84"/>
  <c r="R10" i="84" s="1"/>
  <c r="N9" i="83"/>
  <c r="R9" i="83"/>
  <c r="I9" i="83"/>
  <c r="M9" i="83"/>
  <c r="R9" i="82"/>
  <c r="M9" i="84"/>
  <c r="M10" i="84" s="1"/>
  <c r="L9" i="83"/>
  <c r="O9" i="82"/>
  <c r="Q9" i="82"/>
  <c r="J9" i="84"/>
  <c r="N9" i="84"/>
  <c r="N10" i="84" s="1"/>
  <c r="Q9" i="84"/>
  <c r="Q10" i="84" s="1"/>
  <c r="K9" i="84"/>
  <c r="T4" i="83"/>
  <c r="T12" i="83" s="1"/>
  <c r="O9" i="85"/>
  <c r="L9" i="85"/>
  <c r="P9" i="85"/>
  <c r="S11" i="82"/>
  <c r="S9" i="82"/>
  <c r="S10" i="82" s="1"/>
  <c r="T5" i="84"/>
  <c r="T13" i="84" s="1"/>
  <c r="P9" i="84"/>
  <c r="P10" i="84" s="1"/>
  <c r="T4" i="84"/>
  <c r="T12" i="84" s="1"/>
  <c r="O9" i="84"/>
  <c r="O10" i="84" s="1"/>
  <c r="T3" i="83"/>
  <c r="H9" i="83"/>
  <c r="I9" i="85"/>
  <c r="H9" i="82"/>
  <c r="T3" i="82"/>
  <c r="P9" i="82"/>
  <c r="T4" i="82"/>
  <c r="T12" i="82" s="1"/>
  <c r="J9" i="82"/>
  <c r="T3" i="84"/>
  <c r="H9" i="84"/>
  <c r="S11" i="84"/>
  <c r="S9" i="84"/>
  <c r="S10" i="84" s="1"/>
  <c r="T5" i="83"/>
  <c r="T13" i="83" s="1"/>
  <c r="S9" i="83"/>
  <c r="S10" i="83" s="1"/>
  <c r="P9" i="83"/>
  <c r="T4" i="85"/>
  <c r="T12" i="85" s="1"/>
  <c r="T3" i="85"/>
  <c r="H9" i="85"/>
  <c r="N9" i="85"/>
  <c r="M9" i="82"/>
  <c r="T5" i="82"/>
  <c r="T13" i="82" s="1"/>
  <c r="N9" i="82"/>
  <c r="L9" i="82"/>
  <c r="K11" i="83"/>
  <c r="K9" i="83"/>
  <c r="K10" i="83" s="1"/>
  <c r="O9" i="83"/>
  <c r="J9" i="83"/>
  <c r="S9" i="85"/>
  <c r="S10" i="85" s="1"/>
  <c r="S11" i="85"/>
  <c r="K9" i="85"/>
  <c r="I3" i="81"/>
  <c r="S5" i="81"/>
  <c r="S13" i="81" s="1"/>
  <c r="Q3" i="81"/>
  <c r="L4" i="81"/>
  <c r="N3" i="81"/>
  <c r="T15" i="81"/>
  <c r="W22" i="51"/>
  <c r="J3" i="81"/>
  <c r="O5" i="81"/>
  <c r="K3" i="81"/>
  <c r="K11" i="81" s="1"/>
  <c r="R3" i="81"/>
  <c r="P4" i="81"/>
  <c r="H3" i="81"/>
  <c r="M3" i="81"/>
  <c r="M11" i="81" s="1"/>
  <c r="H4" i="81"/>
  <c r="K5" i="81"/>
  <c r="K13" i="81" s="1"/>
  <c r="I4" i="81"/>
  <c r="R5" i="81"/>
  <c r="T16" i="81"/>
  <c r="M4" i="81"/>
  <c r="M12" i="81" s="1"/>
  <c r="Q4" i="81"/>
  <c r="H5" i="81"/>
  <c r="L5" i="81"/>
  <c r="P5" i="81"/>
  <c r="O3" i="81"/>
  <c r="S3" i="81"/>
  <c r="S11" i="81" s="1"/>
  <c r="J4" i="81"/>
  <c r="N4" i="81"/>
  <c r="R4" i="81"/>
  <c r="I5" i="81"/>
  <c r="M5" i="81"/>
  <c r="M13" i="81" s="1"/>
  <c r="Q5" i="81"/>
  <c r="T14" i="81"/>
  <c r="L3" i="81"/>
  <c r="P3" i="81"/>
  <c r="K4" i="81"/>
  <c r="O4" i="81"/>
  <c r="S4" i="81"/>
  <c r="S12" i="81" s="1"/>
  <c r="J5" i="81"/>
  <c r="N5" i="81"/>
  <c r="E22" i="51"/>
  <c r="B22" i="103" l="1"/>
  <c r="T11" i="85"/>
  <c r="T9" i="85"/>
  <c r="T10" i="85" s="1"/>
  <c r="T11" i="84"/>
  <c r="T9" i="84"/>
  <c r="T10" i="84" s="1"/>
  <c r="T11" i="82"/>
  <c r="T9" i="82"/>
  <c r="T10" i="82" s="1"/>
  <c r="T11" i="83"/>
  <c r="T9" i="83"/>
  <c r="T10" i="83" s="1"/>
  <c r="R9" i="81"/>
  <c r="L9" i="81"/>
  <c r="I9" i="81"/>
  <c r="N9" i="81"/>
  <c r="S9" i="81"/>
  <c r="S10" i="81" s="1"/>
  <c r="K9" i="81"/>
  <c r="K10" i="81" s="1"/>
  <c r="K12" i="81"/>
  <c r="Q9" i="81"/>
  <c r="T4" i="81"/>
  <c r="T12" i="81" s="1"/>
  <c r="M9" i="81"/>
  <c r="M10" i="81" s="1"/>
  <c r="O9" i="81"/>
  <c r="T3" i="81"/>
  <c r="T11" i="81" s="1"/>
  <c r="P9" i="81"/>
  <c r="T5" i="81"/>
  <c r="T13" i="81" s="1"/>
  <c r="J9" i="81"/>
  <c r="H9" i="81"/>
  <c r="BO68" i="51"/>
  <c r="E20" i="1"/>
  <c r="R21" i="51"/>
  <c r="M21" i="51"/>
  <c r="K21" i="51"/>
  <c r="J21" i="51"/>
  <c r="L21" i="51"/>
  <c r="N21" i="51"/>
  <c r="P21" i="51"/>
  <c r="Q21" i="51"/>
  <c r="A21" i="51"/>
  <c r="U21" i="51"/>
  <c r="S21" i="51"/>
  <c r="T21" i="51"/>
  <c r="O21" i="51"/>
  <c r="T9" i="81" l="1"/>
  <c r="T10" i="81" s="1"/>
  <c r="W21" i="51"/>
  <c r="E21" i="51"/>
  <c r="B21" i="103" l="1"/>
  <c r="B367" i="79"/>
  <c r="C367" i="79"/>
  <c r="D367" i="79"/>
  <c r="E367" i="79"/>
  <c r="F367" i="79"/>
  <c r="G367" i="79"/>
  <c r="H367" i="79"/>
  <c r="I367" i="79"/>
  <c r="J367" i="79"/>
  <c r="K367" i="79"/>
  <c r="L367" i="79"/>
  <c r="M367" i="79"/>
  <c r="N367" i="79"/>
  <c r="O367" i="79"/>
  <c r="P367" i="79"/>
  <c r="Q367" i="79"/>
  <c r="R367" i="79"/>
  <c r="S367" i="79"/>
  <c r="T367" i="79"/>
  <c r="U367" i="79"/>
  <c r="V367" i="79"/>
  <c r="W367" i="79"/>
  <c r="X367" i="79"/>
  <c r="Y367" i="79"/>
  <c r="Z367" i="79"/>
  <c r="AA367" i="79"/>
  <c r="AB367" i="79"/>
  <c r="AC367" i="79"/>
  <c r="AD367" i="79"/>
  <c r="AE367" i="79"/>
  <c r="AF367" i="79"/>
  <c r="AG367" i="79"/>
  <c r="AH367" i="79"/>
  <c r="AI367" i="79"/>
  <c r="AM367" i="79"/>
  <c r="AN367" i="79"/>
  <c r="AO367" i="79"/>
  <c r="AP367" i="79"/>
  <c r="AQ367" i="79"/>
  <c r="AR367" i="79"/>
  <c r="AS367" i="79"/>
  <c r="AT367" i="79"/>
  <c r="AU367" i="79"/>
  <c r="AV367" i="79"/>
  <c r="AW367" i="79"/>
  <c r="AX367" i="79"/>
  <c r="AY367" i="79"/>
  <c r="AZ367" i="79"/>
  <c r="BA367" i="79"/>
  <c r="BB367" i="79"/>
  <c r="BC367" i="79"/>
  <c r="BD367" i="79"/>
  <c r="BE367" i="79"/>
  <c r="BF367" i="79"/>
  <c r="BG367" i="79"/>
  <c r="BH367" i="79"/>
  <c r="BI367" i="79"/>
  <c r="BJ367" i="79"/>
  <c r="BK367" i="79"/>
  <c r="BL367" i="79"/>
  <c r="BM367" i="79"/>
  <c r="BN367" i="79"/>
  <c r="BO367" i="79"/>
  <c r="BP367" i="79"/>
  <c r="BQ367" i="79"/>
  <c r="A364" i="79"/>
  <c r="B364" i="79"/>
  <c r="C364" i="79"/>
  <c r="D364" i="79"/>
  <c r="E364" i="79"/>
  <c r="F364" i="79"/>
  <c r="G364" i="79"/>
  <c r="H364" i="79"/>
  <c r="I364" i="79"/>
  <c r="J364" i="79"/>
  <c r="K364" i="79"/>
  <c r="L364" i="79"/>
  <c r="M364" i="79"/>
  <c r="N364" i="79"/>
  <c r="O364" i="79"/>
  <c r="P364" i="79"/>
  <c r="Q364" i="79"/>
  <c r="R364" i="79"/>
  <c r="S364" i="79"/>
  <c r="T364" i="79"/>
  <c r="U364" i="79"/>
  <c r="V364" i="79"/>
  <c r="W364" i="79"/>
  <c r="X364" i="79"/>
  <c r="Y364" i="79"/>
  <c r="Z364" i="79"/>
  <c r="AA364" i="79"/>
  <c r="AB364" i="79"/>
  <c r="AC364" i="79"/>
  <c r="AD364" i="79"/>
  <c r="AE364" i="79"/>
  <c r="AF364" i="79"/>
  <c r="AG364" i="79"/>
  <c r="AH364" i="79"/>
  <c r="AI364" i="79"/>
  <c r="AJ364" i="79"/>
  <c r="AK364" i="79"/>
  <c r="AL364" i="79"/>
  <c r="AM364" i="79"/>
  <c r="AN364" i="79"/>
  <c r="AO364" i="79"/>
  <c r="AP364" i="79"/>
  <c r="AQ364" i="79"/>
  <c r="AR364" i="79"/>
  <c r="AS364" i="79"/>
  <c r="AT364" i="79"/>
  <c r="AU364" i="79"/>
  <c r="AV364" i="79"/>
  <c r="AW364" i="79"/>
  <c r="AX364" i="79"/>
  <c r="AY364" i="79"/>
  <c r="AZ364" i="79"/>
  <c r="BA364" i="79"/>
  <c r="BB364" i="79"/>
  <c r="BC364" i="79"/>
  <c r="BD364" i="79"/>
  <c r="BE364" i="79"/>
  <c r="BF364" i="79"/>
  <c r="BG364" i="79"/>
  <c r="BH364" i="79"/>
  <c r="BI364" i="79"/>
  <c r="BJ364" i="79"/>
  <c r="BK364" i="79"/>
  <c r="BL364" i="79"/>
  <c r="BM364" i="79"/>
  <c r="BN364" i="79"/>
  <c r="BO364" i="79"/>
  <c r="BP364" i="79"/>
  <c r="BQ364" i="79"/>
  <c r="BR364" i="79"/>
  <c r="BS364" i="79"/>
  <c r="BT363" i="79"/>
  <c r="BU363" i="79"/>
  <c r="BV363" i="79"/>
  <c r="BT362" i="79"/>
  <c r="BU362" i="79"/>
  <c r="BV362" i="79"/>
  <c r="BT361" i="79"/>
  <c r="BU361" i="79"/>
  <c r="BV361" i="79"/>
  <c r="BT360" i="79"/>
  <c r="BU360" i="79"/>
  <c r="BV360" i="79"/>
  <c r="BT359" i="79"/>
  <c r="BU359" i="79"/>
  <c r="BV359" i="79"/>
  <c r="BT358" i="79"/>
  <c r="BU358" i="79"/>
  <c r="BV358" i="79"/>
  <c r="BT357" i="79"/>
  <c r="BU357" i="79"/>
  <c r="BV357" i="79"/>
  <c r="BT356" i="79"/>
  <c r="BU356" i="79"/>
  <c r="BV356" i="79"/>
  <c r="BT355" i="79"/>
  <c r="BU355" i="79"/>
  <c r="BV355" i="79"/>
  <c r="BT354" i="79"/>
  <c r="BU354" i="79"/>
  <c r="BV354" i="79"/>
  <c r="BT353" i="79"/>
  <c r="BU353" i="79"/>
  <c r="BV353" i="79"/>
  <c r="BT352" i="79"/>
  <c r="BU352" i="79"/>
  <c r="BV352" i="79"/>
  <c r="BT351" i="79"/>
  <c r="BU351" i="79"/>
  <c r="BV351" i="79"/>
  <c r="BT350" i="79"/>
  <c r="BU350" i="79"/>
  <c r="BV350" i="79"/>
  <c r="BT349" i="79"/>
  <c r="BU349" i="79"/>
  <c r="BV349" i="79"/>
  <c r="BT348" i="79"/>
  <c r="BU348" i="79"/>
  <c r="BV348" i="79"/>
  <c r="BT347" i="79"/>
  <c r="BU347" i="79"/>
  <c r="BV347" i="79"/>
  <c r="BT346" i="79"/>
  <c r="BU346" i="79"/>
  <c r="BV346" i="79"/>
  <c r="BT345" i="79"/>
  <c r="BU345" i="79"/>
  <c r="BV345" i="79"/>
  <c r="BT344" i="79"/>
  <c r="BU344" i="79"/>
  <c r="BV344" i="79"/>
  <c r="BT343" i="79"/>
  <c r="BU343" i="79"/>
  <c r="BV343" i="79"/>
  <c r="BT342" i="79"/>
  <c r="BU342" i="79"/>
  <c r="BV342" i="79"/>
  <c r="BT341" i="79"/>
  <c r="BU341" i="79"/>
  <c r="BV341" i="79"/>
  <c r="BT340" i="79"/>
  <c r="BU340" i="79"/>
  <c r="BV340" i="79"/>
  <c r="BT339" i="79"/>
  <c r="BU339" i="79"/>
  <c r="BV339" i="79"/>
  <c r="BT338" i="79"/>
  <c r="BU338" i="79"/>
  <c r="BV338" i="79"/>
  <c r="BT337" i="79"/>
  <c r="BU337" i="79"/>
  <c r="BV337" i="79"/>
  <c r="BT336" i="79"/>
  <c r="BU336" i="79"/>
  <c r="BV336" i="79"/>
  <c r="BT335" i="79"/>
  <c r="BU335" i="79"/>
  <c r="BV335" i="79"/>
  <c r="BT334" i="79"/>
  <c r="BU334" i="79"/>
  <c r="BV334" i="79"/>
  <c r="BT333" i="79"/>
  <c r="BU333" i="79"/>
  <c r="BV333" i="79"/>
  <c r="BT332" i="79"/>
  <c r="BU332" i="79"/>
  <c r="BV332" i="79"/>
  <c r="BT331" i="79"/>
  <c r="BU331" i="79"/>
  <c r="BV331" i="79"/>
  <c r="BT330" i="79"/>
  <c r="BU330" i="79"/>
  <c r="BV330" i="79"/>
  <c r="BT329" i="79"/>
  <c r="BU329" i="79"/>
  <c r="BV329" i="79"/>
  <c r="BT328" i="79"/>
  <c r="BU328" i="79"/>
  <c r="BV328" i="79"/>
  <c r="BT327" i="79"/>
  <c r="BU327" i="79"/>
  <c r="BV327" i="79"/>
  <c r="BT326" i="79"/>
  <c r="BU326" i="79"/>
  <c r="BV326" i="79"/>
  <c r="BT325" i="79"/>
  <c r="BU325" i="79"/>
  <c r="BV325" i="79"/>
  <c r="BT324" i="79"/>
  <c r="BU324" i="79"/>
  <c r="BV324" i="79"/>
  <c r="BT323" i="79"/>
  <c r="BU323" i="79"/>
  <c r="BV323" i="79"/>
  <c r="BT322" i="79"/>
  <c r="BU322" i="79"/>
  <c r="BV322" i="79"/>
  <c r="BT321" i="79"/>
  <c r="BU321" i="79"/>
  <c r="BV321" i="79"/>
  <c r="BT320" i="79"/>
  <c r="BU320" i="79"/>
  <c r="BV320" i="79"/>
  <c r="BT319" i="79"/>
  <c r="BU319" i="79"/>
  <c r="BV319" i="79"/>
  <c r="BT318" i="79"/>
  <c r="BU318" i="79"/>
  <c r="BV318" i="79"/>
  <c r="BT317" i="79"/>
  <c r="BU317" i="79"/>
  <c r="BV317" i="79"/>
  <c r="BT316" i="79"/>
  <c r="BU316" i="79"/>
  <c r="BV316" i="79"/>
  <c r="BT315" i="79"/>
  <c r="BU315" i="79"/>
  <c r="BV315" i="79"/>
  <c r="BT314" i="79"/>
  <c r="BU314" i="79"/>
  <c r="BV314" i="79"/>
  <c r="BT313" i="79"/>
  <c r="BU313" i="79"/>
  <c r="BV313" i="79"/>
  <c r="BT312" i="79"/>
  <c r="BU312" i="79"/>
  <c r="BV312" i="79"/>
  <c r="BT311" i="79"/>
  <c r="BU311" i="79"/>
  <c r="BV311" i="79"/>
  <c r="BT310" i="79"/>
  <c r="BU310" i="79"/>
  <c r="BV310" i="79"/>
  <c r="BT309" i="79"/>
  <c r="BU309" i="79"/>
  <c r="BV309" i="79"/>
  <c r="BT308" i="79"/>
  <c r="BU308" i="79"/>
  <c r="BV308" i="79"/>
  <c r="BT307" i="79"/>
  <c r="BU307" i="79"/>
  <c r="BV307" i="79"/>
  <c r="BT306" i="79"/>
  <c r="BU306" i="79"/>
  <c r="BV306" i="79"/>
  <c r="BT305" i="79"/>
  <c r="BU305" i="79"/>
  <c r="BV305" i="79"/>
  <c r="BT304" i="79"/>
  <c r="BU304" i="79"/>
  <c r="BV304" i="79"/>
  <c r="BT303" i="79"/>
  <c r="BU303" i="79"/>
  <c r="BV303" i="79"/>
  <c r="BT302" i="79"/>
  <c r="BU302" i="79"/>
  <c r="BV302" i="79"/>
  <c r="BT301" i="79"/>
  <c r="BU301" i="79"/>
  <c r="BV301" i="79"/>
  <c r="BT300" i="79"/>
  <c r="BU300" i="79"/>
  <c r="BV300" i="79"/>
  <c r="BT299" i="79"/>
  <c r="BU299" i="79"/>
  <c r="BV299" i="79"/>
  <c r="BT298" i="79"/>
  <c r="BU298" i="79"/>
  <c r="BV298" i="79"/>
  <c r="BT297" i="79"/>
  <c r="BU297" i="79"/>
  <c r="BV297" i="79"/>
  <c r="BT296" i="79"/>
  <c r="BU296" i="79"/>
  <c r="BV296" i="79"/>
  <c r="BT295" i="79"/>
  <c r="BU295" i="79"/>
  <c r="BV295" i="79"/>
  <c r="BT294" i="79"/>
  <c r="BU294" i="79"/>
  <c r="BV294" i="79"/>
  <c r="BT293" i="79"/>
  <c r="BU293" i="79"/>
  <c r="BV293" i="79"/>
  <c r="BT292" i="79"/>
  <c r="BU292" i="79"/>
  <c r="BV292" i="79"/>
  <c r="BT291" i="79"/>
  <c r="BU291" i="79"/>
  <c r="BV291" i="79"/>
  <c r="BT290" i="79"/>
  <c r="BU290" i="79"/>
  <c r="BV290" i="79"/>
  <c r="BT289" i="79"/>
  <c r="BU289" i="79"/>
  <c r="BV289" i="79"/>
  <c r="BT288" i="79"/>
  <c r="BU288" i="79"/>
  <c r="BV288" i="79"/>
  <c r="BT287" i="79"/>
  <c r="BU287" i="79"/>
  <c r="BV287" i="79"/>
  <c r="BT286" i="79"/>
  <c r="BU286" i="79"/>
  <c r="BV286" i="79"/>
  <c r="BT285" i="79"/>
  <c r="BU285" i="79"/>
  <c r="BV285" i="79"/>
  <c r="BT284" i="79"/>
  <c r="BU284" i="79"/>
  <c r="BV284" i="79"/>
  <c r="BT283" i="79"/>
  <c r="BU283" i="79"/>
  <c r="BV283" i="79"/>
  <c r="BT282" i="79"/>
  <c r="BU282" i="79"/>
  <c r="BV282" i="79"/>
  <c r="BT281" i="79"/>
  <c r="BU281" i="79"/>
  <c r="BV281" i="79"/>
  <c r="BT280" i="79"/>
  <c r="BU280" i="79"/>
  <c r="BV280" i="79"/>
  <c r="BT279" i="79"/>
  <c r="BU279" i="79"/>
  <c r="BV279" i="79"/>
  <c r="BT278" i="79"/>
  <c r="BU278" i="79"/>
  <c r="BV278" i="79"/>
  <c r="BT277" i="79"/>
  <c r="BU277" i="79"/>
  <c r="BV277" i="79"/>
  <c r="BT276" i="79"/>
  <c r="BU276" i="79"/>
  <c r="BV276" i="79"/>
  <c r="BT275" i="79"/>
  <c r="BU275" i="79"/>
  <c r="BV275" i="79"/>
  <c r="BT274" i="79"/>
  <c r="BU274" i="79"/>
  <c r="BV274" i="79"/>
  <c r="BT273" i="79"/>
  <c r="BU273" i="79"/>
  <c r="BV273" i="79"/>
  <c r="BT272" i="79"/>
  <c r="BU272" i="79"/>
  <c r="BV272" i="79"/>
  <c r="BT271" i="79"/>
  <c r="BU271" i="79"/>
  <c r="BV271" i="79"/>
  <c r="BT270" i="79"/>
  <c r="BU270" i="79"/>
  <c r="BV270" i="79"/>
  <c r="BT269" i="79"/>
  <c r="BU269" i="79"/>
  <c r="BV269" i="79"/>
  <c r="BT268" i="79"/>
  <c r="BU268" i="79"/>
  <c r="BV268" i="79"/>
  <c r="BT267" i="79"/>
  <c r="BU267" i="79"/>
  <c r="BV267" i="79"/>
  <c r="BT266" i="79"/>
  <c r="BU266" i="79"/>
  <c r="BV266" i="79"/>
  <c r="BT265" i="79"/>
  <c r="BU265" i="79"/>
  <c r="BV265" i="79"/>
  <c r="BT264" i="79"/>
  <c r="BU264" i="79"/>
  <c r="BV264" i="79"/>
  <c r="BT263" i="79"/>
  <c r="BU263" i="79"/>
  <c r="BV263" i="79"/>
  <c r="BT262" i="79"/>
  <c r="BU262" i="79"/>
  <c r="BV262" i="79"/>
  <c r="BT261" i="79"/>
  <c r="BU261" i="79"/>
  <c r="BV261" i="79"/>
  <c r="BT260" i="79"/>
  <c r="BU260" i="79"/>
  <c r="BV260" i="79"/>
  <c r="BT259" i="79"/>
  <c r="BU259" i="79"/>
  <c r="BV259" i="79"/>
  <c r="BT258" i="79"/>
  <c r="BU258" i="79"/>
  <c r="BV258" i="79"/>
  <c r="BT257" i="79"/>
  <c r="BU257" i="79"/>
  <c r="BV257" i="79"/>
  <c r="BT256" i="79"/>
  <c r="BU256" i="79"/>
  <c r="BV256" i="79"/>
  <c r="BT255" i="79"/>
  <c r="BU255" i="79"/>
  <c r="BV255" i="79"/>
  <c r="BT254" i="79"/>
  <c r="BU254" i="79"/>
  <c r="BV254" i="79"/>
  <c r="BT253" i="79"/>
  <c r="BU253" i="79"/>
  <c r="BV253" i="79"/>
  <c r="BT252" i="79"/>
  <c r="BU252" i="79"/>
  <c r="BV252" i="79"/>
  <c r="BT251" i="79"/>
  <c r="BU251" i="79"/>
  <c r="BV251" i="79"/>
  <c r="BT250" i="79"/>
  <c r="BU250" i="79"/>
  <c r="BV250" i="79"/>
  <c r="BT249" i="79"/>
  <c r="BU249" i="79"/>
  <c r="BV249" i="79"/>
  <c r="BT248" i="79"/>
  <c r="BU248" i="79"/>
  <c r="BV248" i="79"/>
  <c r="BT247" i="79"/>
  <c r="BU247" i="79"/>
  <c r="BV247" i="79"/>
  <c r="BT246" i="79"/>
  <c r="BU246" i="79"/>
  <c r="BV246" i="79"/>
  <c r="BT245" i="79"/>
  <c r="BU245" i="79"/>
  <c r="BV245" i="79"/>
  <c r="BT244" i="79"/>
  <c r="BU244" i="79"/>
  <c r="BV244" i="79"/>
  <c r="BT243" i="79"/>
  <c r="BU243" i="79"/>
  <c r="BV243" i="79"/>
  <c r="BT242" i="79"/>
  <c r="BU242" i="79"/>
  <c r="BV242" i="79"/>
  <c r="BT241" i="79"/>
  <c r="BU241" i="79"/>
  <c r="BV241" i="79"/>
  <c r="BT240" i="79"/>
  <c r="BU240" i="79"/>
  <c r="BV240" i="79"/>
  <c r="BT239" i="79"/>
  <c r="BU239" i="79"/>
  <c r="BV239" i="79"/>
  <c r="BT238" i="79"/>
  <c r="BU238" i="79"/>
  <c r="BV238" i="79"/>
  <c r="BT237" i="79"/>
  <c r="BU237" i="79"/>
  <c r="BV237" i="79"/>
  <c r="BT236" i="79"/>
  <c r="BU236" i="79"/>
  <c r="BV236" i="79"/>
  <c r="BT235" i="79"/>
  <c r="BU235" i="79"/>
  <c r="BV235" i="79"/>
  <c r="BT234" i="79"/>
  <c r="BU234" i="79"/>
  <c r="BV234" i="79"/>
  <c r="BT233" i="79"/>
  <c r="BU233" i="79"/>
  <c r="BV233" i="79"/>
  <c r="BT232" i="79"/>
  <c r="BU232" i="79"/>
  <c r="BV232" i="79"/>
  <c r="BT231" i="79"/>
  <c r="BU231" i="79"/>
  <c r="BV231" i="79"/>
  <c r="BT230" i="79"/>
  <c r="BU230" i="79"/>
  <c r="BV230" i="79"/>
  <c r="BT229" i="79"/>
  <c r="BU229" i="79"/>
  <c r="BV229" i="79"/>
  <c r="BT228" i="79"/>
  <c r="BU228" i="79"/>
  <c r="BV228" i="79"/>
  <c r="BT227" i="79"/>
  <c r="BU227" i="79"/>
  <c r="BV227" i="79"/>
  <c r="BT226" i="79"/>
  <c r="BU226" i="79"/>
  <c r="BV226" i="79"/>
  <c r="BT225" i="79"/>
  <c r="BU225" i="79"/>
  <c r="BV225" i="79"/>
  <c r="BT224" i="79"/>
  <c r="BU224" i="79"/>
  <c r="BV224" i="79"/>
  <c r="BT223" i="79"/>
  <c r="BU223" i="79"/>
  <c r="BV223" i="79"/>
  <c r="BT222" i="79"/>
  <c r="BU222" i="79"/>
  <c r="BV222" i="79"/>
  <c r="BT221" i="79"/>
  <c r="BU221" i="79"/>
  <c r="BV221" i="79"/>
  <c r="BT220" i="79"/>
  <c r="BU220" i="79"/>
  <c r="BV220" i="79"/>
  <c r="BT219" i="79"/>
  <c r="BU219" i="79"/>
  <c r="BV219" i="79"/>
  <c r="BT218" i="79"/>
  <c r="BU218" i="79"/>
  <c r="BV218" i="79"/>
  <c r="BT217" i="79"/>
  <c r="BU217" i="79"/>
  <c r="BV217" i="79"/>
  <c r="BT216" i="79"/>
  <c r="BU216" i="79"/>
  <c r="BV216" i="79"/>
  <c r="BT215" i="79"/>
  <c r="BU215" i="79"/>
  <c r="BV215" i="79"/>
  <c r="BT214" i="79"/>
  <c r="BU214" i="79"/>
  <c r="BV214" i="79"/>
  <c r="BT213" i="79"/>
  <c r="BU213" i="79"/>
  <c r="BV213" i="79"/>
  <c r="BT212" i="79"/>
  <c r="BU212" i="79"/>
  <c r="BV212" i="79"/>
  <c r="BT211" i="79"/>
  <c r="BU211" i="79"/>
  <c r="BV211" i="79"/>
  <c r="BT210" i="79"/>
  <c r="BU210" i="79"/>
  <c r="BV210" i="79"/>
  <c r="BT209" i="79"/>
  <c r="BU209" i="79"/>
  <c r="BV209" i="79"/>
  <c r="BT208" i="79"/>
  <c r="BU208" i="79"/>
  <c r="BV208" i="79"/>
  <c r="BT207" i="79"/>
  <c r="BU207" i="79"/>
  <c r="BV207" i="79"/>
  <c r="BT206" i="79"/>
  <c r="BU206" i="79"/>
  <c r="BV206" i="79"/>
  <c r="BT205" i="79"/>
  <c r="BU205" i="79"/>
  <c r="BV205" i="79"/>
  <c r="BT204" i="79"/>
  <c r="BU204" i="79"/>
  <c r="BV204" i="79"/>
  <c r="BT203" i="79"/>
  <c r="BU203" i="79"/>
  <c r="BV203" i="79"/>
  <c r="BT202" i="79"/>
  <c r="BU202" i="79"/>
  <c r="BV202" i="79"/>
  <c r="BT201" i="79"/>
  <c r="BU201" i="79"/>
  <c r="BV201" i="79"/>
  <c r="BT200" i="79"/>
  <c r="BU200" i="79"/>
  <c r="BV200" i="79"/>
  <c r="BT199" i="79"/>
  <c r="BU199" i="79"/>
  <c r="BV199" i="79"/>
  <c r="BT198" i="79"/>
  <c r="BU198" i="79"/>
  <c r="BV198" i="79"/>
  <c r="BT197" i="79"/>
  <c r="BU197" i="79"/>
  <c r="BV197" i="79"/>
  <c r="BT196" i="79"/>
  <c r="BU196" i="79"/>
  <c r="BV196" i="79"/>
  <c r="BT195" i="79"/>
  <c r="BU195" i="79"/>
  <c r="BV195" i="79"/>
  <c r="BT194" i="79"/>
  <c r="BU194" i="79"/>
  <c r="BV194" i="79"/>
  <c r="BT193" i="79"/>
  <c r="BU193" i="79"/>
  <c r="BV193" i="79"/>
  <c r="BT192" i="79"/>
  <c r="BU192" i="79"/>
  <c r="BV192" i="79"/>
  <c r="BT191" i="79"/>
  <c r="BU191" i="79"/>
  <c r="BV191" i="79"/>
  <c r="BT190" i="79"/>
  <c r="BU190" i="79"/>
  <c r="BV190" i="79"/>
  <c r="BT189" i="79"/>
  <c r="BU189" i="79"/>
  <c r="BV189" i="79"/>
  <c r="BT188" i="79"/>
  <c r="BU188" i="79"/>
  <c r="BV188" i="79"/>
  <c r="BT187" i="79"/>
  <c r="BU187" i="79"/>
  <c r="BV187" i="79"/>
  <c r="BT186" i="79"/>
  <c r="BU186" i="79"/>
  <c r="BV186" i="79"/>
  <c r="BT185" i="79"/>
  <c r="BU185" i="79"/>
  <c r="BV185" i="79"/>
  <c r="BT184" i="79"/>
  <c r="BU184" i="79"/>
  <c r="BV184" i="79"/>
  <c r="BT183" i="79"/>
  <c r="BU183" i="79"/>
  <c r="BV183" i="79"/>
  <c r="BT182" i="79"/>
  <c r="BU182" i="79"/>
  <c r="BV182" i="79"/>
  <c r="BT181" i="79"/>
  <c r="BU181" i="79"/>
  <c r="BV181" i="79"/>
  <c r="BT180" i="79"/>
  <c r="BU180" i="79"/>
  <c r="BV180" i="79"/>
  <c r="BT179" i="79"/>
  <c r="BU179" i="79"/>
  <c r="BV179" i="79"/>
  <c r="BT178" i="79"/>
  <c r="BU178" i="79"/>
  <c r="BV178" i="79"/>
  <c r="BT177" i="79"/>
  <c r="BU177" i="79"/>
  <c r="BV177" i="79"/>
  <c r="BT176" i="79"/>
  <c r="BU176" i="79"/>
  <c r="BV176" i="79"/>
  <c r="BT175" i="79"/>
  <c r="BU175" i="79"/>
  <c r="BV175" i="79"/>
  <c r="BT174" i="79"/>
  <c r="BU174" i="79"/>
  <c r="BV174" i="79"/>
  <c r="BT173" i="79"/>
  <c r="BU173" i="79"/>
  <c r="BV173" i="79"/>
  <c r="BT172" i="79"/>
  <c r="BU172" i="79"/>
  <c r="BV172" i="79"/>
  <c r="BT171" i="79"/>
  <c r="BU171" i="79"/>
  <c r="BV171" i="79"/>
  <c r="BT170" i="79"/>
  <c r="BU170" i="79"/>
  <c r="BV170" i="79"/>
  <c r="BT169" i="79"/>
  <c r="BU169" i="79"/>
  <c r="BV169" i="79"/>
  <c r="BT168" i="79"/>
  <c r="BU168" i="79"/>
  <c r="BV168" i="79"/>
  <c r="BT167" i="79"/>
  <c r="BU167" i="79"/>
  <c r="BV167" i="79"/>
  <c r="BT166" i="79"/>
  <c r="BU166" i="79"/>
  <c r="BV166" i="79"/>
  <c r="BT165" i="79"/>
  <c r="BU165" i="79"/>
  <c r="BV165" i="79"/>
  <c r="BT164" i="79"/>
  <c r="BU164" i="79"/>
  <c r="BV164" i="79"/>
  <c r="BT163" i="79"/>
  <c r="BU163" i="79"/>
  <c r="BV163" i="79"/>
  <c r="BT162" i="79"/>
  <c r="BU162" i="79"/>
  <c r="BV162" i="79"/>
  <c r="BT161" i="79"/>
  <c r="BU161" i="79"/>
  <c r="BV161" i="79"/>
  <c r="BT160" i="79"/>
  <c r="BU160" i="79"/>
  <c r="BV160" i="79"/>
  <c r="BT159" i="79"/>
  <c r="BU159" i="79"/>
  <c r="BV159" i="79"/>
  <c r="BT158" i="79"/>
  <c r="BU158" i="79"/>
  <c r="BV158" i="79"/>
  <c r="BT157" i="79"/>
  <c r="BU157" i="79"/>
  <c r="BV157" i="79"/>
  <c r="BT156" i="79"/>
  <c r="BU156" i="79"/>
  <c r="BV156" i="79"/>
  <c r="BT155" i="79"/>
  <c r="BU155" i="79"/>
  <c r="BV155" i="79"/>
  <c r="BT154" i="79"/>
  <c r="BU154" i="79"/>
  <c r="BV154" i="79"/>
  <c r="BT153" i="79"/>
  <c r="BU153" i="79"/>
  <c r="BV153" i="79"/>
  <c r="BT152" i="79"/>
  <c r="BU152" i="79"/>
  <c r="BV152" i="79"/>
  <c r="BT151" i="79"/>
  <c r="BU151" i="79"/>
  <c r="BV151" i="79"/>
  <c r="BT150" i="79"/>
  <c r="BU150" i="79"/>
  <c r="BV150" i="79"/>
  <c r="BT149" i="79"/>
  <c r="BU149" i="79"/>
  <c r="BV149" i="79"/>
  <c r="BT148" i="79"/>
  <c r="BU148" i="79"/>
  <c r="BV148" i="79"/>
  <c r="BT147" i="79"/>
  <c r="BU147" i="79"/>
  <c r="BV147" i="79"/>
  <c r="BT146" i="79"/>
  <c r="BU146" i="79"/>
  <c r="BV146" i="79"/>
  <c r="BT145" i="79"/>
  <c r="BU145" i="79"/>
  <c r="BV145" i="79"/>
  <c r="BT144" i="79"/>
  <c r="BU144" i="79"/>
  <c r="BV144" i="79"/>
  <c r="BT143" i="79"/>
  <c r="BU143" i="79"/>
  <c r="BV143" i="79"/>
  <c r="BT142" i="79"/>
  <c r="BU142" i="79"/>
  <c r="BV142" i="79"/>
  <c r="BT141" i="79"/>
  <c r="BU141" i="79"/>
  <c r="BV141" i="79"/>
  <c r="BT140" i="79"/>
  <c r="BU140" i="79"/>
  <c r="BV140" i="79"/>
  <c r="BT139" i="79"/>
  <c r="BU139" i="79"/>
  <c r="BV139" i="79"/>
  <c r="BT138" i="79"/>
  <c r="BU138" i="79"/>
  <c r="BV138" i="79"/>
  <c r="BT137" i="79"/>
  <c r="BU137" i="79"/>
  <c r="BV137" i="79"/>
  <c r="BT136" i="79"/>
  <c r="BU136" i="79"/>
  <c r="BV136" i="79"/>
  <c r="BT135" i="79"/>
  <c r="BU135" i="79"/>
  <c r="BV135" i="79"/>
  <c r="BT134" i="79"/>
  <c r="BU134" i="79"/>
  <c r="BV134" i="79"/>
  <c r="BT133" i="79"/>
  <c r="BU133" i="79"/>
  <c r="BV133" i="79"/>
  <c r="BT132" i="79"/>
  <c r="BU132" i="79"/>
  <c r="BV132" i="79"/>
  <c r="BT131" i="79"/>
  <c r="BU131" i="79"/>
  <c r="BV131" i="79"/>
  <c r="BT130" i="79"/>
  <c r="BU130" i="79"/>
  <c r="BV130" i="79"/>
  <c r="BT129" i="79"/>
  <c r="BU129" i="79"/>
  <c r="BV129" i="79"/>
  <c r="BT128" i="79"/>
  <c r="BU128" i="79"/>
  <c r="BV128" i="79"/>
  <c r="BT127" i="79"/>
  <c r="BU127" i="79"/>
  <c r="BV127" i="79"/>
  <c r="BT126" i="79"/>
  <c r="BU126" i="79"/>
  <c r="BV126" i="79"/>
  <c r="BT125" i="79"/>
  <c r="BU125" i="79"/>
  <c r="BV125" i="79"/>
  <c r="BT124" i="79"/>
  <c r="BU124" i="79"/>
  <c r="BV124" i="79"/>
  <c r="BT123" i="79"/>
  <c r="BU123" i="79"/>
  <c r="BV123" i="79"/>
  <c r="BT122" i="79"/>
  <c r="BU122" i="79"/>
  <c r="BV122" i="79"/>
  <c r="BT121" i="79"/>
  <c r="BU121" i="79"/>
  <c r="BV121" i="79"/>
  <c r="BT120" i="79"/>
  <c r="BU120" i="79"/>
  <c r="BV120" i="79"/>
  <c r="BT119" i="79"/>
  <c r="BU119" i="79"/>
  <c r="BV119" i="79"/>
  <c r="BT118" i="79"/>
  <c r="BU118" i="79"/>
  <c r="BV118" i="79"/>
  <c r="BT117" i="79"/>
  <c r="BU117" i="79"/>
  <c r="BV117" i="79"/>
  <c r="BT116" i="79"/>
  <c r="BU116" i="79"/>
  <c r="BV116" i="79"/>
  <c r="BT115" i="79"/>
  <c r="BU115" i="79"/>
  <c r="BV115" i="79"/>
  <c r="BT114" i="79"/>
  <c r="BU114" i="79"/>
  <c r="BV114" i="79"/>
  <c r="BT113" i="79"/>
  <c r="BU113" i="79"/>
  <c r="BV113" i="79"/>
  <c r="BT112" i="79"/>
  <c r="BU112" i="79"/>
  <c r="BV112" i="79"/>
  <c r="BT111" i="79"/>
  <c r="BU111" i="79"/>
  <c r="BV111" i="79"/>
  <c r="BT110" i="79"/>
  <c r="BU110" i="79"/>
  <c r="BV110" i="79"/>
  <c r="BT109" i="79"/>
  <c r="BU109" i="79"/>
  <c r="BV109" i="79"/>
  <c r="BT108" i="79"/>
  <c r="BU108" i="79"/>
  <c r="BV108" i="79"/>
  <c r="BT107" i="79"/>
  <c r="BU107" i="79"/>
  <c r="BV107" i="79"/>
  <c r="BT106" i="79"/>
  <c r="BU106" i="79"/>
  <c r="BV106" i="79"/>
  <c r="BT105" i="79"/>
  <c r="BU105" i="79"/>
  <c r="BV105" i="79"/>
  <c r="BT104" i="79"/>
  <c r="BU104" i="79"/>
  <c r="BV104" i="79"/>
  <c r="BT103" i="79"/>
  <c r="BU103" i="79"/>
  <c r="BV103" i="79"/>
  <c r="BT102" i="79"/>
  <c r="BU102" i="79"/>
  <c r="BV102" i="79"/>
  <c r="BT101" i="79"/>
  <c r="BU101" i="79"/>
  <c r="BV101" i="79"/>
  <c r="BT100" i="79"/>
  <c r="BU100" i="79"/>
  <c r="BV100" i="79"/>
  <c r="BT99" i="79"/>
  <c r="BU99" i="79"/>
  <c r="BV99" i="79"/>
  <c r="BT98" i="79"/>
  <c r="BU98" i="79"/>
  <c r="BV98" i="79"/>
  <c r="BT97" i="79"/>
  <c r="BU97" i="79"/>
  <c r="BV97" i="79"/>
  <c r="BT96" i="79"/>
  <c r="BU96" i="79"/>
  <c r="BV96" i="79"/>
  <c r="BT95" i="79"/>
  <c r="BU95" i="79"/>
  <c r="BV95" i="79"/>
  <c r="BT94" i="79"/>
  <c r="BU94" i="79"/>
  <c r="BV94" i="79"/>
  <c r="BT93" i="79"/>
  <c r="BU93" i="79"/>
  <c r="BV93" i="79"/>
  <c r="BT92" i="79"/>
  <c r="BU92" i="79"/>
  <c r="BV92" i="79"/>
  <c r="BT91" i="79"/>
  <c r="BU91" i="79"/>
  <c r="BV91" i="79"/>
  <c r="BT90" i="79"/>
  <c r="BU90" i="79"/>
  <c r="BV90" i="79"/>
  <c r="BT89" i="79"/>
  <c r="BU89" i="79"/>
  <c r="BV89" i="79"/>
  <c r="BT88" i="79"/>
  <c r="BU88" i="79"/>
  <c r="BV88" i="79"/>
  <c r="BT87" i="79"/>
  <c r="BU87" i="79"/>
  <c r="BV87" i="79"/>
  <c r="BT86" i="79"/>
  <c r="BU86" i="79"/>
  <c r="BV86" i="79"/>
  <c r="BT85" i="79"/>
  <c r="BU85" i="79"/>
  <c r="BV85" i="79"/>
  <c r="BT84" i="79"/>
  <c r="BU84" i="79"/>
  <c r="BV84" i="79"/>
  <c r="BT83" i="79"/>
  <c r="BU83" i="79"/>
  <c r="BV83" i="79"/>
  <c r="BT82" i="79"/>
  <c r="BU82" i="79"/>
  <c r="BV82" i="79"/>
  <c r="BT81" i="79"/>
  <c r="BU81" i="79"/>
  <c r="BV81" i="79"/>
  <c r="BT80" i="79"/>
  <c r="BU80" i="79"/>
  <c r="BV80" i="79"/>
  <c r="BT79" i="79"/>
  <c r="BU79" i="79"/>
  <c r="BV79" i="79"/>
  <c r="BT78" i="79"/>
  <c r="BU78" i="79"/>
  <c r="BV78" i="79"/>
  <c r="BT77" i="79"/>
  <c r="BU77" i="79"/>
  <c r="BV77" i="79"/>
  <c r="BT76" i="79"/>
  <c r="BU76" i="79"/>
  <c r="BV76" i="79"/>
  <c r="BT75" i="79"/>
  <c r="BU75" i="79"/>
  <c r="BV75" i="79"/>
  <c r="BT74" i="79"/>
  <c r="BU74" i="79"/>
  <c r="BV74" i="79"/>
  <c r="BT73" i="79"/>
  <c r="BU73" i="79"/>
  <c r="BV73" i="79"/>
  <c r="BT72" i="79"/>
  <c r="BU72" i="79"/>
  <c r="BV72" i="79"/>
  <c r="BT71" i="79"/>
  <c r="BU71" i="79"/>
  <c r="BV71" i="79"/>
  <c r="BT70" i="79"/>
  <c r="BU70" i="79"/>
  <c r="BV70" i="79"/>
  <c r="BT69" i="79"/>
  <c r="BU69" i="79"/>
  <c r="BV69" i="79"/>
  <c r="BT68" i="79"/>
  <c r="BU68" i="79"/>
  <c r="BV68" i="79"/>
  <c r="BT67" i="79"/>
  <c r="BU67" i="79"/>
  <c r="BV67" i="79"/>
  <c r="BT66" i="79"/>
  <c r="BU66" i="79"/>
  <c r="BV66" i="79"/>
  <c r="BT65" i="79"/>
  <c r="BU65" i="79"/>
  <c r="BV65" i="79"/>
  <c r="BT64" i="79"/>
  <c r="BU64" i="79"/>
  <c r="BV64" i="79"/>
  <c r="BT63" i="79"/>
  <c r="BU63" i="79"/>
  <c r="BV63" i="79"/>
  <c r="BT62" i="79"/>
  <c r="BU62" i="79"/>
  <c r="BV62" i="79"/>
  <c r="BT61" i="79"/>
  <c r="BU61" i="79"/>
  <c r="BV61" i="79"/>
  <c r="BT60" i="79"/>
  <c r="BU60" i="79"/>
  <c r="BV60" i="79"/>
  <c r="BT59" i="79"/>
  <c r="BU59" i="79"/>
  <c r="BV59" i="79"/>
  <c r="BT58" i="79"/>
  <c r="BU58" i="79"/>
  <c r="BV58" i="79"/>
  <c r="BT57" i="79"/>
  <c r="BU57" i="79"/>
  <c r="BV57" i="79"/>
  <c r="BT56" i="79"/>
  <c r="BU56" i="79"/>
  <c r="BV56" i="79"/>
  <c r="BT55" i="79"/>
  <c r="BU55" i="79"/>
  <c r="BV55" i="79"/>
  <c r="BT54" i="79"/>
  <c r="BU54" i="79"/>
  <c r="BV54" i="79"/>
  <c r="BT53" i="79"/>
  <c r="BU53" i="79"/>
  <c r="BV53" i="79"/>
  <c r="BT52" i="79"/>
  <c r="BU52" i="79"/>
  <c r="BV52" i="79"/>
  <c r="BT51" i="79"/>
  <c r="BU51" i="79"/>
  <c r="BV51" i="79"/>
  <c r="BT50" i="79"/>
  <c r="BU50" i="79"/>
  <c r="BV50" i="79"/>
  <c r="BT49" i="79"/>
  <c r="BU49" i="79"/>
  <c r="BV49" i="79"/>
  <c r="BT48" i="79"/>
  <c r="BU48" i="79"/>
  <c r="BV48" i="79"/>
  <c r="BT47" i="79"/>
  <c r="BU47" i="79"/>
  <c r="BV47" i="79"/>
  <c r="BT46" i="79"/>
  <c r="BU46" i="79"/>
  <c r="BV46" i="79"/>
  <c r="BT45" i="79"/>
  <c r="BU45" i="79"/>
  <c r="BV45" i="79"/>
  <c r="BT44" i="79"/>
  <c r="BU44" i="79"/>
  <c r="BV44" i="79"/>
  <c r="BT43" i="79"/>
  <c r="BU43" i="79"/>
  <c r="BV43" i="79"/>
  <c r="BT42" i="79"/>
  <c r="BU42" i="79"/>
  <c r="BV42" i="79"/>
  <c r="BT41" i="79"/>
  <c r="BU41" i="79"/>
  <c r="BV41" i="79"/>
  <c r="BT40" i="79"/>
  <c r="BU40" i="79"/>
  <c r="BV40" i="79"/>
  <c r="BT39" i="79"/>
  <c r="BU39" i="79"/>
  <c r="BV39" i="79"/>
  <c r="BT38" i="79"/>
  <c r="BU38" i="79"/>
  <c r="BV38" i="79"/>
  <c r="BT37" i="79"/>
  <c r="BU37" i="79"/>
  <c r="BV37" i="79"/>
  <c r="BT36" i="79"/>
  <c r="BU36" i="79"/>
  <c r="BV36" i="79"/>
  <c r="BT35" i="79"/>
  <c r="BU35" i="79"/>
  <c r="BV35" i="79"/>
  <c r="BT34" i="79"/>
  <c r="BU34" i="79"/>
  <c r="BV34" i="79"/>
  <c r="BT33" i="79"/>
  <c r="BU33" i="79"/>
  <c r="BV33" i="79"/>
  <c r="BT32" i="79"/>
  <c r="BU32" i="79"/>
  <c r="BV32" i="79"/>
  <c r="BT31" i="79"/>
  <c r="BU31" i="79"/>
  <c r="BV31" i="79"/>
  <c r="BT30" i="79"/>
  <c r="BU30" i="79"/>
  <c r="BV30" i="79"/>
  <c r="BT29" i="79"/>
  <c r="BU29" i="79"/>
  <c r="BV29" i="79"/>
  <c r="BT28" i="79"/>
  <c r="BU28" i="79"/>
  <c r="BV28" i="79"/>
  <c r="BT27" i="79"/>
  <c r="BU27" i="79"/>
  <c r="BV27" i="79"/>
  <c r="BT26" i="79"/>
  <c r="BU26" i="79"/>
  <c r="BV26" i="79"/>
  <c r="BT25" i="79"/>
  <c r="BU25" i="79"/>
  <c r="BV25" i="79"/>
  <c r="BT24" i="79"/>
  <c r="BU24" i="79"/>
  <c r="BV24" i="79"/>
  <c r="BT23" i="79"/>
  <c r="BU23" i="79"/>
  <c r="BV23" i="79"/>
  <c r="BT22" i="79"/>
  <c r="BU22" i="79"/>
  <c r="BV22" i="79"/>
  <c r="BT21" i="79"/>
  <c r="BU21" i="79"/>
  <c r="BV21" i="79"/>
  <c r="BT20" i="79"/>
  <c r="BU20" i="79"/>
  <c r="BV20" i="79"/>
  <c r="BT19" i="79"/>
  <c r="BU19" i="79"/>
  <c r="BV19" i="79"/>
  <c r="BT18" i="79"/>
  <c r="BU18" i="79"/>
  <c r="BV18" i="79"/>
  <c r="BT17" i="79"/>
  <c r="BU17" i="79"/>
  <c r="BV17" i="79"/>
  <c r="BT16" i="79"/>
  <c r="BU16" i="79"/>
  <c r="BV16" i="79"/>
  <c r="BT15" i="79"/>
  <c r="BU15" i="79"/>
  <c r="BV15" i="79"/>
  <c r="BT14" i="79"/>
  <c r="BU14" i="79"/>
  <c r="BV14" i="79"/>
  <c r="BT13" i="79"/>
  <c r="BU13" i="79"/>
  <c r="BV13" i="79"/>
  <c r="BT12" i="79"/>
  <c r="BU12" i="79"/>
  <c r="BV12" i="79"/>
  <c r="BT11" i="79"/>
  <c r="BU11" i="79"/>
  <c r="BV11" i="79"/>
  <c r="S10" i="79"/>
  <c r="T10" i="79"/>
  <c r="U10" i="79"/>
  <c r="V10" i="79"/>
  <c r="W10" i="79"/>
  <c r="X10" i="79"/>
  <c r="Y10" i="79"/>
  <c r="Z10" i="79"/>
  <c r="AA10" i="79"/>
  <c r="AB10" i="79"/>
  <c r="AC10" i="79"/>
  <c r="AD10" i="79"/>
  <c r="AE10" i="79"/>
  <c r="AF10" i="79"/>
  <c r="AG10" i="79"/>
  <c r="AH10" i="79"/>
  <c r="AI10" i="79"/>
  <c r="B8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Z8" i="79"/>
  <c r="AA8" i="79"/>
  <c r="AB8" i="79"/>
  <c r="AC8" i="79"/>
  <c r="AD8" i="79"/>
  <c r="AE8" i="79"/>
  <c r="AF8" i="79"/>
  <c r="AG8" i="79"/>
  <c r="AH8" i="79"/>
  <c r="AI8" i="79"/>
  <c r="AJ8" i="79"/>
  <c r="AK8" i="79"/>
  <c r="AL8" i="79"/>
  <c r="AM8" i="79"/>
  <c r="AN8" i="79"/>
  <c r="AO8" i="79"/>
  <c r="AP8" i="79"/>
  <c r="AQ8" i="79"/>
  <c r="AR8" i="79"/>
  <c r="AS8" i="79"/>
  <c r="AT8" i="79"/>
  <c r="AU8" i="79"/>
  <c r="AV8" i="79"/>
  <c r="AW8" i="79"/>
  <c r="AX8" i="79"/>
  <c r="AY8" i="79"/>
  <c r="AZ8" i="79"/>
  <c r="BA8" i="79"/>
  <c r="BB8" i="79"/>
  <c r="BC8" i="79"/>
  <c r="BD8" i="79"/>
  <c r="BE8" i="79"/>
  <c r="BF8" i="79"/>
  <c r="BG8" i="79"/>
  <c r="BH8" i="79"/>
  <c r="BI8" i="79"/>
  <c r="BJ8" i="79"/>
  <c r="BK8" i="79"/>
  <c r="BL8" i="79"/>
  <c r="BM8" i="79"/>
  <c r="BN8" i="79"/>
  <c r="BO8" i="79"/>
  <c r="BP8" i="79"/>
  <c r="BQ8" i="79"/>
  <c r="BR8" i="79"/>
  <c r="BS8" i="79"/>
  <c r="A4" i="79"/>
  <c r="A862" i="80"/>
  <c r="A852" i="80"/>
  <c r="A849" i="80"/>
  <c r="A845" i="80"/>
  <c r="A842" i="80"/>
  <c r="A832" i="80"/>
  <c r="A828" i="80"/>
  <c r="A826" i="80"/>
  <c r="A823" i="80"/>
  <c r="A822" i="80"/>
  <c r="A770" i="80"/>
  <c r="A699" i="80"/>
  <c r="A688" i="80"/>
  <c r="A675" i="80"/>
  <c r="BV364" i="79" l="1"/>
  <c r="BT364" i="79"/>
  <c r="BU364" i="79"/>
  <c r="I44" i="51"/>
  <c r="D2" i="47" l="1"/>
  <c r="E2" i="47"/>
  <c r="J2" i="47"/>
  <c r="K2" i="47"/>
  <c r="L2" i="47"/>
  <c r="A625" i="80" l="1"/>
  <c r="A626" i="80"/>
  <c r="A627" i="80"/>
  <c r="A628" i="80"/>
  <c r="K14" i="51"/>
  <c r="BO69" i="51" l="1"/>
  <c r="N674" i="80" l="1"/>
  <c r="N673" i="80"/>
  <c r="N672" i="80"/>
  <c r="N671" i="80"/>
  <c r="N670" i="80"/>
  <c r="N669" i="80"/>
  <c r="N668" i="80"/>
  <c r="N667" i="80"/>
  <c r="N666" i="80"/>
  <c r="N665" i="80"/>
  <c r="N664" i="80"/>
  <c r="N663" i="80"/>
  <c r="N662" i="80"/>
  <c r="N661" i="80"/>
  <c r="N660" i="80"/>
  <c r="N659" i="80"/>
  <c r="N658" i="80"/>
  <c r="N657" i="80"/>
  <c r="N656" i="80"/>
  <c r="N655" i="80"/>
  <c r="N654" i="80"/>
  <c r="N653" i="80"/>
  <c r="N652" i="80"/>
  <c r="N651" i="80"/>
  <c r="N650" i="80"/>
  <c r="N649" i="80"/>
  <c r="N648" i="80"/>
  <c r="N647" i="80"/>
  <c r="N646" i="80"/>
  <c r="N645" i="80"/>
  <c r="N644" i="80"/>
  <c r="N643" i="80"/>
  <c r="N637" i="80"/>
  <c r="N640" i="80"/>
  <c r="N636" i="80"/>
  <c r="N635" i="80"/>
  <c r="N634" i="80"/>
  <c r="N641" i="80"/>
  <c r="N639" i="80"/>
  <c r="N638" i="80"/>
  <c r="N633" i="80"/>
  <c r="N642" i="80"/>
  <c r="N632" i="80"/>
  <c r="N631" i="80"/>
  <c r="N630" i="80"/>
  <c r="N629" i="80"/>
  <c r="N628" i="80"/>
  <c r="A674" i="80"/>
  <c r="A673" i="80"/>
  <c r="A672" i="80"/>
  <c r="A671" i="80"/>
  <c r="A670" i="80"/>
  <c r="A669" i="80"/>
  <c r="A668" i="80"/>
  <c r="A667" i="80"/>
  <c r="A666" i="80"/>
  <c r="A665" i="80"/>
  <c r="A664" i="80"/>
  <c r="A663" i="80"/>
  <c r="A662" i="80"/>
  <c r="A661" i="80"/>
  <c r="A660" i="80"/>
  <c r="A659" i="80"/>
  <c r="A658" i="80"/>
  <c r="A657" i="80"/>
  <c r="A656" i="80"/>
  <c r="A655" i="80"/>
  <c r="A654" i="80"/>
  <c r="A653" i="80"/>
  <c r="A652" i="80"/>
  <c r="A651" i="80"/>
  <c r="A650" i="80"/>
  <c r="A649" i="80"/>
  <c r="A648" i="80"/>
  <c r="A647" i="80"/>
  <c r="A646" i="80"/>
  <c r="A645" i="80"/>
  <c r="A644" i="80"/>
  <c r="A643" i="80"/>
  <c r="A637" i="80"/>
  <c r="A640" i="80"/>
  <c r="A636" i="80"/>
  <c r="A635" i="80"/>
  <c r="A634" i="80"/>
  <c r="A641" i="80"/>
  <c r="A639" i="80"/>
  <c r="A638" i="80"/>
  <c r="A633" i="80"/>
  <c r="A642" i="80"/>
  <c r="A632" i="80"/>
  <c r="A631" i="80"/>
  <c r="A630" i="80"/>
  <c r="A629" i="80"/>
  <c r="N2" i="80"/>
  <c r="T2" i="1"/>
  <c r="A3" i="80"/>
  <c r="A4" i="80"/>
  <c r="A5" i="80"/>
  <c r="A6" i="80"/>
  <c r="A7" i="80"/>
  <c r="A8" i="80"/>
  <c r="A9" i="80"/>
  <c r="A10" i="80"/>
  <c r="A11" i="80"/>
  <c r="A12" i="80"/>
  <c r="A13" i="80"/>
  <c r="A14" i="80"/>
  <c r="A15" i="80"/>
  <c r="A16" i="80"/>
  <c r="A17" i="80"/>
  <c r="A18" i="80"/>
  <c r="A19" i="80"/>
  <c r="A20" i="80"/>
  <c r="A21" i="80"/>
  <c r="A22" i="80"/>
  <c r="A23" i="80"/>
  <c r="A24" i="80"/>
  <c r="A25" i="80"/>
  <c r="A26" i="80"/>
  <c r="A27" i="80"/>
  <c r="A28" i="80"/>
  <c r="A29" i="80"/>
  <c r="A30" i="80"/>
  <c r="A31" i="80"/>
  <c r="A32" i="80"/>
  <c r="A33" i="80"/>
  <c r="A34" i="80"/>
  <c r="A35" i="80"/>
  <c r="A36" i="80"/>
  <c r="A37" i="80"/>
  <c r="A38" i="80"/>
  <c r="A39" i="80"/>
  <c r="A40" i="80"/>
  <c r="A41" i="80"/>
  <c r="A42" i="80"/>
  <c r="A43" i="80"/>
  <c r="A44" i="80"/>
  <c r="A45" i="80"/>
  <c r="A46" i="80"/>
  <c r="A47" i="80"/>
  <c r="A48" i="80"/>
  <c r="A49" i="80"/>
  <c r="A50" i="80"/>
  <c r="A51" i="80"/>
  <c r="A52" i="80"/>
  <c r="A53" i="80"/>
  <c r="A247" i="80"/>
  <c r="A230" i="80"/>
  <c r="A56" i="80"/>
  <c r="A57" i="80"/>
  <c r="A235" i="80"/>
  <c r="A59" i="80"/>
  <c r="A236" i="80"/>
  <c r="A241" i="80"/>
  <c r="A62" i="80"/>
  <c r="A63" i="80"/>
  <c r="A64" i="80"/>
  <c r="A65" i="80"/>
  <c r="A66" i="80"/>
  <c r="A67" i="80"/>
  <c r="A68" i="80"/>
  <c r="A69" i="80"/>
  <c r="A70" i="80"/>
  <c r="A71" i="80"/>
  <c r="A72" i="80"/>
  <c r="A73" i="80"/>
  <c r="A74" i="80"/>
  <c r="A75" i="80"/>
  <c r="A76" i="80"/>
  <c r="A77" i="80"/>
  <c r="A78" i="80"/>
  <c r="A79" i="80"/>
  <c r="A80" i="80"/>
  <c r="A81" i="80"/>
  <c r="A82" i="80"/>
  <c r="A83" i="80"/>
  <c r="A84" i="80"/>
  <c r="A85" i="80"/>
  <c r="A86" i="80"/>
  <c r="A87" i="80"/>
  <c r="A88" i="80"/>
  <c r="A89" i="80"/>
  <c r="A90" i="80"/>
  <c r="A91" i="80"/>
  <c r="A92" i="80"/>
  <c r="A93" i="80"/>
  <c r="A94" i="80"/>
  <c r="A95" i="80"/>
  <c r="A96" i="80"/>
  <c r="A97" i="80"/>
  <c r="A98" i="80"/>
  <c r="A99" i="80"/>
  <c r="A100" i="80"/>
  <c r="A101" i="80"/>
  <c r="A102" i="80"/>
  <c r="A103" i="80"/>
  <c r="A104" i="80"/>
  <c r="A105" i="80"/>
  <c r="A106" i="80"/>
  <c r="A107" i="80"/>
  <c r="A108" i="80"/>
  <c r="A109" i="80"/>
  <c r="A110" i="80"/>
  <c r="A111" i="80"/>
  <c r="A112" i="80"/>
  <c r="A113" i="80"/>
  <c r="A114" i="80"/>
  <c r="A115" i="80"/>
  <c r="A116" i="80"/>
  <c r="A117" i="80"/>
  <c r="A118" i="80"/>
  <c r="A119" i="80"/>
  <c r="A120" i="80"/>
  <c r="A121" i="80"/>
  <c r="A122" i="80"/>
  <c r="A123" i="80"/>
  <c r="A124" i="80"/>
  <c r="A125" i="80"/>
  <c r="A126" i="80"/>
  <c r="A127" i="80"/>
  <c r="A128" i="80"/>
  <c r="A129" i="80"/>
  <c r="A130" i="80"/>
  <c r="A131" i="80"/>
  <c r="A132" i="80"/>
  <c r="A133" i="80"/>
  <c r="A134" i="80"/>
  <c r="A135" i="80"/>
  <c r="A136" i="80"/>
  <c r="A137" i="80"/>
  <c r="A138" i="80"/>
  <c r="A139" i="80"/>
  <c r="A140" i="80"/>
  <c r="A141" i="80"/>
  <c r="A142" i="80"/>
  <c r="A143" i="80"/>
  <c r="A144" i="80"/>
  <c r="A145" i="80"/>
  <c r="A146" i="80"/>
  <c r="A147" i="80"/>
  <c r="A148" i="80"/>
  <c r="A149" i="80"/>
  <c r="A150" i="80"/>
  <c r="A151" i="80"/>
  <c r="A152" i="80"/>
  <c r="A153" i="80"/>
  <c r="A154" i="80"/>
  <c r="A155" i="80"/>
  <c r="A156" i="80"/>
  <c r="A157" i="80"/>
  <c r="A158" i="80"/>
  <c r="A159" i="80"/>
  <c r="A160" i="80"/>
  <c r="A161" i="80"/>
  <c r="A162" i="80"/>
  <c r="A163" i="80"/>
  <c r="A164" i="80"/>
  <c r="A165" i="80"/>
  <c r="A166" i="80"/>
  <c r="A167" i="80"/>
  <c r="A168" i="80"/>
  <c r="A169" i="80"/>
  <c r="A170" i="80"/>
  <c r="A171" i="80"/>
  <c r="A172" i="80"/>
  <c r="A173" i="80"/>
  <c r="A174" i="80"/>
  <c r="A175" i="80"/>
  <c r="A176" i="80"/>
  <c r="A177" i="80"/>
  <c r="A178" i="80"/>
  <c r="A179" i="80"/>
  <c r="A180" i="80"/>
  <c r="A181" i="80"/>
  <c r="A182" i="80"/>
  <c r="A183" i="80"/>
  <c r="A184" i="80"/>
  <c r="A185" i="80"/>
  <c r="A186" i="80"/>
  <c r="A187" i="80"/>
  <c r="A188" i="80"/>
  <c r="A189" i="80"/>
  <c r="A190" i="80"/>
  <c r="A191" i="80"/>
  <c r="A192" i="80"/>
  <c r="A193" i="80"/>
  <c r="A194" i="80"/>
  <c r="A195" i="80"/>
  <c r="A196" i="80"/>
  <c r="A197" i="80"/>
  <c r="A198" i="80"/>
  <c r="A199" i="80"/>
  <c r="A200" i="80"/>
  <c r="A201" i="80"/>
  <c r="A202" i="80"/>
  <c r="A203" i="80"/>
  <c r="A204" i="80"/>
  <c r="A205" i="80"/>
  <c r="A206" i="80"/>
  <c r="A207" i="80"/>
  <c r="A208" i="80"/>
  <c r="A209" i="80"/>
  <c r="A210" i="80"/>
  <c r="A211" i="80"/>
  <c r="A212" i="80"/>
  <c r="A213" i="80"/>
  <c r="A214" i="80"/>
  <c r="A215" i="80"/>
  <c r="A216" i="80"/>
  <c r="A217" i="80"/>
  <c r="A218" i="80"/>
  <c r="A219" i="80"/>
  <c r="A220" i="80"/>
  <c r="A221" i="80"/>
  <c r="A222" i="80"/>
  <c r="A223" i="80"/>
  <c r="A224" i="80"/>
  <c r="A225" i="80"/>
  <c r="A226" i="80"/>
  <c r="A227" i="80"/>
  <c r="A228" i="80"/>
  <c r="A243" i="80"/>
  <c r="A240" i="80"/>
  <c r="A248" i="80"/>
  <c r="A231" i="80"/>
  <c r="A245" i="80"/>
  <c r="A58" i="80"/>
  <c r="A60" i="80"/>
  <c r="A61" i="80"/>
  <c r="A55" i="80"/>
  <c r="A54" i="80"/>
  <c r="A239" i="80"/>
  <c r="A234" i="80"/>
  <c r="A237" i="80"/>
  <c r="A244" i="80"/>
  <c r="A238" i="80"/>
  <c r="A242" i="80"/>
  <c r="A246" i="80"/>
  <c r="A232" i="80"/>
  <c r="A233" i="80"/>
  <c r="A229" i="80"/>
  <c r="A249" i="80"/>
  <c r="A250" i="80"/>
  <c r="A251" i="80"/>
  <c r="A252" i="80"/>
  <c r="A253" i="80"/>
  <c r="A254" i="80"/>
  <c r="A255" i="80"/>
  <c r="A256" i="80"/>
  <c r="A257" i="80"/>
  <c r="A258" i="80"/>
  <c r="A259" i="80"/>
  <c r="A260" i="80"/>
  <c r="A261" i="80"/>
  <c r="A262" i="80"/>
  <c r="A263" i="80"/>
  <c r="A264" i="80"/>
  <c r="A265" i="80"/>
  <c r="A266" i="80"/>
  <c r="A267" i="80"/>
  <c r="A268" i="80"/>
  <c r="A269" i="80"/>
  <c r="A270" i="80"/>
  <c r="A271" i="80"/>
  <c r="A272" i="80"/>
  <c r="A273" i="80"/>
  <c r="A274" i="80"/>
  <c r="A275" i="80"/>
  <c r="A276" i="80"/>
  <c r="A277" i="80"/>
  <c r="A278" i="80"/>
  <c r="A279" i="80"/>
  <c r="A280" i="80"/>
  <c r="A281" i="80"/>
  <c r="A282" i="80"/>
  <c r="A283" i="80"/>
  <c r="A284" i="80"/>
  <c r="A285" i="80"/>
  <c r="A286" i="80"/>
  <c r="A287" i="80"/>
  <c r="A288" i="80"/>
  <c r="A289" i="80"/>
  <c r="A290" i="80"/>
  <c r="A291" i="80"/>
  <c r="A292" i="80"/>
  <c r="A293" i="80"/>
  <c r="A294" i="80"/>
  <c r="A295" i="80"/>
  <c r="A296" i="80"/>
  <c r="A297" i="80"/>
  <c r="A298" i="80"/>
  <c r="A299" i="80"/>
  <c r="A300" i="80"/>
  <c r="A301" i="80"/>
  <c r="A302" i="80"/>
  <c r="A303" i="80"/>
  <c r="A304" i="80"/>
  <c r="A305" i="80"/>
  <c r="A306" i="80"/>
  <c r="A307" i="80"/>
  <c r="A308" i="80"/>
  <c r="A309" i="80"/>
  <c r="A310" i="80"/>
  <c r="A311" i="80"/>
  <c r="A312" i="80"/>
  <c r="A313" i="80"/>
  <c r="A314" i="80"/>
  <c r="A315" i="80"/>
  <c r="A316" i="80"/>
  <c r="A317" i="80"/>
  <c r="A318" i="80"/>
  <c r="A319" i="80"/>
  <c r="A320" i="80"/>
  <c r="A321" i="80"/>
  <c r="A322" i="80"/>
  <c r="A323" i="80"/>
  <c r="A324" i="80"/>
  <c r="A325" i="80"/>
  <c r="A326" i="80"/>
  <c r="A327" i="80"/>
  <c r="A328" i="80"/>
  <c r="A329" i="80"/>
  <c r="A330" i="80"/>
  <c r="A331" i="80"/>
  <c r="A332" i="80"/>
  <c r="A333" i="80"/>
  <c r="A334" i="80"/>
  <c r="A335" i="80"/>
  <c r="A336" i="80"/>
  <c r="A337" i="80"/>
  <c r="A338" i="80"/>
  <c r="A339" i="80"/>
  <c r="A340" i="80"/>
  <c r="A341" i="80"/>
  <c r="A342" i="80"/>
  <c r="A343" i="80"/>
  <c r="A344" i="80"/>
  <c r="A345" i="80"/>
  <c r="A346" i="80"/>
  <c r="A347" i="80"/>
  <c r="A348" i="80"/>
  <c r="A349" i="80"/>
  <c r="A350" i="80"/>
  <c r="A351" i="80"/>
  <c r="A352" i="80"/>
  <c r="A353" i="80"/>
  <c r="A354" i="80"/>
  <c r="A355" i="80"/>
  <c r="A356" i="80"/>
  <c r="A357" i="80"/>
  <c r="A358" i="80"/>
  <c r="A359" i="80"/>
  <c r="A360" i="80"/>
  <c r="A361" i="80"/>
  <c r="A362" i="80"/>
  <c r="A363" i="80"/>
  <c r="A364" i="80"/>
  <c r="A365" i="80"/>
  <c r="A366" i="80"/>
  <c r="A367" i="80"/>
  <c r="A368" i="80"/>
  <c r="A369" i="80"/>
  <c r="A370" i="80"/>
  <c r="A371" i="80"/>
  <c r="A372" i="80"/>
  <c r="A373" i="80"/>
  <c r="A374" i="80"/>
  <c r="A375" i="80"/>
  <c r="A376" i="80"/>
  <c r="A377" i="80"/>
  <c r="A378" i="80"/>
  <c r="A379" i="80"/>
  <c r="A380" i="80"/>
  <c r="A381" i="80"/>
  <c r="A382" i="80"/>
  <c r="A383" i="80"/>
  <c r="A384" i="80"/>
  <c r="A385" i="80"/>
  <c r="A386" i="80"/>
  <c r="A387" i="80"/>
  <c r="A388" i="80"/>
  <c r="A389" i="80"/>
  <c r="A390" i="80"/>
  <c r="A391" i="80"/>
  <c r="A392" i="80"/>
  <c r="A393" i="80"/>
  <c r="A394" i="80"/>
  <c r="A395" i="80"/>
  <c r="A396" i="80"/>
  <c r="A397" i="80"/>
  <c r="A398" i="80"/>
  <c r="A399" i="80"/>
  <c r="A400" i="80"/>
  <c r="A401" i="80"/>
  <c r="A402" i="80"/>
  <c r="A403" i="80"/>
  <c r="A404" i="80"/>
  <c r="A405" i="80"/>
  <c r="A406" i="80"/>
  <c r="A407" i="80"/>
  <c r="A408" i="80"/>
  <c r="A409" i="80"/>
  <c r="A410" i="80"/>
  <c r="A411" i="80"/>
  <c r="A412" i="80"/>
  <c r="A413" i="80"/>
  <c r="A414" i="80"/>
  <c r="A415" i="80"/>
  <c r="A416" i="80"/>
  <c r="A417" i="80"/>
  <c r="A418" i="80"/>
  <c r="A419" i="80"/>
  <c r="A420" i="80"/>
  <c r="A421" i="80"/>
  <c r="A422" i="80"/>
  <c r="A423" i="80"/>
  <c r="A424" i="80"/>
  <c r="A425" i="80"/>
  <c r="A426" i="80"/>
  <c r="A427" i="80"/>
  <c r="A428" i="80"/>
  <c r="A429" i="80"/>
  <c r="A430" i="80"/>
  <c r="A431" i="80"/>
  <c r="A432" i="80"/>
  <c r="A433" i="80"/>
  <c r="A434" i="80"/>
  <c r="A435" i="80"/>
  <c r="A436" i="80"/>
  <c r="A437" i="80"/>
  <c r="A438" i="80"/>
  <c r="A439" i="80"/>
  <c r="A440" i="80"/>
  <c r="A441" i="80"/>
  <c r="A442" i="80"/>
  <c r="A443" i="80"/>
  <c r="A444" i="80"/>
  <c r="A445" i="80"/>
  <c r="A446" i="80"/>
  <c r="A447" i="80"/>
  <c r="A448" i="80"/>
  <c r="A449" i="80"/>
  <c r="A450" i="80"/>
  <c r="A451" i="80"/>
  <c r="A452" i="80"/>
  <c r="A453" i="80"/>
  <c r="A454" i="80"/>
  <c r="A455" i="80"/>
  <c r="A456" i="80"/>
  <c r="A457" i="80"/>
  <c r="A458" i="80"/>
  <c r="A459" i="80"/>
  <c r="A460" i="80"/>
  <c r="A461" i="80"/>
  <c r="A462" i="80"/>
  <c r="A463" i="80"/>
  <c r="A464" i="80"/>
  <c r="A465" i="80"/>
  <c r="A466" i="80"/>
  <c r="A467" i="80"/>
  <c r="A468" i="80"/>
  <c r="A469" i="80"/>
  <c r="A470" i="80"/>
  <c r="A471" i="80"/>
  <c r="A472" i="80"/>
  <c r="A473" i="80"/>
  <c r="A474" i="80"/>
  <c r="A475" i="80"/>
  <c r="A476" i="80"/>
  <c r="A477" i="80"/>
  <c r="A478" i="80"/>
  <c r="A479" i="80"/>
  <c r="A480" i="80"/>
  <c r="A481" i="80"/>
  <c r="A482" i="80"/>
  <c r="A483" i="80"/>
  <c r="A484" i="80"/>
  <c r="A485" i="80"/>
  <c r="A486" i="80"/>
  <c r="A487" i="80"/>
  <c r="A488" i="80"/>
  <c r="A489" i="80"/>
  <c r="A490" i="80"/>
  <c r="A491" i="80"/>
  <c r="A492" i="80"/>
  <c r="A493" i="80"/>
  <c r="A494" i="80"/>
  <c r="A495" i="80"/>
  <c r="A496" i="80"/>
  <c r="A497" i="80"/>
  <c r="A498" i="80"/>
  <c r="A499" i="80"/>
  <c r="A500" i="80"/>
  <c r="A501" i="80"/>
  <c r="A502" i="80"/>
  <c r="A503" i="80"/>
  <c r="A504" i="80"/>
  <c r="A505" i="80"/>
  <c r="A506" i="80"/>
  <c r="A507" i="80"/>
  <c r="A508" i="80"/>
  <c r="A509" i="80"/>
  <c r="A510" i="80"/>
  <c r="A511" i="80"/>
  <c r="A512" i="80"/>
  <c r="A513" i="80"/>
  <c r="A514" i="80"/>
  <c r="A515" i="80"/>
  <c r="A516" i="80"/>
  <c r="A517" i="80"/>
  <c r="A518" i="80"/>
  <c r="A519" i="80"/>
  <c r="A520" i="80"/>
  <c r="A521" i="80"/>
  <c r="A522" i="80"/>
  <c r="A523" i="80"/>
  <c r="A524" i="80"/>
  <c r="A525" i="80"/>
  <c r="A526" i="80"/>
  <c r="A527" i="80"/>
  <c r="A528" i="80"/>
  <c r="A529" i="80"/>
  <c r="A530" i="80"/>
  <c r="A531" i="80"/>
  <c r="A532" i="80"/>
  <c r="A533" i="80"/>
  <c r="A534" i="80"/>
  <c r="A535" i="80"/>
  <c r="A536" i="80"/>
  <c r="A537" i="80"/>
  <c r="A538" i="80"/>
  <c r="A539" i="80"/>
  <c r="A540" i="80"/>
  <c r="A541" i="80"/>
  <c r="A542" i="80"/>
  <c r="A543" i="80"/>
  <c r="A544" i="80"/>
  <c r="A545" i="80"/>
  <c r="A546" i="80"/>
  <c r="A547" i="80"/>
  <c r="A548" i="80"/>
  <c r="A549" i="80"/>
  <c r="A550" i="80"/>
  <c r="A551" i="80"/>
  <c r="A552" i="80"/>
  <c r="A553" i="80"/>
  <c r="A554" i="80"/>
  <c r="A555" i="80"/>
  <c r="A556" i="80"/>
  <c r="A557" i="80"/>
  <c r="A558" i="80"/>
  <c r="A559" i="80"/>
  <c r="A560" i="80"/>
  <c r="A561" i="80"/>
  <c r="A562" i="80"/>
  <c r="A563" i="80"/>
  <c r="A564" i="80"/>
  <c r="A565" i="80"/>
  <c r="A566" i="80"/>
  <c r="A567" i="80"/>
  <c r="A568" i="80"/>
  <c r="A569" i="80"/>
  <c r="A570" i="80"/>
  <c r="A571" i="80"/>
  <c r="A572" i="80"/>
  <c r="A573" i="80"/>
  <c r="A574" i="80"/>
  <c r="A575" i="80"/>
  <c r="A576" i="80"/>
  <c r="A577" i="80"/>
  <c r="A578" i="80"/>
  <c r="A579" i="80"/>
  <c r="A580" i="80"/>
  <c r="A581" i="80"/>
  <c r="A582" i="80"/>
  <c r="A583" i="80"/>
  <c r="A584" i="80"/>
  <c r="A585" i="80"/>
  <c r="A586" i="80"/>
  <c r="A587" i="80"/>
  <c r="A588" i="80"/>
  <c r="A589" i="80"/>
  <c r="A590" i="80"/>
  <c r="A591" i="80"/>
  <c r="A592" i="80"/>
  <c r="A593" i="80"/>
  <c r="A594" i="80"/>
  <c r="A595" i="80"/>
  <c r="A596" i="80"/>
  <c r="A597" i="80"/>
  <c r="A598" i="80"/>
  <c r="A599" i="80"/>
  <c r="A600" i="80"/>
  <c r="A601" i="80"/>
  <c r="A602" i="80"/>
  <c r="A603" i="80"/>
  <c r="A604" i="80"/>
  <c r="A605" i="80"/>
  <c r="A606" i="80"/>
  <c r="A607" i="80"/>
  <c r="A608" i="80"/>
  <c r="A609" i="80"/>
  <c r="A610" i="80"/>
  <c r="A611" i="80"/>
  <c r="A612" i="80"/>
  <c r="A613" i="80"/>
  <c r="A614" i="80"/>
  <c r="A615" i="80"/>
  <c r="A616" i="80"/>
  <c r="A617" i="80"/>
  <c r="A618" i="80"/>
  <c r="A619" i="80"/>
  <c r="A620" i="80"/>
  <c r="A621" i="80"/>
  <c r="A622" i="80"/>
  <c r="A623" i="80"/>
  <c r="A624" i="80"/>
  <c r="A2" i="80"/>
  <c r="N3" i="80"/>
  <c r="N4" i="80"/>
  <c r="N5" i="80"/>
  <c r="N6" i="80"/>
  <c r="N7" i="80"/>
  <c r="N8" i="80"/>
  <c r="N9" i="80"/>
  <c r="N10" i="80"/>
  <c r="N11" i="80"/>
  <c r="N12" i="80"/>
  <c r="N13" i="80"/>
  <c r="N14" i="80"/>
  <c r="N15" i="80"/>
  <c r="N16" i="80"/>
  <c r="N17" i="80"/>
  <c r="N18" i="80"/>
  <c r="N19" i="80"/>
  <c r="N20" i="80"/>
  <c r="N21" i="80"/>
  <c r="N22" i="80"/>
  <c r="N23" i="80"/>
  <c r="N24" i="80"/>
  <c r="N25" i="80"/>
  <c r="N26" i="80"/>
  <c r="N27" i="80"/>
  <c r="N28" i="80"/>
  <c r="N29" i="80"/>
  <c r="N30" i="80"/>
  <c r="N31" i="80"/>
  <c r="N32" i="80"/>
  <c r="N33" i="80"/>
  <c r="N34" i="80"/>
  <c r="N35" i="80"/>
  <c r="N36" i="80"/>
  <c r="N37" i="80"/>
  <c r="N38" i="80"/>
  <c r="N39" i="80"/>
  <c r="N40" i="80"/>
  <c r="N41" i="80"/>
  <c r="N42" i="80"/>
  <c r="N43" i="80"/>
  <c r="N44" i="80"/>
  <c r="N45" i="80"/>
  <c r="N46" i="80"/>
  <c r="N47" i="80"/>
  <c r="N48" i="80"/>
  <c r="N49" i="80"/>
  <c r="N50" i="80"/>
  <c r="N51" i="80"/>
  <c r="N52" i="80"/>
  <c r="N53" i="80"/>
  <c r="N247" i="80"/>
  <c r="N230" i="80"/>
  <c r="N56" i="80"/>
  <c r="N57" i="80"/>
  <c r="N235" i="80"/>
  <c r="N59" i="80"/>
  <c r="N236" i="80"/>
  <c r="N241" i="80"/>
  <c r="N62" i="80"/>
  <c r="N63" i="80"/>
  <c r="N64" i="80"/>
  <c r="N65" i="80"/>
  <c r="N66" i="80"/>
  <c r="N67" i="80"/>
  <c r="N68" i="80"/>
  <c r="N69" i="80"/>
  <c r="N70" i="80"/>
  <c r="N71" i="80"/>
  <c r="N72" i="80"/>
  <c r="N73" i="80"/>
  <c r="N74" i="80"/>
  <c r="N75" i="80"/>
  <c r="N76" i="80"/>
  <c r="N77" i="80"/>
  <c r="N78" i="80"/>
  <c r="N79" i="80"/>
  <c r="N80" i="80"/>
  <c r="N81" i="80"/>
  <c r="N82" i="80"/>
  <c r="N83" i="80"/>
  <c r="N84" i="80"/>
  <c r="N85" i="80"/>
  <c r="N86" i="80"/>
  <c r="N87" i="80"/>
  <c r="N88" i="80"/>
  <c r="N89" i="80"/>
  <c r="N90" i="80"/>
  <c r="N91" i="80"/>
  <c r="N92" i="80"/>
  <c r="N93" i="80"/>
  <c r="N94" i="80"/>
  <c r="N95" i="80"/>
  <c r="N96" i="80"/>
  <c r="N97" i="80"/>
  <c r="N98" i="80"/>
  <c r="N99" i="80"/>
  <c r="N100" i="80"/>
  <c r="N101" i="80"/>
  <c r="N102" i="80"/>
  <c r="N103" i="80"/>
  <c r="N104" i="80"/>
  <c r="N105" i="80"/>
  <c r="N106" i="80"/>
  <c r="N107" i="80"/>
  <c r="N108" i="80"/>
  <c r="N109" i="80"/>
  <c r="N110" i="80"/>
  <c r="N111" i="80"/>
  <c r="N112" i="80"/>
  <c r="N113" i="80"/>
  <c r="N114" i="80"/>
  <c r="N115" i="80"/>
  <c r="N116" i="80"/>
  <c r="N117" i="80"/>
  <c r="N118" i="80"/>
  <c r="N119" i="80"/>
  <c r="N120" i="80"/>
  <c r="N121" i="80"/>
  <c r="N122" i="80"/>
  <c r="N123" i="80"/>
  <c r="N124" i="80"/>
  <c r="N125" i="80"/>
  <c r="N126" i="80"/>
  <c r="N127" i="80"/>
  <c r="N128" i="80"/>
  <c r="N129" i="80"/>
  <c r="N130" i="80"/>
  <c r="N131" i="80"/>
  <c r="N132" i="80"/>
  <c r="N133" i="80"/>
  <c r="N134" i="80"/>
  <c r="N135" i="80"/>
  <c r="N136" i="80"/>
  <c r="N137" i="80"/>
  <c r="N138" i="80"/>
  <c r="N139" i="80"/>
  <c r="N140" i="80"/>
  <c r="N141" i="80"/>
  <c r="N142" i="80"/>
  <c r="N143" i="80"/>
  <c r="N144" i="80"/>
  <c r="N145" i="80"/>
  <c r="N146" i="80"/>
  <c r="N147" i="80"/>
  <c r="N148" i="80"/>
  <c r="N149" i="80"/>
  <c r="N150" i="80"/>
  <c r="N151" i="80"/>
  <c r="N152" i="80"/>
  <c r="N153" i="80"/>
  <c r="N154" i="80"/>
  <c r="N155" i="80"/>
  <c r="N156" i="80"/>
  <c r="N157" i="80"/>
  <c r="N158" i="80"/>
  <c r="N159" i="80"/>
  <c r="N160" i="80"/>
  <c r="N161" i="80"/>
  <c r="N162" i="80"/>
  <c r="N163" i="80"/>
  <c r="N164" i="80"/>
  <c r="N165" i="80"/>
  <c r="N166" i="80"/>
  <c r="N167" i="80"/>
  <c r="N168" i="80"/>
  <c r="N169" i="80"/>
  <c r="N170" i="80"/>
  <c r="N171" i="80"/>
  <c r="N172" i="80"/>
  <c r="N173" i="80"/>
  <c r="N174" i="80"/>
  <c r="N175" i="80"/>
  <c r="N176" i="80"/>
  <c r="N177" i="80"/>
  <c r="N178" i="80"/>
  <c r="N179" i="80"/>
  <c r="N180" i="80"/>
  <c r="N181" i="80"/>
  <c r="N182" i="80"/>
  <c r="N183" i="80"/>
  <c r="N184" i="80"/>
  <c r="N185" i="80"/>
  <c r="N186" i="80"/>
  <c r="N187" i="80"/>
  <c r="N188" i="80"/>
  <c r="N189" i="80"/>
  <c r="N190" i="80"/>
  <c r="N191" i="80"/>
  <c r="N192" i="80"/>
  <c r="N193" i="80"/>
  <c r="N194" i="80"/>
  <c r="N195" i="80"/>
  <c r="N196" i="80"/>
  <c r="N197" i="80"/>
  <c r="N198" i="80"/>
  <c r="N199" i="80"/>
  <c r="N200" i="80"/>
  <c r="N201" i="80"/>
  <c r="N202" i="80"/>
  <c r="N203" i="80"/>
  <c r="N204" i="80"/>
  <c r="N205" i="80"/>
  <c r="N206" i="80"/>
  <c r="N207" i="80"/>
  <c r="N208" i="80"/>
  <c r="N209" i="80"/>
  <c r="N210" i="80"/>
  <c r="N211" i="80"/>
  <c r="N212" i="80"/>
  <c r="N213" i="80"/>
  <c r="N214" i="80"/>
  <c r="N215" i="80"/>
  <c r="N216" i="80"/>
  <c r="N217" i="80"/>
  <c r="N218" i="80"/>
  <c r="N219" i="80"/>
  <c r="N220" i="80"/>
  <c r="N221" i="80"/>
  <c r="N222" i="80"/>
  <c r="N223" i="80"/>
  <c r="N224" i="80"/>
  <c r="N225" i="80"/>
  <c r="N226" i="80"/>
  <c r="N227" i="80"/>
  <c r="N228" i="80"/>
  <c r="N243" i="80"/>
  <c r="N240" i="80"/>
  <c r="N248" i="80"/>
  <c r="N231" i="80"/>
  <c r="N245" i="80"/>
  <c r="N58" i="80"/>
  <c r="N60" i="80"/>
  <c r="N61" i="80"/>
  <c r="N55" i="80"/>
  <c r="N54" i="80"/>
  <c r="N239" i="80"/>
  <c r="N234" i="80"/>
  <c r="N237" i="80"/>
  <c r="N244" i="80"/>
  <c r="N238" i="80"/>
  <c r="N242" i="80"/>
  <c r="N246" i="80"/>
  <c r="N232" i="80"/>
  <c r="N233" i="80"/>
  <c r="N229" i="80"/>
  <c r="N249" i="80"/>
  <c r="N250" i="80"/>
  <c r="N251" i="80"/>
  <c r="N252" i="80"/>
  <c r="N253" i="80"/>
  <c r="N254" i="80"/>
  <c r="N255" i="80"/>
  <c r="N256" i="80"/>
  <c r="N257" i="80"/>
  <c r="N258" i="80"/>
  <c r="N259" i="80"/>
  <c r="N260" i="80"/>
  <c r="N261" i="80"/>
  <c r="N262" i="80"/>
  <c r="N263" i="80"/>
  <c r="N264" i="80"/>
  <c r="N265" i="80"/>
  <c r="N266" i="80"/>
  <c r="N267" i="80"/>
  <c r="N268" i="80"/>
  <c r="N269" i="80"/>
  <c r="N270" i="80"/>
  <c r="N271" i="80"/>
  <c r="N272" i="80"/>
  <c r="N273" i="80"/>
  <c r="N274" i="80"/>
  <c r="N275" i="80"/>
  <c r="N276" i="80"/>
  <c r="N277" i="80"/>
  <c r="N278" i="80"/>
  <c r="N279" i="80"/>
  <c r="N280" i="80"/>
  <c r="N281" i="80"/>
  <c r="N282" i="80"/>
  <c r="N283" i="80"/>
  <c r="N284" i="80"/>
  <c r="N285" i="80"/>
  <c r="N286" i="80"/>
  <c r="N287" i="80"/>
  <c r="N288" i="80"/>
  <c r="N289" i="80"/>
  <c r="N290" i="80"/>
  <c r="N291" i="80"/>
  <c r="N292" i="80"/>
  <c r="N293" i="80"/>
  <c r="N294" i="80"/>
  <c r="N295" i="80"/>
  <c r="N296" i="80"/>
  <c r="N297" i="80"/>
  <c r="N298" i="80"/>
  <c r="N299" i="80"/>
  <c r="N300" i="80"/>
  <c r="N301" i="80"/>
  <c r="N302" i="80"/>
  <c r="N303" i="80"/>
  <c r="N304" i="80"/>
  <c r="N305" i="80"/>
  <c r="N306" i="80"/>
  <c r="N307" i="80"/>
  <c r="N308" i="80"/>
  <c r="N309" i="80"/>
  <c r="N310" i="80"/>
  <c r="N311" i="80"/>
  <c r="N312" i="80"/>
  <c r="N313" i="80"/>
  <c r="N314" i="80"/>
  <c r="N315" i="80"/>
  <c r="N316" i="80"/>
  <c r="N317" i="80"/>
  <c r="N318" i="80"/>
  <c r="N319" i="80"/>
  <c r="N320" i="80"/>
  <c r="N321" i="80"/>
  <c r="N322" i="80"/>
  <c r="N323" i="80"/>
  <c r="N324" i="80"/>
  <c r="N325" i="80"/>
  <c r="N326" i="80"/>
  <c r="N327" i="80"/>
  <c r="N328" i="80"/>
  <c r="N329" i="80"/>
  <c r="N330" i="80"/>
  <c r="N331" i="80"/>
  <c r="N332" i="80"/>
  <c r="N333" i="80"/>
  <c r="N334" i="80"/>
  <c r="N335" i="80"/>
  <c r="N336" i="80"/>
  <c r="N337" i="80"/>
  <c r="N338" i="80"/>
  <c r="N339" i="80"/>
  <c r="N340" i="80"/>
  <c r="N341" i="80"/>
  <c r="N342" i="80"/>
  <c r="N343" i="80"/>
  <c r="N344" i="80"/>
  <c r="N345" i="80"/>
  <c r="N346" i="80"/>
  <c r="N347" i="80"/>
  <c r="N348" i="80"/>
  <c r="N349" i="80"/>
  <c r="N350" i="80"/>
  <c r="N351" i="80"/>
  <c r="N352" i="80"/>
  <c r="N353" i="80"/>
  <c r="N354" i="80"/>
  <c r="N355" i="80"/>
  <c r="N356" i="80"/>
  <c r="N357" i="80"/>
  <c r="N358" i="80"/>
  <c r="N359" i="80"/>
  <c r="N360" i="80"/>
  <c r="N361" i="80"/>
  <c r="N362" i="80"/>
  <c r="N363" i="80"/>
  <c r="N364" i="80"/>
  <c r="N365" i="80"/>
  <c r="N366" i="80"/>
  <c r="N367" i="80"/>
  <c r="N368" i="80"/>
  <c r="N369" i="80"/>
  <c r="N370" i="80"/>
  <c r="N371" i="80"/>
  <c r="N372" i="80"/>
  <c r="N373" i="80"/>
  <c r="N374" i="80"/>
  <c r="N375" i="80"/>
  <c r="N376" i="80"/>
  <c r="N377" i="80"/>
  <c r="N378" i="80"/>
  <c r="N379" i="80"/>
  <c r="N380" i="80"/>
  <c r="N381" i="80"/>
  <c r="N382" i="80"/>
  <c r="N383" i="80"/>
  <c r="N384" i="80"/>
  <c r="N385" i="80"/>
  <c r="N386" i="80"/>
  <c r="N387" i="80"/>
  <c r="N388" i="80"/>
  <c r="N389" i="80"/>
  <c r="N390" i="80"/>
  <c r="N391" i="80"/>
  <c r="N392" i="80"/>
  <c r="N393" i="80"/>
  <c r="N394" i="80"/>
  <c r="N395" i="80"/>
  <c r="N396" i="80"/>
  <c r="N397" i="80"/>
  <c r="N398" i="80"/>
  <c r="N399" i="80"/>
  <c r="N400" i="80"/>
  <c r="N401" i="80"/>
  <c r="N402" i="80"/>
  <c r="N403" i="80"/>
  <c r="N404" i="80"/>
  <c r="N405" i="80"/>
  <c r="N406" i="80"/>
  <c r="N407" i="80"/>
  <c r="N408" i="80"/>
  <c r="N409" i="80"/>
  <c r="N410" i="80"/>
  <c r="N411" i="80"/>
  <c r="N412" i="80"/>
  <c r="N413" i="80"/>
  <c r="N414" i="80"/>
  <c r="N415" i="80"/>
  <c r="N416" i="80"/>
  <c r="N417" i="80"/>
  <c r="N418" i="80"/>
  <c r="N419" i="80"/>
  <c r="N420" i="80"/>
  <c r="N421" i="80"/>
  <c r="N422" i="80"/>
  <c r="N423" i="80"/>
  <c r="N424" i="80"/>
  <c r="N425" i="80"/>
  <c r="N426" i="80"/>
  <c r="N427" i="80"/>
  <c r="N428" i="80"/>
  <c r="N429" i="80"/>
  <c r="N430" i="80"/>
  <c r="N431" i="80"/>
  <c r="N432" i="80"/>
  <c r="N433" i="80"/>
  <c r="N434" i="80"/>
  <c r="N435" i="80"/>
  <c r="N436" i="80"/>
  <c r="N437" i="80"/>
  <c r="N438" i="80"/>
  <c r="N439" i="80"/>
  <c r="N440" i="80"/>
  <c r="N441" i="80"/>
  <c r="N442" i="80"/>
  <c r="N443" i="80"/>
  <c r="N444" i="80"/>
  <c r="N445" i="80"/>
  <c r="N446" i="80"/>
  <c r="N447" i="80"/>
  <c r="N448" i="80"/>
  <c r="N449" i="80"/>
  <c r="N450" i="80"/>
  <c r="N451" i="80"/>
  <c r="N452" i="80"/>
  <c r="N453" i="80"/>
  <c r="N454" i="80"/>
  <c r="N455" i="80"/>
  <c r="N456" i="80"/>
  <c r="N457" i="80"/>
  <c r="N458" i="80"/>
  <c r="N459" i="80"/>
  <c r="N460" i="80"/>
  <c r="N461" i="80"/>
  <c r="N462" i="80"/>
  <c r="N463" i="80"/>
  <c r="N464" i="80"/>
  <c r="N465" i="80"/>
  <c r="N466" i="80"/>
  <c r="N467" i="80"/>
  <c r="N468" i="80"/>
  <c r="N469" i="80"/>
  <c r="N470" i="80"/>
  <c r="N471" i="80"/>
  <c r="N472" i="80"/>
  <c r="N473" i="80"/>
  <c r="N474" i="80"/>
  <c r="N475" i="80"/>
  <c r="N476" i="80"/>
  <c r="N477" i="80"/>
  <c r="N478" i="80"/>
  <c r="N479" i="80"/>
  <c r="N480" i="80"/>
  <c r="N481" i="80"/>
  <c r="N482" i="80"/>
  <c r="N483" i="80"/>
  <c r="N484" i="80"/>
  <c r="N485" i="80"/>
  <c r="N486" i="80"/>
  <c r="N487" i="80"/>
  <c r="N488" i="80"/>
  <c r="N489" i="80"/>
  <c r="N490" i="80"/>
  <c r="N491" i="80"/>
  <c r="N492" i="80"/>
  <c r="N493" i="80"/>
  <c r="N494" i="80"/>
  <c r="N495" i="80"/>
  <c r="N496" i="80"/>
  <c r="N497" i="80"/>
  <c r="N498" i="80"/>
  <c r="N499" i="80"/>
  <c r="N500" i="80"/>
  <c r="N501" i="80"/>
  <c r="N502" i="80"/>
  <c r="N503" i="80"/>
  <c r="N504" i="80"/>
  <c r="N505" i="80"/>
  <c r="N506" i="80"/>
  <c r="N507" i="80"/>
  <c r="N508" i="80"/>
  <c r="N509" i="80"/>
  <c r="N510" i="80"/>
  <c r="N511" i="80"/>
  <c r="N512" i="80"/>
  <c r="N513" i="80"/>
  <c r="N514" i="80"/>
  <c r="N515" i="80"/>
  <c r="N516" i="80"/>
  <c r="N517" i="80"/>
  <c r="N518" i="80"/>
  <c r="N519" i="80"/>
  <c r="N520" i="80"/>
  <c r="N521" i="80"/>
  <c r="N522" i="80"/>
  <c r="N523" i="80"/>
  <c r="N524" i="80"/>
  <c r="N525" i="80"/>
  <c r="N526" i="80"/>
  <c r="N527" i="80"/>
  <c r="N528" i="80"/>
  <c r="N529" i="80"/>
  <c r="N530" i="80"/>
  <c r="N531" i="80"/>
  <c r="N532" i="80"/>
  <c r="N533" i="80"/>
  <c r="N534" i="80"/>
  <c r="N535" i="80"/>
  <c r="N536" i="80"/>
  <c r="N537" i="80"/>
  <c r="N538" i="80"/>
  <c r="N539" i="80"/>
  <c r="N540" i="80"/>
  <c r="N541" i="80"/>
  <c r="N542" i="80"/>
  <c r="N543" i="80"/>
  <c r="N544" i="80"/>
  <c r="N545" i="80"/>
  <c r="N546" i="80"/>
  <c r="N547" i="80"/>
  <c r="N548" i="80"/>
  <c r="N549" i="80"/>
  <c r="N550" i="80"/>
  <c r="N551" i="80"/>
  <c r="N552" i="80"/>
  <c r="N553" i="80"/>
  <c r="N554" i="80"/>
  <c r="N555" i="80"/>
  <c r="N556" i="80"/>
  <c r="N557" i="80"/>
  <c r="N558" i="80"/>
  <c r="N559" i="80"/>
  <c r="N560" i="80"/>
  <c r="N561" i="80"/>
  <c r="N562" i="80"/>
  <c r="N563" i="80"/>
  <c r="N564" i="80"/>
  <c r="N565" i="80"/>
  <c r="N566" i="80"/>
  <c r="N567" i="80"/>
  <c r="N568" i="80"/>
  <c r="N569" i="80"/>
  <c r="N570" i="80"/>
  <c r="N571" i="80"/>
  <c r="N572" i="80"/>
  <c r="N573" i="80"/>
  <c r="N574" i="80"/>
  <c r="N575" i="80"/>
  <c r="N576" i="80"/>
  <c r="N577" i="80"/>
  <c r="N578" i="80"/>
  <c r="N579" i="80"/>
  <c r="N580" i="80"/>
  <c r="N581" i="80"/>
  <c r="N582" i="80"/>
  <c r="N583" i="80"/>
  <c r="N584" i="80"/>
  <c r="N585" i="80"/>
  <c r="N586" i="80"/>
  <c r="N587" i="80"/>
  <c r="N588" i="80"/>
  <c r="N589" i="80"/>
  <c r="N590" i="80"/>
  <c r="N591" i="80"/>
  <c r="N592" i="80"/>
  <c r="N593" i="80"/>
  <c r="N594" i="80"/>
  <c r="N595" i="80"/>
  <c r="N596" i="80"/>
  <c r="N597" i="80"/>
  <c r="N598" i="80"/>
  <c r="N599" i="80"/>
  <c r="N600" i="80"/>
  <c r="N601" i="80"/>
  <c r="N602" i="80"/>
  <c r="N603" i="80"/>
  <c r="N604" i="80"/>
  <c r="N605" i="80"/>
  <c r="N606" i="80"/>
  <c r="N607" i="80"/>
  <c r="N608" i="80"/>
  <c r="N609" i="80"/>
  <c r="N610" i="80"/>
  <c r="N611" i="80"/>
  <c r="N612" i="80"/>
  <c r="N613" i="80"/>
  <c r="N614" i="80"/>
  <c r="N615" i="80"/>
  <c r="N616" i="80"/>
  <c r="N617" i="80"/>
  <c r="N618" i="80"/>
  <c r="N619" i="80"/>
  <c r="N620" i="80"/>
  <c r="N621" i="80"/>
  <c r="N622" i="80"/>
  <c r="N623" i="80"/>
  <c r="N624" i="80"/>
  <c r="A2" i="52"/>
  <c r="A2" i="53"/>
  <c r="A2" i="54"/>
  <c r="A2" i="55"/>
  <c r="A2" i="56"/>
  <c r="A2" i="57"/>
  <c r="A2" i="58"/>
  <c r="A2" i="59"/>
  <c r="A2" i="60"/>
  <c r="A2" i="61"/>
  <c r="A2" i="62"/>
  <c r="A2" i="71"/>
  <c r="A2" i="72"/>
  <c r="A2" i="73"/>
  <c r="A2" i="74"/>
  <c r="A2" i="75"/>
  <c r="A2" i="76"/>
  <c r="A2" i="77"/>
  <c r="A2" i="78"/>
  <c r="A2" i="1"/>
  <c r="W47" i="4"/>
  <c r="W48" i="4"/>
  <c r="W49" i="4"/>
  <c r="W50" i="4"/>
  <c r="W51" i="4"/>
  <c r="W52" i="4"/>
  <c r="W53" i="4"/>
  <c r="W54" i="4"/>
  <c r="W55" i="4"/>
  <c r="W56" i="4"/>
  <c r="W57" i="4"/>
  <c r="W58" i="4"/>
  <c r="S47" i="4"/>
  <c r="S48" i="4"/>
  <c r="S49" i="4"/>
  <c r="S50" i="4"/>
  <c r="S51" i="4"/>
  <c r="S52" i="4"/>
  <c r="S53" i="4"/>
  <c r="S54" i="4"/>
  <c r="S55" i="4"/>
  <c r="S56" i="4"/>
  <c r="S57" i="4"/>
  <c r="S58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G47" i="4"/>
  <c r="G48" i="4"/>
  <c r="G49" i="4"/>
  <c r="G50" i="4"/>
  <c r="G51" i="4"/>
  <c r="G52" i="4"/>
  <c r="G53" i="4"/>
  <c r="G54" i="4"/>
  <c r="G55" i="4"/>
  <c r="G56" i="4"/>
  <c r="G57" i="4"/>
  <c r="G58" i="4"/>
  <c r="E66" i="60"/>
  <c r="F66" i="60"/>
  <c r="G66" i="60"/>
  <c r="E67" i="60"/>
  <c r="F67" i="60"/>
  <c r="G67" i="60"/>
  <c r="E68" i="60"/>
  <c r="F68" i="60"/>
  <c r="G68" i="60"/>
  <c r="E69" i="60"/>
  <c r="F69" i="60"/>
  <c r="G69" i="60"/>
  <c r="E70" i="60"/>
  <c r="F70" i="60"/>
  <c r="G70" i="60"/>
  <c r="E71" i="60"/>
  <c r="F71" i="60"/>
  <c r="G71" i="60"/>
  <c r="E72" i="60"/>
  <c r="F72" i="60"/>
  <c r="G72" i="60"/>
  <c r="E73" i="60"/>
  <c r="F73" i="60"/>
  <c r="G73" i="60"/>
  <c r="E51" i="60"/>
  <c r="F51" i="60"/>
  <c r="G51" i="60"/>
  <c r="E52" i="60"/>
  <c r="F52" i="60"/>
  <c r="G52" i="60"/>
  <c r="E53" i="60"/>
  <c r="F53" i="60"/>
  <c r="G53" i="60"/>
  <c r="E54" i="60"/>
  <c r="F54" i="60"/>
  <c r="G54" i="60"/>
  <c r="E55" i="60"/>
  <c r="F55" i="60"/>
  <c r="G55" i="60"/>
  <c r="E56" i="60"/>
  <c r="F56" i="60"/>
  <c r="G56" i="60"/>
  <c r="E57" i="60"/>
  <c r="F57" i="60"/>
  <c r="G57" i="60"/>
  <c r="E58" i="60"/>
  <c r="F58" i="60"/>
  <c r="G58" i="60"/>
  <c r="E59" i="60"/>
  <c r="F59" i="60"/>
  <c r="G59" i="60"/>
  <c r="E60" i="60"/>
  <c r="F60" i="60"/>
  <c r="G60" i="60"/>
  <c r="E61" i="60"/>
  <c r="F61" i="60"/>
  <c r="G61" i="60"/>
  <c r="E62" i="60"/>
  <c r="F62" i="60"/>
  <c r="G62" i="60"/>
  <c r="E63" i="60"/>
  <c r="F63" i="60"/>
  <c r="G63" i="60"/>
  <c r="E64" i="60"/>
  <c r="F64" i="60"/>
  <c r="G64" i="60"/>
  <c r="E65" i="60"/>
  <c r="F65" i="60"/>
  <c r="G65" i="60"/>
  <c r="AE3" i="4"/>
  <c r="AX61" i="4"/>
  <c r="AW61" i="4"/>
  <c r="AT61" i="4"/>
  <c r="AS61" i="4"/>
  <c r="AP61" i="4"/>
  <c r="AO61" i="4"/>
  <c r="AL61" i="4"/>
  <c r="AK61" i="4"/>
  <c r="AH61" i="4"/>
  <c r="AG61" i="4"/>
  <c r="AD61" i="4"/>
  <c r="AC61" i="4"/>
  <c r="Z61" i="4"/>
  <c r="Y61" i="4"/>
  <c r="V61" i="4"/>
  <c r="U61" i="4"/>
  <c r="R61" i="4"/>
  <c r="Q61" i="4"/>
  <c r="N61" i="4"/>
  <c r="M61" i="4"/>
  <c r="J61" i="4"/>
  <c r="I61" i="4"/>
  <c r="F61" i="4"/>
  <c r="E61" i="4"/>
  <c r="AX60" i="4"/>
  <c r="AW60" i="4"/>
  <c r="AT60" i="4"/>
  <c r="AS60" i="4"/>
  <c r="AP60" i="4"/>
  <c r="AO60" i="4"/>
  <c r="AL60" i="4"/>
  <c r="AK60" i="4"/>
  <c r="AH60" i="4"/>
  <c r="AG60" i="4"/>
  <c r="AD60" i="4"/>
  <c r="AC60" i="4"/>
  <c r="Z60" i="4"/>
  <c r="Y60" i="4"/>
  <c r="V60" i="4"/>
  <c r="U60" i="4"/>
  <c r="R60" i="4"/>
  <c r="Q60" i="4"/>
  <c r="N60" i="4"/>
  <c r="M60" i="4"/>
  <c r="J60" i="4"/>
  <c r="I60" i="4"/>
  <c r="F60" i="4"/>
  <c r="E60" i="4"/>
  <c r="AX59" i="4"/>
  <c r="AW59" i="4"/>
  <c r="AT59" i="4"/>
  <c r="AS59" i="4"/>
  <c r="AP59" i="4"/>
  <c r="AO59" i="4"/>
  <c r="AL59" i="4"/>
  <c r="AK59" i="4"/>
  <c r="AH59" i="4"/>
  <c r="AH62" i="4" s="1"/>
  <c r="AG59" i="4"/>
  <c r="AD59" i="4"/>
  <c r="AD62" i="4" s="1"/>
  <c r="AC59" i="4"/>
  <c r="Z59" i="4"/>
  <c r="Z62" i="4" s="1"/>
  <c r="Y59" i="4"/>
  <c r="V59" i="4"/>
  <c r="V62" i="4" s="1"/>
  <c r="U59" i="4"/>
  <c r="R59" i="4"/>
  <c r="R62" i="4" s="1"/>
  <c r="Q59" i="4"/>
  <c r="Q62" i="4" s="1"/>
  <c r="N59" i="4"/>
  <c r="N62" i="4" s="1"/>
  <c r="M59" i="4"/>
  <c r="M62" i="4" s="1"/>
  <c r="J59" i="4"/>
  <c r="J62" i="4" s="1"/>
  <c r="I59" i="4"/>
  <c r="I62" i="4" s="1"/>
  <c r="F59" i="4"/>
  <c r="F62" i="4" s="1"/>
  <c r="E59" i="4"/>
  <c r="E62" i="4" s="1"/>
  <c r="BA18" i="51"/>
  <c r="S53" i="51"/>
  <c r="T53" i="51"/>
  <c r="U53" i="51"/>
  <c r="W53" i="51"/>
  <c r="K53" i="51"/>
  <c r="L53" i="51"/>
  <c r="M53" i="51"/>
  <c r="N53" i="51"/>
  <c r="O53" i="51"/>
  <c r="P53" i="51"/>
  <c r="Q53" i="51"/>
  <c r="R53" i="51"/>
  <c r="J53" i="51"/>
  <c r="E20" i="78"/>
  <c r="S16" i="78"/>
  <c r="R16" i="78"/>
  <c r="Q16" i="78"/>
  <c r="P16" i="78"/>
  <c r="O16" i="78"/>
  <c r="N16" i="78"/>
  <c r="M16" i="78"/>
  <c r="L16" i="78"/>
  <c r="K16" i="78"/>
  <c r="J16" i="78"/>
  <c r="I16" i="78"/>
  <c r="H16" i="78"/>
  <c r="S15" i="78"/>
  <c r="R15" i="78"/>
  <c r="Q15" i="78"/>
  <c r="P15" i="78"/>
  <c r="O15" i="78"/>
  <c r="N15" i="78"/>
  <c r="M15" i="78"/>
  <c r="L15" i="78"/>
  <c r="K15" i="78"/>
  <c r="J15" i="78"/>
  <c r="I15" i="78"/>
  <c r="H15" i="78"/>
  <c r="S14" i="78"/>
  <c r="R14" i="78"/>
  <c r="Q14" i="78"/>
  <c r="P14" i="78"/>
  <c r="O14" i="78"/>
  <c r="N14" i="78"/>
  <c r="M14" i="78"/>
  <c r="L14" i="78"/>
  <c r="K14" i="78"/>
  <c r="J14" i="78"/>
  <c r="I14" i="78"/>
  <c r="H14" i="78"/>
  <c r="Q13" i="78"/>
  <c r="P13" i="78"/>
  <c r="N13" i="78"/>
  <c r="M13" i="78"/>
  <c r="L13" i="78"/>
  <c r="K13" i="78"/>
  <c r="H13" i="78"/>
  <c r="Q12" i="78"/>
  <c r="P12" i="78"/>
  <c r="N12" i="78"/>
  <c r="M12" i="78"/>
  <c r="L12" i="78"/>
  <c r="K12" i="78"/>
  <c r="H12" i="78"/>
  <c r="Q11" i="78"/>
  <c r="P11" i="78"/>
  <c r="N11" i="78"/>
  <c r="M11" i="78"/>
  <c r="L11" i="78"/>
  <c r="K11" i="78"/>
  <c r="H11" i="78"/>
  <c r="Q10" i="78"/>
  <c r="P10" i="78"/>
  <c r="N10" i="78"/>
  <c r="M10" i="78"/>
  <c r="L10" i="78"/>
  <c r="K10" i="78"/>
  <c r="H10" i="78"/>
  <c r="T8" i="78"/>
  <c r="T7" i="78"/>
  <c r="T6" i="78"/>
  <c r="T2" i="78"/>
  <c r="F20" i="77"/>
  <c r="E20" i="77"/>
  <c r="S16" i="77"/>
  <c r="R16" i="77"/>
  <c r="Q16" i="77"/>
  <c r="P16" i="77"/>
  <c r="O16" i="77"/>
  <c r="N16" i="77"/>
  <c r="M16" i="77"/>
  <c r="L16" i="77"/>
  <c r="K16" i="77"/>
  <c r="J16" i="77"/>
  <c r="I16" i="77"/>
  <c r="H16" i="77"/>
  <c r="S15" i="77"/>
  <c r="R15" i="77"/>
  <c r="Q15" i="77"/>
  <c r="P15" i="77"/>
  <c r="O15" i="77"/>
  <c r="N15" i="77"/>
  <c r="M15" i="77"/>
  <c r="L15" i="77"/>
  <c r="K15" i="77"/>
  <c r="J15" i="77"/>
  <c r="I15" i="77"/>
  <c r="H15" i="77"/>
  <c r="S14" i="77"/>
  <c r="R14" i="77"/>
  <c r="Q14" i="77"/>
  <c r="P14" i="77"/>
  <c r="O14" i="77"/>
  <c r="N14" i="77"/>
  <c r="M14" i="77"/>
  <c r="L14" i="77"/>
  <c r="K14" i="77"/>
  <c r="J14" i="77"/>
  <c r="I14" i="77"/>
  <c r="H14" i="77"/>
  <c r="N13" i="77"/>
  <c r="J13" i="77"/>
  <c r="N12" i="77"/>
  <c r="J12" i="77"/>
  <c r="N11" i="77"/>
  <c r="J11" i="77"/>
  <c r="N10" i="77"/>
  <c r="J10" i="77"/>
  <c r="T8" i="77"/>
  <c r="T7" i="77"/>
  <c r="T6" i="77"/>
  <c r="T2" i="77"/>
  <c r="E20" i="76"/>
  <c r="S16" i="76"/>
  <c r="R16" i="76"/>
  <c r="Q16" i="76"/>
  <c r="P16" i="76"/>
  <c r="O16" i="76"/>
  <c r="N16" i="76"/>
  <c r="M16" i="76"/>
  <c r="L16" i="76"/>
  <c r="K16" i="76"/>
  <c r="J16" i="76"/>
  <c r="I16" i="76"/>
  <c r="H16" i="76"/>
  <c r="S15" i="76"/>
  <c r="R15" i="76"/>
  <c r="Q15" i="76"/>
  <c r="P15" i="76"/>
  <c r="O15" i="76"/>
  <c r="N15" i="76"/>
  <c r="M15" i="76"/>
  <c r="L15" i="76"/>
  <c r="K15" i="76"/>
  <c r="J15" i="76"/>
  <c r="I15" i="76"/>
  <c r="H15" i="76"/>
  <c r="S14" i="76"/>
  <c r="R14" i="76"/>
  <c r="Q14" i="76"/>
  <c r="P14" i="76"/>
  <c r="O14" i="76"/>
  <c r="N14" i="76"/>
  <c r="M14" i="76"/>
  <c r="L14" i="76"/>
  <c r="K14" i="76"/>
  <c r="J14" i="76"/>
  <c r="I14" i="76"/>
  <c r="H14" i="76"/>
  <c r="J13" i="76"/>
  <c r="I13" i="76"/>
  <c r="H13" i="76"/>
  <c r="J12" i="76"/>
  <c r="I12" i="76"/>
  <c r="H12" i="76"/>
  <c r="J11" i="76"/>
  <c r="I11" i="76"/>
  <c r="H11" i="76"/>
  <c r="J10" i="76"/>
  <c r="I10" i="76"/>
  <c r="H10" i="76"/>
  <c r="T8" i="76"/>
  <c r="T7" i="76"/>
  <c r="T6" i="76"/>
  <c r="T2" i="76"/>
  <c r="G20" i="75"/>
  <c r="F20" i="75"/>
  <c r="E20" i="75"/>
  <c r="S16" i="75"/>
  <c r="R16" i="75"/>
  <c r="Q16" i="75"/>
  <c r="P16" i="75"/>
  <c r="O16" i="75"/>
  <c r="N16" i="75"/>
  <c r="M16" i="75"/>
  <c r="L16" i="75"/>
  <c r="K16" i="75"/>
  <c r="J16" i="75"/>
  <c r="I16" i="75"/>
  <c r="H16" i="75"/>
  <c r="S15" i="75"/>
  <c r="R15" i="75"/>
  <c r="Q15" i="75"/>
  <c r="P15" i="75"/>
  <c r="O15" i="75"/>
  <c r="N15" i="75"/>
  <c r="M15" i="75"/>
  <c r="L15" i="75"/>
  <c r="K15" i="75"/>
  <c r="J15" i="75"/>
  <c r="I15" i="75"/>
  <c r="H15" i="75"/>
  <c r="S14" i="75"/>
  <c r="R14" i="75"/>
  <c r="Q14" i="75"/>
  <c r="P14" i="75"/>
  <c r="O14" i="75"/>
  <c r="N14" i="75"/>
  <c r="M14" i="75"/>
  <c r="L14" i="75"/>
  <c r="K14" i="75"/>
  <c r="J14" i="75"/>
  <c r="I14" i="75"/>
  <c r="H14" i="75"/>
  <c r="O13" i="75"/>
  <c r="N13" i="75"/>
  <c r="O12" i="75"/>
  <c r="N12" i="75"/>
  <c r="O11" i="75"/>
  <c r="N11" i="75"/>
  <c r="N10" i="75"/>
  <c r="T8" i="75"/>
  <c r="T7" i="75"/>
  <c r="T6" i="75"/>
  <c r="T2" i="75"/>
  <c r="G20" i="74"/>
  <c r="F20" i="74"/>
  <c r="E20" i="74"/>
  <c r="S16" i="74"/>
  <c r="R16" i="74"/>
  <c r="Q16" i="74"/>
  <c r="P16" i="74"/>
  <c r="O16" i="74"/>
  <c r="N16" i="74"/>
  <c r="M16" i="74"/>
  <c r="L16" i="74"/>
  <c r="K16" i="74"/>
  <c r="J16" i="74"/>
  <c r="I16" i="74"/>
  <c r="H16" i="74"/>
  <c r="S15" i="74"/>
  <c r="R15" i="74"/>
  <c r="Q15" i="74"/>
  <c r="P15" i="74"/>
  <c r="O15" i="74"/>
  <c r="N15" i="74"/>
  <c r="M15" i="74"/>
  <c r="L15" i="74"/>
  <c r="K15" i="74"/>
  <c r="J15" i="74"/>
  <c r="I15" i="74"/>
  <c r="H15" i="74"/>
  <c r="S14" i="74"/>
  <c r="R14" i="74"/>
  <c r="Q14" i="74"/>
  <c r="P14" i="74"/>
  <c r="O14" i="74"/>
  <c r="N14" i="74"/>
  <c r="M14" i="74"/>
  <c r="L14" i="74"/>
  <c r="K14" i="74"/>
  <c r="J14" i="74"/>
  <c r="I14" i="74"/>
  <c r="H14" i="74"/>
  <c r="R13" i="74"/>
  <c r="N13" i="74"/>
  <c r="M13" i="74"/>
  <c r="R12" i="74"/>
  <c r="N12" i="74"/>
  <c r="M12" i="74"/>
  <c r="R11" i="74"/>
  <c r="N11" i="74"/>
  <c r="M11" i="74"/>
  <c r="R10" i="74"/>
  <c r="N10" i="74"/>
  <c r="M10" i="74"/>
  <c r="T8" i="74"/>
  <c r="T7" i="74"/>
  <c r="T6" i="74"/>
  <c r="T2" i="74"/>
  <c r="G20" i="73"/>
  <c r="F20" i="73"/>
  <c r="E20" i="73"/>
  <c r="S16" i="73"/>
  <c r="R16" i="73"/>
  <c r="Q16" i="73"/>
  <c r="P16" i="73"/>
  <c r="O16" i="73"/>
  <c r="N16" i="73"/>
  <c r="M16" i="73"/>
  <c r="L16" i="73"/>
  <c r="K16" i="73"/>
  <c r="J16" i="73"/>
  <c r="I16" i="73"/>
  <c r="H16" i="73"/>
  <c r="S15" i="73"/>
  <c r="R15" i="73"/>
  <c r="Q15" i="73"/>
  <c r="P15" i="73"/>
  <c r="O15" i="73"/>
  <c r="N15" i="73"/>
  <c r="M15" i="73"/>
  <c r="L15" i="73"/>
  <c r="K15" i="73"/>
  <c r="J15" i="73"/>
  <c r="I15" i="73"/>
  <c r="H15" i="73"/>
  <c r="R14" i="73"/>
  <c r="Q14" i="73"/>
  <c r="P14" i="73"/>
  <c r="N14" i="73"/>
  <c r="M14" i="73"/>
  <c r="L14" i="73"/>
  <c r="K14" i="73"/>
  <c r="J14" i="73"/>
  <c r="I14" i="73"/>
  <c r="H14" i="73"/>
  <c r="H13" i="73"/>
  <c r="H12" i="73"/>
  <c r="H11" i="73"/>
  <c r="H10" i="73"/>
  <c r="T8" i="73"/>
  <c r="T7" i="73"/>
  <c r="T2" i="73"/>
  <c r="G20" i="72"/>
  <c r="F20" i="72"/>
  <c r="E20" i="72"/>
  <c r="S16" i="72"/>
  <c r="R16" i="72"/>
  <c r="Q16" i="72"/>
  <c r="P16" i="72"/>
  <c r="O16" i="72"/>
  <c r="N16" i="72"/>
  <c r="M16" i="72"/>
  <c r="L16" i="72"/>
  <c r="K16" i="72"/>
  <c r="J16" i="72"/>
  <c r="I16" i="72"/>
  <c r="H16" i="72"/>
  <c r="S15" i="72"/>
  <c r="R15" i="72"/>
  <c r="Q15" i="72"/>
  <c r="P15" i="72"/>
  <c r="O15" i="72"/>
  <c r="N15" i="72"/>
  <c r="M15" i="72"/>
  <c r="L15" i="72"/>
  <c r="K15" i="72"/>
  <c r="J15" i="72"/>
  <c r="I15" i="72"/>
  <c r="H15" i="72"/>
  <c r="S14" i="72"/>
  <c r="R14" i="72"/>
  <c r="Q14" i="72"/>
  <c r="P14" i="72"/>
  <c r="O14" i="72"/>
  <c r="N14" i="72"/>
  <c r="M14" i="72"/>
  <c r="L14" i="72"/>
  <c r="K14" i="72"/>
  <c r="J14" i="72"/>
  <c r="I14" i="72"/>
  <c r="H14" i="72"/>
  <c r="L13" i="72"/>
  <c r="K13" i="72"/>
  <c r="I13" i="72"/>
  <c r="H13" i="72"/>
  <c r="L12" i="72"/>
  <c r="K12" i="72"/>
  <c r="I12" i="72"/>
  <c r="H12" i="72"/>
  <c r="L11" i="72"/>
  <c r="K11" i="72"/>
  <c r="I11" i="72"/>
  <c r="H11" i="72"/>
  <c r="L10" i="72"/>
  <c r="K10" i="72"/>
  <c r="I10" i="72"/>
  <c r="H10" i="72"/>
  <c r="T8" i="72"/>
  <c r="T7" i="72"/>
  <c r="T6" i="72"/>
  <c r="T2" i="72"/>
  <c r="G20" i="71"/>
  <c r="F20" i="71"/>
  <c r="E20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S14" i="71"/>
  <c r="R14" i="71"/>
  <c r="Q14" i="71"/>
  <c r="P14" i="71"/>
  <c r="O14" i="71"/>
  <c r="N14" i="71"/>
  <c r="M14" i="71"/>
  <c r="L14" i="71"/>
  <c r="K14" i="71"/>
  <c r="J14" i="71"/>
  <c r="I14" i="71"/>
  <c r="H14" i="71"/>
  <c r="K13" i="71"/>
  <c r="H13" i="71"/>
  <c r="K12" i="71"/>
  <c r="H12" i="71"/>
  <c r="K11" i="71"/>
  <c r="H11" i="71"/>
  <c r="K10" i="71"/>
  <c r="H10" i="71"/>
  <c r="T8" i="71"/>
  <c r="T7" i="71"/>
  <c r="T6" i="71"/>
  <c r="T2" i="71"/>
  <c r="G20" i="62"/>
  <c r="F20" i="62"/>
  <c r="E20" i="62"/>
  <c r="S16" i="62"/>
  <c r="R16" i="62"/>
  <c r="Q16" i="62"/>
  <c r="P16" i="62"/>
  <c r="O16" i="62"/>
  <c r="N16" i="62"/>
  <c r="M16" i="62"/>
  <c r="L16" i="62"/>
  <c r="K16" i="62"/>
  <c r="J16" i="62"/>
  <c r="I16" i="62"/>
  <c r="H16" i="62"/>
  <c r="S15" i="62"/>
  <c r="R15" i="62"/>
  <c r="Q15" i="62"/>
  <c r="P15" i="62"/>
  <c r="O15" i="62"/>
  <c r="N15" i="62"/>
  <c r="M15" i="62"/>
  <c r="L15" i="62"/>
  <c r="K15" i="62"/>
  <c r="J15" i="62"/>
  <c r="I15" i="62"/>
  <c r="H15" i="62"/>
  <c r="S14" i="62"/>
  <c r="R14" i="62"/>
  <c r="Q14" i="62"/>
  <c r="P14" i="62"/>
  <c r="O14" i="62"/>
  <c r="N14" i="62"/>
  <c r="M14" i="62"/>
  <c r="L14" i="62"/>
  <c r="K14" i="62"/>
  <c r="J14" i="62"/>
  <c r="I14" i="62"/>
  <c r="H14" i="62"/>
  <c r="T8" i="62"/>
  <c r="T7" i="62"/>
  <c r="T6" i="62"/>
  <c r="T2" i="62"/>
  <c r="G20" i="61"/>
  <c r="F20" i="61"/>
  <c r="E20" i="61"/>
  <c r="S16" i="61"/>
  <c r="R16" i="61"/>
  <c r="Q16" i="61"/>
  <c r="P16" i="61"/>
  <c r="O16" i="61"/>
  <c r="N16" i="61"/>
  <c r="M16" i="61"/>
  <c r="L16" i="61"/>
  <c r="K16" i="61"/>
  <c r="J16" i="61"/>
  <c r="I16" i="61"/>
  <c r="H16" i="61"/>
  <c r="S15" i="61"/>
  <c r="R15" i="61"/>
  <c r="Q15" i="61"/>
  <c r="P15" i="61"/>
  <c r="O15" i="61"/>
  <c r="N15" i="61"/>
  <c r="M15" i="61"/>
  <c r="L15" i="61"/>
  <c r="K15" i="61"/>
  <c r="J15" i="61"/>
  <c r="I15" i="61"/>
  <c r="H15" i="61"/>
  <c r="S14" i="61"/>
  <c r="R14" i="61"/>
  <c r="Q14" i="61"/>
  <c r="P14" i="61"/>
  <c r="O14" i="61"/>
  <c r="N14" i="61"/>
  <c r="M14" i="61"/>
  <c r="L14" i="61"/>
  <c r="K14" i="61"/>
  <c r="J14" i="61"/>
  <c r="I14" i="61"/>
  <c r="H14" i="61"/>
  <c r="K13" i="61"/>
  <c r="J13" i="61"/>
  <c r="I13" i="61"/>
  <c r="H13" i="61"/>
  <c r="K12" i="61"/>
  <c r="J12" i="61"/>
  <c r="I12" i="61"/>
  <c r="H12" i="61"/>
  <c r="K11" i="61"/>
  <c r="J11" i="61"/>
  <c r="I11" i="61"/>
  <c r="H11" i="61"/>
  <c r="K10" i="61"/>
  <c r="J10" i="61"/>
  <c r="I10" i="61"/>
  <c r="H10" i="61"/>
  <c r="T8" i="61"/>
  <c r="T7" i="61"/>
  <c r="T6" i="61"/>
  <c r="T2" i="61"/>
  <c r="G75" i="60"/>
  <c r="F75" i="60"/>
  <c r="E75" i="60"/>
  <c r="G74" i="60"/>
  <c r="F74" i="60"/>
  <c r="E74" i="60"/>
  <c r="G50" i="60"/>
  <c r="F50" i="60"/>
  <c r="E50" i="60"/>
  <c r="G49" i="60"/>
  <c r="F49" i="60"/>
  <c r="E49" i="60"/>
  <c r="G48" i="60"/>
  <c r="F48" i="60"/>
  <c r="E48" i="60"/>
  <c r="G47" i="60"/>
  <c r="F47" i="60"/>
  <c r="E47" i="60"/>
  <c r="G46" i="60"/>
  <c r="F46" i="60"/>
  <c r="E46" i="60"/>
  <c r="G45" i="60"/>
  <c r="F45" i="60"/>
  <c r="E45" i="60"/>
  <c r="G44" i="60"/>
  <c r="F44" i="60"/>
  <c r="E44" i="60"/>
  <c r="G43" i="60"/>
  <c r="F43" i="60"/>
  <c r="E43" i="60"/>
  <c r="G42" i="60"/>
  <c r="F42" i="60"/>
  <c r="E42" i="60"/>
  <c r="G41" i="60"/>
  <c r="F41" i="60"/>
  <c r="E41" i="60"/>
  <c r="G40" i="60"/>
  <c r="F40" i="60"/>
  <c r="E40" i="60"/>
  <c r="G39" i="60"/>
  <c r="F39" i="60"/>
  <c r="E39" i="60"/>
  <c r="G38" i="60"/>
  <c r="F38" i="60"/>
  <c r="E38" i="60"/>
  <c r="E20" i="60"/>
  <c r="S16" i="60"/>
  <c r="R16" i="60"/>
  <c r="Q16" i="60"/>
  <c r="P16" i="60"/>
  <c r="O16" i="60"/>
  <c r="N16" i="60"/>
  <c r="M16" i="60"/>
  <c r="L16" i="60"/>
  <c r="K16" i="60"/>
  <c r="J16" i="60"/>
  <c r="I16" i="60"/>
  <c r="H16" i="60"/>
  <c r="S15" i="60"/>
  <c r="R15" i="60"/>
  <c r="Q15" i="60"/>
  <c r="P15" i="60"/>
  <c r="O15" i="60"/>
  <c r="N15" i="60"/>
  <c r="M15" i="60"/>
  <c r="L15" i="60"/>
  <c r="K15" i="60"/>
  <c r="J15" i="60"/>
  <c r="I15" i="60"/>
  <c r="H15" i="60"/>
  <c r="S14" i="60"/>
  <c r="R14" i="60"/>
  <c r="Q14" i="60"/>
  <c r="P14" i="60"/>
  <c r="O14" i="60"/>
  <c r="N14" i="60"/>
  <c r="M14" i="60"/>
  <c r="L14" i="60"/>
  <c r="K14" i="60"/>
  <c r="J14" i="60"/>
  <c r="I14" i="60"/>
  <c r="H14" i="60"/>
  <c r="T8" i="60"/>
  <c r="T7" i="60"/>
  <c r="T6" i="60"/>
  <c r="T2" i="60"/>
  <c r="E20" i="59"/>
  <c r="S16" i="59"/>
  <c r="R16" i="59"/>
  <c r="Q16" i="59"/>
  <c r="P16" i="59"/>
  <c r="O16" i="59"/>
  <c r="N16" i="59"/>
  <c r="M16" i="59"/>
  <c r="L16" i="59"/>
  <c r="K16" i="59"/>
  <c r="J16" i="59"/>
  <c r="I16" i="59"/>
  <c r="H16" i="59"/>
  <c r="S15" i="59"/>
  <c r="R15" i="59"/>
  <c r="Q15" i="59"/>
  <c r="P15" i="59"/>
  <c r="O15" i="59"/>
  <c r="N15" i="59"/>
  <c r="M15" i="59"/>
  <c r="L15" i="59"/>
  <c r="K15" i="59"/>
  <c r="J15" i="59"/>
  <c r="I15" i="59"/>
  <c r="H15" i="59"/>
  <c r="S14" i="59"/>
  <c r="R14" i="59"/>
  <c r="Q14" i="59"/>
  <c r="P14" i="59"/>
  <c r="O14" i="59"/>
  <c r="N14" i="59"/>
  <c r="M14" i="59"/>
  <c r="L14" i="59"/>
  <c r="K14" i="59"/>
  <c r="J14" i="59"/>
  <c r="I14" i="59"/>
  <c r="H14" i="59"/>
  <c r="T8" i="59"/>
  <c r="T7" i="59"/>
  <c r="T6" i="59"/>
  <c r="T2" i="59"/>
  <c r="E20" i="58"/>
  <c r="S16" i="58"/>
  <c r="R16" i="58"/>
  <c r="Q16" i="58"/>
  <c r="P16" i="58"/>
  <c r="O16" i="58"/>
  <c r="N16" i="58"/>
  <c r="M16" i="58"/>
  <c r="L16" i="58"/>
  <c r="K16" i="58"/>
  <c r="J16" i="58"/>
  <c r="I16" i="58"/>
  <c r="H16" i="58"/>
  <c r="S15" i="58"/>
  <c r="R15" i="58"/>
  <c r="Q15" i="58"/>
  <c r="P15" i="58"/>
  <c r="O15" i="58"/>
  <c r="N15" i="58"/>
  <c r="M15" i="58"/>
  <c r="L15" i="58"/>
  <c r="K15" i="58"/>
  <c r="J15" i="58"/>
  <c r="I15" i="58"/>
  <c r="H15" i="58"/>
  <c r="S14" i="58"/>
  <c r="R14" i="58"/>
  <c r="Q14" i="58"/>
  <c r="P14" i="58"/>
  <c r="O14" i="58"/>
  <c r="N14" i="58"/>
  <c r="M14" i="58"/>
  <c r="L14" i="58"/>
  <c r="K14" i="58"/>
  <c r="J14" i="58"/>
  <c r="I14" i="58"/>
  <c r="H14" i="58"/>
  <c r="T8" i="58"/>
  <c r="T7" i="58"/>
  <c r="T6" i="58"/>
  <c r="T2" i="58"/>
  <c r="G20" i="57"/>
  <c r="F20" i="57"/>
  <c r="E20" i="57"/>
  <c r="S16" i="57"/>
  <c r="R16" i="57"/>
  <c r="Q16" i="57"/>
  <c r="P16" i="57"/>
  <c r="O16" i="57"/>
  <c r="N16" i="57"/>
  <c r="M16" i="57"/>
  <c r="L16" i="57"/>
  <c r="K16" i="57"/>
  <c r="J16" i="57"/>
  <c r="I16" i="57"/>
  <c r="H16" i="57"/>
  <c r="S15" i="57"/>
  <c r="R15" i="57"/>
  <c r="Q15" i="57"/>
  <c r="P15" i="57"/>
  <c r="O15" i="57"/>
  <c r="N15" i="57"/>
  <c r="M15" i="57"/>
  <c r="L15" i="57"/>
  <c r="K15" i="57"/>
  <c r="J15" i="57"/>
  <c r="I15" i="57"/>
  <c r="H15" i="57"/>
  <c r="S14" i="57"/>
  <c r="R14" i="57"/>
  <c r="Q14" i="57"/>
  <c r="P14" i="57"/>
  <c r="O14" i="57"/>
  <c r="N14" i="57"/>
  <c r="M14" i="57"/>
  <c r="L14" i="57"/>
  <c r="K14" i="57"/>
  <c r="J14" i="57"/>
  <c r="I14" i="57"/>
  <c r="H14" i="57"/>
  <c r="H13" i="57"/>
  <c r="H12" i="57"/>
  <c r="H11" i="57"/>
  <c r="H10" i="57"/>
  <c r="T8" i="57"/>
  <c r="T7" i="57"/>
  <c r="T6" i="57"/>
  <c r="T2" i="57"/>
  <c r="E20" i="56"/>
  <c r="S16" i="56"/>
  <c r="R16" i="56"/>
  <c r="Q16" i="56"/>
  <c r="P16" i="56"/>
  <c r="O16" i="56"/>
  <c r="N16" i="56"/>
  <c r="M16" i="56"/>
  <c r="L16" i="56"/>
  <c r="K16" i="56"/>
  <c r="J16" i="56"/>
  <c r="I16" i="56"/>
  <c r="H16" i="56"/>
  <c r="S15" i="56"/>
  <c r="R15" i="56"/>
  <c r="Q15" i="56"/>
  <c r="P15" i="56"/>
  <c r="O15" i="56"/>
  <c r="N15" i="56"/>
  <c r="M15" i="56"/>
  <c r="L15" i="56"/>
  <c r="K15" i="56"/>
  <c r="J15" i="56"/>
  <c r="I15" i="56"/>
  <c r="H15" i="56"/>
  <c r="S14" i="56"/>
  <c r="R14" i="56"/>
  <c r="Q14" i="56"/>
  <c r="P14" i="56"/>
  <c r="O14" i="56"/>
  <c r="N14" i="56"/>
  <c r="M14" i="56"/>
  <c r="L14" i="56"/>
  <c r="K14" i="56"/>
  <c r="J14" i="56"/>
  <c r="I14" i="56"/>
  <c r="H14" i="56"/>
  <c r="T8" i="56"/>
  <c r="T7" i="56"/>
  <c r="T6" i="56"/>
  <c r="T2" i="56"/>
  <c r="E20" i="55"/>
  <c r="S16" i="55"/>
  <c r="R16" i="55"/>
  <c r="Q16" i="55"/>
  <c r="P16" i="55"/>
  <c r="O16" i="55"/>
  <c r="N16" i="55"/>
  <c r="M16" i="55"/>
  <c r="L16" i="55"/>
  <c r="K16" i="55"/>
  <c r="J16" i="55"/>
  <c r="I16" i="55"/>
  <c r="H16" i="55"/>
  <c r="S15" i="55"/>
  <c r="R15" i="55"/>
  <c r="Q15" i="55"/>
  <c r="P15" i="55"/>
  <c r="O15" i="55"/>
  <c r="N15" i="55"/>
  <c r="M15" i="55"/>
  <c r="L15" i="55"/>
  <c r="K15" i="55"/>
  <c r="J15" i="55"/>
  <c r="I15" i="55"/>
  <c r="H15" i="55"/>
  <c r="S14" i="55"/>
  <c r="R14" i="55"/>
  <c r="Q14" i="55"/>
  <c r="P14" i="55"/>
  <c r="O14" i="55"/>
  <c r="N14" i="55"/>
  <c r="M14" i="55"/>
  <c r="L14" i="55"/>
  <c r="K14" i="55"/>
  <c r="J14" i="55"/>
  <c r="I14" i="55"/>
  <c r="H14" i="55"/>
  <c r="T8" i="55"/>
  <c r="T7" i="55"/>
  <c r="T6" i="55"/>
  <c r="T2" i="55"/>
  <c r="E20" i="54"/>
  <c r="S16" i="54"/>
  <c r="R16" i="54"/>
  <c r="Q16" i="54"/>
  <c r="P16" i="54"/>
  <c r="O16" i="54"/>
  <c r="N16" i="54"/>
  <c r="M16" i="54"/>
  <c r="L16" i="54"/>
  <c r="K16" i="54"/>
  <c r="J16" i="54"/>
  <c r="I16" i="54"/>
  <c r="H16" i="54"/>
  <c r="S15" i="54"/>
  <c r="R15" i="54"/>
  <c r="Q15" i="54"/>
  <c r="P15" i="54"/>
  <c r="O15" i="54"/>
  <c r="N15" i="54"/>
  <c r="M15" i="54"/>
  <c r="L15" i="54"/>
  <c r="K15" i="54"/>
  <c r="J15" i="54"/>
  <c r="I15" i="54"/>
  <c r="H15" i="54"/>
  <c r="S14" i="54"/>
  <c r="R14" i="54"/>
  <c r="Q14" i="54"/>
  <c r="P14" i="54"/>
  <c r="O14" i="54"/>
  <c r="N14" i="54"/>
  <c r="M14" i="54"/>
  <c r="L14" i="54"/>
  <c r="K14" i="54"/>
  <c r="J14" i="54"/>
  <c r="I14" i="54"/>
  <c r="H14" i="54"/>
  <c r="H13" i="54"/>
  <c r="H12" i="54"/>
  <c r="H11" i="54"/>
  <c r="H10" i="54"/>
  <c r="T8" i="54"/>
  <c r="T7" i="54"/>
  <c r="T6" i="54"/>
  <c r="T2" i="54"/>
  <c r="G20" i="53"/>
  <c r="F20" i="53"/>
  <c r="E20" i="53"/>
  <c r="S16" i="53"/>
  <c r="R16" i="53"/>
  <c r="Q16" i="53"/>
  <c r="P16" i="53"/>
  <c r="O16" i="53"/>
  <c r="N16" i="53"/>
  <c r="M16" i="53"/>
  <c r="L16" i="53"/>
  <c r="K16" i="53"/>
  <c r="J16" i="53"/>
  <c r="I16" i="53"/>
  <c r="H16" i="53"/>
  <c r="S15" i="53"/>
  <c r="R15" i="53"/>
  <c r="Q15" i="53"/>
  <c r="P15" i="53"/>
  <c r="O15" i="53"/>
  <c r="N15" i="53"/>
  <c r="M15" i="53"/>
  <c r="L15" i="53"/>
  <c r="K15" i="53"/>
  <c r="J15" i="53"/>
  <c r="I15" i="53"/>
  <c r="H15" i="53"/>
  <c r="S14" i="53"/>
  <c r="R14" i="53"/>
  <c r="Q14" i="53"/>
  <c r="P14" i="53"/>
  <c r="O14" i="53"/>
  <c r="N14" i="53"/>
  <c r="M14" i="53"/>
  <c r="L14" i="53"/>
  <c r="K14" i="53"/>
  <c r="J14" i="53"/>
  <c r="I14" i="53"/>
  <c r="H14" i="53"/>
  <c r="T8" i="53"/>
  <c r="T7" i="53"/>
  <c r="T6" i="53"/>
  <c r="T2" i="53"/>
  <c r="F20" i="52"/>
  <c r="E20" i="52"/>
  <c r="S16" i="52"/>
  <c r="R16" i="52"/>
  <c r="Q16" i="52"/>
  <c r="P16" i="52"/>
  <c r="O16" i="52"/>
  <c r="N16" i="52"/>
  <c r="M16" i="52"/>
  <c r="L16" i="52"/>
  <c r="K16" i="52"/>
  <c r="J16" i="52"/>
  <c r="I16" i="52"/>
  <c r="H16" i="52"/>
  <c r="S15" i="52"/>
  <c r="R15" i="52"/>
  <c r="Q15" i="52"/>
  <c r="P15" i="52"/>
  <c r="O15" i="52"/>
  <c r="N15" i="52"/>
  <c r="M15" i="52"/>
  <c r="L15" i="52"/>
  <c r="K15" i="52"/>
  <c r="J15" i="52"/>
  <c r="I15" i="52"/>
  <c r="H15" i="52"/>
  <c r="S14" i="52"/>
  <c r="R14" i="52"/>
  <c r="Q14" i="52"/>
  <c r="P14" i="52"/>
  <c r="O14" i="52"/>
  <c r="N14" i="52"/>
  <c r="M14" i="52"/>
  <c r="L14" i="52"/>
  <c r="K14" i="52"/>
  <c r="J14" i="52"/>
  <c r="I14" i="52"/>
  <c r="H14" i="52"/>
  <c r="T8" i="52"/>
  <c r="T7" i="52"/>
  <c r="T6" i="52"/>
  <c r="T2" i="52"/>
  <c r="S16" i="1"/>
  <c r="R16" i="1"/>
  <c r="Q16" i="1"/>
  <c r="P16" i="1"/>
  <c r="O16" i="1"/>
  <c r="N16" i="1"/>
  <c r="M16" i="1"/>
  <c r="L16" i="1"/>
  <c r="K16" i="1"/>
  <c r="J16" i="1"/>
  <c r="I16" i="1"/>
  <c r="H16" i="1"/>
  <c r="S15" i="1"/>
  <c r="R15" i="1"/>
  <c r="Q15" i="1"/>
  <c r="P15" i="1"/>
  <c r="O15" i="1"/>
  <c r="N15" i="1"/>
  <c r="M15" i="1"/>
  <c r="L15" i="1"/>
  <c r="K15" i="1"/>
  <c r="J15" i="1"/>
  <c r="I15" i="1"/>
  <c r="H15" i="1"/>
  <c r="S14" i="1"/>
  <c r="R14" i="1"/>
  <c r="Q14" i="1"/>
  <c r="P14" i="1"/>
  <c r="O14" i="1"/>
  <c r="N14" i="1"/>
  <c r="M14" i="1"/>
  <c r="L14" i="1"/>
  <c r="K14" i="1"/>
  <c r="J14" i="1"/>
  <c r="I14" i="1"/>
  <c r="H14" i="1"/>
  <c r="T8" i="1"/>
  <c r="T7" i="1"/>
  <c r="T6" i="1"/>
  <c r="M9" i="47"/>
  <c r="L9" i="47"/>
  <c r="K9" i="47"/>
  <c r="J9" i="47"/>
  <c r="I9" i="47"/>
  <c r="H9" i="47"/>
  <c r="G9" i="47"/>
  <c r="F9" i="47"/>
  <c r="E9" i="47"/>
  <c r="D9" i="47"/>
  <c r="C9" i="47"/>
  <c r="I13" i="75"/>
  <c r="H13" i="74"/>
  <c r="K11" i="75"/>
  <c r="I12" i="75"/>
  <c r="H12" i="75"/>
  <c r="H11" i="75"/>
  <c r="K13" i="73"/>
  <c r="I11" i="78"/>
  <c r="I12" i="78"/>
  <c r="R12" i="60"/>
  <c r="Q12" i="58"/>
  <c r="R13" i="60"/>
  <c r="I13" i="78"/>
  <c r="O12" i="78"/>
  <c r="O13" i="78"/>
  <c r="Q12" i="60"/>
  <c r="Q13" i="60"/>
  <c r="J13" i="73"/>
  <c r="J13" i="71"/>
  <c r="L11" i="71"/>
  <c r="P13" i="58"/>
  <c r="R13" i="58"/>
  <c r="P13" i="60"/>
  <c r="O12" i="58"/>
  <c r="L13" i="61"/>
  <c r="K12" i="75"/>
  <c r="K13" i="75"/>
  <c r="M13" i="62"/>
  <c r="R11" i="62"/>
  <c r="Q12" i="62"/>
  <c r="R12" i="62"/>
  <c r="P13" i="62"/>
  <c r="R11" i="59"/>
  <c r="L11" i="74"/>
  <c r="Q11" i="62"/>
  <c r="L12" i="59"/>
  <c r="N13" i="76"/>
  <c r="K13" i="76"/>
  <c r="M11" i="76"/>
  <c r="I12" i="74"/>
  <c r="L13" i="74"/>
  <c r="H11" i="74"/>
  <c r="K12" i="74"/>
  <c r="H12" i="74"/>
  <c r="L13" i="62"/>
  <c r="P11" i="62"/>
  <c r="M12" i="62"/>
  <c r="L12" i="62"/>
  <c r="L11" i="62"/>
  <c r="L12" i="74"/>
  <c r="I11" i="74"/>
  <c r="K13" i="74"/>
  <c r="J11" i="71"/>
  <c r="M11" i="62"/>
  <c r="P12" i="62"/>
  <c r="K11" i="74"/>
  <c r="I13" i="74"/>
  <c r="R13" i="62"/>
  <c r="O13" i="58"/>
  <c r="Q11" i="58"/>
  <c r="P11" i="58"/>
  <c r="R11" i="58"/>
  <c r="P12" i="58"/>
  <c r="L11" i="61"/>
  <c r="I12" i="54"/>
  <c r="L12" i="71"/>
  <c r="L13" i="59"/>
  <c r="Q12" i="59"/>
  <c r="S13" i="59"/>
  <c r="S12" i="59"/>
  <c r="L11" i="59"/>
  <c r="J12" i="71"/>
  <c r="R13" i="59"/>
  <c r="Q13" i="59"/>
  <c r="S12" i="56"/>
  <c r="R13" i="56"/>
  <c r="R12" i="56"/>
  <c r="R11" i="56"/>
  <c r="S13" i="56"/>
  <c r="O11" i="78"/>
  <c r="P11" i="60"/>
  <c r="Q13" i="62"/>
  <c r="N12" i="76"/>
  <c r="K11" i="76"/>
  <c r="M13" i="76"/>
  <c r="R12" i="59"/>
  <c r="L13" i="71"/>
  <c r="R11" i="60"/>
  <c r="Q13" i="58"/>
  <c r="R12" i="58"/>
  <c r="P12" i="60"/>
  <c r="K12" i="73"/>
  <c r="L11" i="73"/>
  <c r="J12" i="73"/>
  <c r="K11" i="73"/>
  <c r="L12" i="73"/>
  <c r="L13" i="73"/>
  <c r="I11" i="54"/>
  <c r="L12" i="61"/>
  <c r="I10" i="78"/>
  <c r="R10" i="60"/>
  <c r="O10" i="78"/>
  <c r="H10" i="75"/>
  <c r="H13" i="75"/>
  <c r="I10" i="75"/>
  <c r="I11" i="75"/>
  <c r="R10" i="62"/>
  <c r="K10" i="74"/>
  <c r="P10" i="62"/>
  <c r="K10" i="75"/>
  <c r="H10" i="74"/>
  <c r="L10" i="74"/>
  <c r="Q11" i="59"/>
  <c r="Q10" i="59"/>
  <c r="L10" i="71"/>
  <c r="M10" i="76"/>
  <c r="M10" i="62"/>
  <c r="K10" i="76"/>
  <c r="L10" i="62"/>
  <c r="L10" i="61"/>
  <c r="I10" i="74"/>
  <c r="N10" i="76"/>
  <c r="P10" i="58"/>
  <c r="L10" i="59"/>
  <c r="J10" i="71"/>
  <c r="R10" i="59"/>
  <c r="J10" i="73"/>
  <c r="J11" i="73"/>
  <c r="I13" i="54"/>
  <c r="Q10" i="60"/>
  <c r="Q11" i="60"/>
  <c r="R10" i="56"/>
  <c r="S11" i="56"/>
  <c r="S10" i="56"/>
  <c r="I10" i="54"/>
  <c r="K10" i="73"/>
  <c r="L10" i="73"/>
  <c r="R10" i="58"/>
  <c r="Q10" i="62"/>
  <c r="O11" i="58"/>
  <c r="O10" i="58"/>
  <c r="Q10" i="58"/>
  <c r="S10" i="59"/>
  <c r="S11" i="59"/>
  <c r="P10" i="60"/>
  <c r="D21" i="51"/>
  <c r="AM59" i="4" l="1"/>
  <c r="AE60" i="4"/>
  <c r="AM60" i="4"/>
  <c r="AU60" i="4"/>
  <c r="AE61" i="4"/>
  <c r="AM61" i="4"/>
  <c r="AU61" i="4"/>
  <c r="T16" i="78"/>
  <c r="U62" i="4"/>
  <c r="AA61" i="4"/>
  <c r="AI61" i="4"/>
  <c r="AQ61" i="4"/>
  <c r="AY61" i="4"/>
  <c r="AU59" i="4"/>
  <c r="T14" i="71"/>
  <c r="AC62" i="4"/>
  <c r="AE59" i="4"/>
  <c r="Y62" i="4"/>
  <c r="AA59" i="4"/>
  <c r="AG62" i="4"/>
  <c r="AI59" i="4"/>
  <c r="AQ59" i="4"/>
  <c r="AY59" i="4"/>
  <c r="AA60" i="4"/>
  <c r="AI60" i="4"/>
  <c r="AQ60" i="4"/>
  <c r="AY60" i="4"/>
  <c r="C2" i="82"/>
  <c r="I32" i="51"/>
  <c r="H32" i="51"/>
  <c r="H33" i="51"/>
  <c r="I33" i="51"/>
  <c r="M3" i="56"/>
  <c r="M11" i="56" s="1"/>
  <c r="I36" i="51"/>
  <c r="H36" i="51"/>
  <c r="H27" i="51"/>
  <c r="H31" i="51"/>
  <c r="H39" i="51"/>
  <c r="I30" i="51"/>
  <c r="H37" i="51"/>
  <c r="I35" i="51"/>
  <c r="I38" i="51"/>
  <c r="H28" i="51"/>
  <c r="I34" i="51"/>
  <c r="I29" i="51"/>
  <c r="H41" i="51"/>
  <c r="H40" i="51"/>
  <c r="I27" i="51"/>
  <c r="I39" i="51"/>
  <c r="I37" i="51"/>
  <c r="H34" i="51"/>
  <c r="H29" i="51"/>
  <c r="I28" i="51"/>
  <c r="I41" i="51"/>
  <c r="I40" i="51"/>
  <c r="I31" i="51"/>
  <c r="H30" i="51"/>
  <c r="H35" i="51"/>
  <c r="H38" i="51"/>
  <c r="C2" i="101"/>
  <c r="C2" i="99"/>
  <c r="C2" i="97"/>
  <c r="C2" i="95"/>
  <c r="C2" i="93"/>
  <c r="C2" i="87"/>
  <c r="C2" i="88"/>
  <c r="C2" i="91"/>
  <c r="C2" i="89"/>
  <c r="C2" i="100"/>
  <c r="C2" i="98"/>
  <c r="C2" i="96"/>
  <c r="C2" i="94"/>
  <c r="C2" i="92"/>
  <c r="C2" i="90"/>
  <c r="C2" i="84"/>
  <c r="C2" i="85"/>
  <c r="C2" i="83"/>
  <c r="I26" i="51"/>
  <c r="H24" i="51"/>
  <c r="H23" i="51"/>
  <c r="H25" i="51"/>
  <c r="I24" i="51"/>
  <c r="I25" i="51"/>
  <c r="H26" i="51"/>
  <c r="I23" i="51"/>
  <c r="K34" i="4"/>
  <c r="K18" i="4"/>
  <c r="O34" i="4"/>
  <c r="K29" i="4"/>
  <c r="G10" i="4"/>
  <c r="K35" i="4"/>
  <c r="K31" i="4"/>
  <c r="K27" i="4"/>
  <c r="K23" i="4"/>
  <c r="K19" i="4"/>
  <c r="K15" i="4"/>
  <c r="K11" i="4"/>
  <c r="K6" i="4"/>
  <c r="O35" i="4"/>
  <c r="O31" i="4"/>
  <c r="O27" i="4"/>
  <c r="O23" i="4"/>
  <c r="O19" i="4"/>
  <c r="O15" i="4"/>
  <c r="O11" i="4"/>
  <c r="O6" i="4"/>
  <c r="K42" i="4"/>
  <c r="W43" i="4"/>
  <c r="K38" i="4"/>
  <c r="W39" i="4"/>
  <c r="O45" i="4"/>
  <c r="O41" i="4"/>
  <c r="O37" i="4"/>
  <c r="K26" i="4"/>
  <c r="K10" i="4"/>
  <c r="O26" i="4"/>
  <c r="O18" i="4"/>
  <c r="O14" i="4"/>
  <c r="O10" i="4"/>
  <c r="O5" i="4"/>
  <c r="K45" i="4"/>
  <c r="W46" i="4"/>
  <c r="K41" i="4"/>
  <c r="W42" i="4"/>
  <c r="K37" i="4"/>
  <c r="W38" i="4"/>
  <c r="O44" i="4"/>
  <c r="O40" i="4"/>
  <c r="O36" i="4"/>
  <c r="K30" i="4"/>
  <c r="K14" i="4"/>
  <c r="O30" i="4"/>
  <c r="K33" i="4"/>
  <c r="K25" i="4"/>
  <c r="K17" i="4"/>
  <c r="K13" i="4"/>
  <c r="K8" i="4"/>
  <c r="O33" i="4"/>
  <c r="O29" i="4"/>
  <c r="O25" i="4"/>
  <c r="O21" i="4"/>
  <c r="O17" i="4"/>
  <c r="O13" i="4"/>
  <c r="O8" i="4"/>
  <c r="O4" i="4"/>
  <c r="K44" i="4"/>
  <c r="W45" i="4"/>
  <c r="K40" i="4"/>
  <c r="W41" i="4"/>
  <c r="K36" i="4"/>
  <c r="W37" i="4"/>
  <c r="O43" i="4"/>
  <c r="O39" i="4"/>
  <c r="K22" i="4"/>
  <c r="K5" i="4"/>
  <c r="O22" i="4"/>
  <c r="K21" i="4"/>
  <c r="K3" i="4"/>
  <c r="AI3" i="4" s="1"/>
  <c r="K32" i="4"/>
  <c r="K28" i="4"/>
  <c r="K24" i="4"/>
  <c r="K20" i="4"/>
  <c r="K16" i="4"/>
  <c r="K12" i="4"/>
  <c r="K7" i="4"/>
  <c r="O32" i="4"/>
  <c r="O28" i="4"/>
  <c r="O24" i="4"/>
  <c r="O20" i="4"/>
  <c r="O16" i="4"/>
  <c r="O12" i="4"/>
  <c r="O7" i="4"/>
  <c r="K43" i="4"/>
  <c r="W44" i="4"/>
  <c r="K39" i="4"/>
  <c r="W40" i="4"/>
  <c r="O42" i="4"/>
  <c r="O38" i="4"/>
  <c r="T15" i="77"/>
  <c r="C2" i="81"/>
  <c r="H22" i="51"/>
  <c r="I22" i="51"/>
  <c r="T15" i="1"/>
  <c r="T16" i="1"/>
  <c r="T14" i="1"/>
  <c r="H21" i="51"/>
  <c r="I21" i="51"/>
  <c r="BD10" i="79"/>
  <c r="BH10" i="79"/>
  <c r="BL10" i="79"/>
  <c r="BP10" i="79"/>
  <c r="BB10" i="79"/>
  <c r="BF10" i="79"/>
  <c r="BJ10" i="79"/>
  <c r="BN10" i="79"/>
  <c r="BC10" i="79"/>
  <c r="BG10" i="79"/>
  <c r="BK10" i="79"/>
  <c r="BO10" i="79"/>
  <c r="BA10" i="79"/>
  <c r="BE10" i="79"/>
  <c r="BI10" i="79"/>
  <c r="BM10" i="79"/>
  <c r="BQ10" i="79"/>
  <c r="C2" i="78"/>
  <c r="C2" i="1"/>
  <c r="C2" i="74"/>
  <c r="C2" i="52"/>
  <c r="C2" i="77"/>
  <c r="J5" i="60"/>
  <c r="J4" i="60"/>
  <c r="J3" i="60"/>
  <c r="J11" i="60" s="1"/>
  <c r="M3" i="60"/>
  <c r="M11" i="60" s="1"/>
  <c r="M5" i="60"/>
  <c r="M13" i="60" s="1"/>
  <c r="L5" i="60"/>
  <c r="L13" i="60" s="1"/>
  <c r="L4" i="60"/>
  <c r="L12" i="60" s="1"/>
  <c r="L3" i="60"/>
  <c r="L11" i="60" s="1"/>
  <c r="K5" i="60"/>
  <c r="K4" i="60"/>
  <c r="K3" i="60"/>
  <c r="K11" i="60" s="1"/>
  <c r="M4" i="60"/>
  <c r="M12" i="60" s="1"/>
  <c r="T15" i="62"/>
  <c r="G15" i="47"/>
  <c r="T14" i="62"/>
  <c r="C2" i="62"/>
  <c r="N5" i="60"/>
  <c r="N13" i="60" s="1"/>
  <c r="O5" i="60"/>
  <c r="O13" i="60" s="1"/>
  <c r="O4" i="60"/>
  <c r="O12" i="60" s="1"/>
  <c r="N4" i="60"/>
  <c r="N12" i="60" s="1"/>
  <c r="O3" i="60"/>
  <c r="O11" i="60" s="1"/>
  <c r="N3" i="60"/>
  <c r="N11" i="60" s="1"/>
  <c r="D15" i="47"/>
  <c r="E15" i="47"/>
  <c r="I16" i="47"/>
  <c r="I17" i="47"/>
  <c r="M17" i="47"/>
  <c r="T16" i="60"/>
  <c r="C2" i="60"/>
  <c r="T15" i="58"/>
  <c r="C2" i="59"/>
  <c r="R3" i="73"/>
  <c r="R11" i="73" s="1"/>
  <c r="T14" i="77"/>
  <c r="T14" i="59"/>
  <c r="G16" i="47"/>
  <c r="G17" i="47"/>
  <c r="E16" i="47"/>
  <c r="E17" i="47"/>
  <c r="Q3" i="1"/>
  <c r="C2" i="58"/>
  <c r="C2" i="54"/>
  <c r="C2" i="57"/>
  <c r="C2" i="53"/>
  <c r="C2" i="56"/>
  <c r="C2" i="55"/>
  <c r="D16" i="47"/>
  <c r="D17" i="47"/>
  <c r="T16" i="56"/>
  <c r="T16" i="72"/>
  <c r="T16" i="59"/>
  <c r="T15" i="56"/>
  <c r="T15" i="53"/>
  <c r="J5" i="53"/>
  <c r="J13" i="53" s="1"/>
  <c r="T16" i="54"/>
  <c r="T14" i="56"/>
  <c r="N4" i="56"/>
  <c r="N12" i="56" s="1"/>
  <c r="T16" i="58"/>
  <c r="T14" i="60"/>
  <c r="Q3" i="60"/>
  <c r="T16" i="62"/>
  <c r="T16" i="73"/>
  <c r="I5" i="73"/>
  <c r="I13" i="73" s="1"/>
  <c r="T16" i="76"/>
  <c r="T16" i="77"/>
  <c r="Q5" i="77"/>
  <c r="Q13" i="77" s="1"/>
  <c r="T14" i="54"/>
  <c r="T15" i="60"/>
  <c r="T16" i="71"/>
  <c r="T15" i="72"/>
  <c r="T15" i="61"/>
  <c r="T14" i="61"/>
  <c r="P5" i="61"/>
  <c r="P13" i="61" s="1"/>
  <c r="K5" i="61"/>
  <c r="N4" i="73"/>
  <c r="N12" i="73" s="1"/>
  <c r="N3" i="73"/>
  <c r="Q5" i="56"/>
  <c r="Q13" i="56" s="1"/>
  <c r="K4" i="56"/>
  <c r="K12" i="56" s="1"/>
  <c r="K13" i="60"/>
  <c r="L17" i="47"/>
  <c r="O4" i="76"/>
  <c r="O12" i="76" s="1"/>
  <c r="T14" i="55"/>
  <c r="T14" i="58"/>
  <c r="J4" i="53"/>
  <c r="J12" i="53" s="1"/>
  <c r="H5" i="53"/>
  <c r="M3" i="53"/>
  <c r="M11" i="53" s="1"/>
  <c r="R4" i="53"/>
  <c r="R12" i="53" s="1"/>
  <c r="Q4" i="57"/>
  <c r="Q12" i="57" s="1"/>
  <c r="Q3" i="52"/>
  <c r="Q11" i="52" s="1"/>
  <c r="Q5" i="52"/>
  <c r="Q13" i="52" s="1"/>
  <c r="S4" i="52"/>
  <c r="S12" i="52" s="1"/>
  <c r="K4" i="52"/>
  <c r="K12" i="52" s="1"/>
  <c r="Q4" i="52"/>
  <c r="Q12" i="52" s="1"/>
  <c r="N3" i="52"/>
  <c r="N11" i="52" s="1"/>
  <c r="N4" i="52"/>
  <c r="N12" i="52" s="1"/>
  <c r="K3" i="52"/>
  <c r="O5" i="53"/>
  <c r="O13" i="53" s="1"/>
  <c r="K5" i="52"/>
  <c r="K13" i="52" s="1"/>
  <c r="T15" i="54"/>
  <c r="H5" i="1"/>
  <c r="K5" i="59"/>
  <c r="K13" i="59" s="1"/>
  <c r="T15" i="52"/>
  <c r="M16" i="47"/>
  <c r="H4" i="1"/>
  <c r="J3" i="59"/>
  <c r="J11" i="59" s="1"/>
  <c r="J3" i="1"/>
  <c r="T14" i="72"/>
  <c r="L15" i="47"/>
  <c r="P4" i="74"/>
  <c r="I5" i="62"/>
  <c r="I13" i="62" s="1"/>
  <c r="I5" i="58"/>
  <c r="K3" i="54"/>
  <c r="K11" i="54" s="1"/>
  <c r="R5" i="53"/>
  <c r="R13" i="53" s="1"/>
  <c r="Q5" i="58"/>
  <c r="K4" i="54"/>
  <c r="K12" i="54" s="1"/>
  <c r="O4" i="1"/>
  <c r="M5" i="78"/>
  <c r="I3" i="76"/>
  <c r="N4" i="75"/>
  <c r="P5" i="73"/>
  <c r="P13" i="73" s="1"/>
  <c r="M3" i="72"/>
  <c r="M11" i="72" s="1"/>
  <c r="S3" i="71"/>
  <c r="S11" i="71" s="1"/>
  <c r="Q4" i="62"/>
  <c r="H4" i="61"/>
  <c r="R4" i="59"/>
  <c r="P3" i="58"/>
  <c r="Q5" i="57"/>
  <c r="Q13" i="57" s="1"/>
  <c r="R3" i="56"/>
  <c r="P5" i="55"/>
  <c r="P13" i="55" s="1"/>
  <c r="Q5" i="54"/>
  <c r="Q13" i="54" s="1"/>
  <c r="Q4" i="53"/>
  <c r="Q12" i="53" s="1"/>
  <c r="R5" i="52"/>
  <c r="N9" i="47"/>
  <c r="M5" i="54"/>
  <c r="M13" i="54" s="1"/>
  <c r="M5" i="73"/>
  <c r="M13" i="73" s="1"/>
  <c r="K4" i="73"/>
  <c r="S3" i="60"/>
  <c r="S11" i="60" s="1"/>
  <c r="S5" i="60"/>
  <c r="S13" i="60" s="1"/>
  <c r="O3" i="58"/>
  <c r="K3" i="53"/>
  <c r="I5" i="53"/>
  <c r="I13" i="53" s="1"/>
  <c r="Q5" i="53"/>
  <c r="Q13" i="53" s="1"/>
  <c r="Q3" i="53"/>
  <c r="Q11" i="53" s="1"/>
  <c r="P4" i="53"/>
  <c r="P12" i="53" s="1"/>
  <c r="N3" i="53"/>
  <c r="N11" i="53" s="1"/>
  <c r="M4" i="53"/>
  <c r="M12" i="53" s="1"/>
  <c r="O3" i="71"/>
  <c r="O11" i="71" s="1"/>
  <c r="S3" i="59"/>
  <c r="K3" i="57"/>
  <c r="K11" i="57" s="1"/>
  <c r="O3" i="52"/>
  <c r="R4" i="52"/>
  <c r="R12" i="52" s="1"/>
  <c r="H3" i="52"/>
  <c r="H4" i="52"/>
  <c r="H12" i="52" s="1"/>
  <c r="O5" i="52"/>
  <c r="O13" i="52" s="1"/>
  <c r="R3" i="52"/>
  <c r="R11" i="52" s="1"/>
  <c r="H5" i="52"/>
  <c r="H13" i="52" s="1"/>
  <c r="J4" i="76"/>
  <c r="Q5" i="76"/>
  <c r="Q13" i="76" s="1"/>
  <c r="I3" i="1"/>
  <c r="P5" i="52"/>
  <c r="P13" i="52" s="1"/>
  <c r="N5" i="52"/>
  <c r="O4" i="52"/>
  <c r="O12" i="52" s="1"/>
  <c r="M3" i="71"/>
  <c r="M11" i="71" s="1"/>
  <c r="P5" i="57"/>
  <c r="P13" i="57" s="1"/>
  <c r="M3" i="57"/>
  <c r="M11" i="57" s="1"/>
  <c r="L5" i="57"/>
  <c r="K4" i="53"/>
  <c r="H5" i="56"/>
  <c r="H13" i="56" s="1"/>
  <c r="I3" i="59"/>
  <c r="I11" i="59" s="1"/>
  <c r="M5" i="75"/>
  <c r="M13" i="75" s="1"/>
  <c r="M3" i="61"/>
  <c r="M11" i="61" s="1"/>
  <c r="I3" i="73"/>
  <c r="I11" i="73" s="1"/>
  <c r="P4" i="61"/>
  <c r="P12" i="61" s="1"/>
  <c r="O3" i="54"/>
  <c r="O11" i="54" s="1"/>
  <c r="P5" i="53"/>
  <c r="P13" i="53" s="1"/>
  <c r="L5" i="73"/>
  <c r="Q3" i="73"/>
  <c r="Q11" i="73" s="1"/>
  <c r="O3" i="73"/>
  <c r="O11" i="73" s="1"/>
  <c r="H5" i="73"/>
  <c r="J4" i="58"/>
  <c r="J12" i="58" s="1"/>
  <c r="M5" i="58"/>
  <c r="M13" i="58" s="1"/>
  <c r="O3" i="53"/>
  <c r="O11" i="53" s="1"/>
  <c r="N4" i="53"/>
  <c r="I3" i="53"/>
  <c r="H4" i="53"/>
  <c r="K5" i="53"/>
  <c r="S5" i="53"/>
  <c r="S13" i="53" s="1"/>
  <c r="R3" i="53"/>
  <c r="R11" i="53" s="1"/>
  <c r="L5" i="53"/>
  <c r="L13" i="53" s="1"/>
  <c r="P5" i="71"/>
  <c r="P13" i="71" s="1"/>
  <c r="N4" i="57"/>
  <c r="N12" i="57" s="1"/>
  <c r="S3" i="52"/>
  <c r="S11" i="52" s="1"/>
  <c r="I5" i="52"/>
  <c r="I13" i="52" s="1"/>
  <c r="I3" i="52"/>
  <c r="I11" i="52" s="1"/>
  <c r="L4" i="52"/>
  <c r="L12" i="52" s="1"/>
  <c r="S5" i="52"/>
  <c r="S13" i="52" s="1"/>
  <c r="I4" i="52"/>
  <c r="I12" i="52" s="1"/>
  <c r="L5" i="52"/>
  <c r="L13" i="52" s="1"/>
  <c r="K3" i="56"/>
  <c r="K11" i="56" s="1"/>
  <c r="K5" i="1"/>
  <c r="I4" i="1"/>
  <c r="P3" i="52"/>
  <c r="P11" i="52" s="1"/>
  <c r="H4" i="59"/>
  <c r="H12" i="59" s="1"/>
  <c r="H5" i="59"/>
  <c r="H13" i="59" s="1"/>
  <c r="Q3" i="59"/>
  <c r="K3" i="72"/>
  <c r="M4" i="56"/>
  <c r="M12" i="56" s="1"/>
  <c r="P5" i="76"/>
  <c r="P13" i="76" s="1"/>
  <c r="I5" i="60"/>
  <c r="I13" i="60" s="1"/>
  <c r="I4" i="72"/>
  <c r="I3" i="54"/>
  <c r="L4" i="61"/>
  <c r="L3" i="55"/>
  <c r="L11" i="55" s="1"/>
  <c r="J4" i="54"/>
  <c r="J12" i="54" s="1"/>
  <c r="J3" i="73"/>
  <c r="P3" i="73"/>
  <c r="P11" i="73" s="1"/>
  <c r="P4" i="60"/>
  <c r="S3" i="53"/>
  <c r="S11" i="53" s="1"/>
  <c r="M5" i="53"/>
  <c r="M13" i="53" s="1"/>
  <c r="L4" i="53"/>
  <c r="L12" i="53" s="1"/>
  <c r="J3" i="53"/>
  <c r="J11" i="53" s="1"/>
  <c r="I4" i="53"/>
  <c r="I12" i="53" s="1"/>
  <c r="J4" i="52"/>
  <c r="J12" i="52" s="1"/>
  <c r="M5" i="52"/>
  <c r="M13" i="52" s="1"/>
  <c r="M3" i="52"/>
  <c r="M11" i="52" s="1"/>
  <c r="P4" i="52"/>
  <c r="P12" i="52" s="1"/>
  <c r="J3" i="52"/>
  <c r="J11" i="52" s="1"/>
  <c r="M4" i="52"/>
  <c r="M12" i="52" s="1"/>
  <c r="J5" i="52"/>
  <c r="J13" i="52" s="1"/>
  <c r="H3" i="71"/>
  <c r="R5" i="71"/>
  <c r="R13" i="71" s="1"/>
  <c r="S5" i="75"/>
  <c r="S13" i="75" s="1"/>
  <c r="S5" i="76"/>
  <c r="S13" i="76" s="1"/>
  <c r="T16" i="75"/>
  <c r="T15" i="71"/>
  <c r="T14" i="76"/>
  <c r="L16" i="47"/>
  <c r="T15" i="76"/>
  <c r="W3" i="4"/>
  <c r="Q4" i="1"/>
  <c r="R3" i="1"/>
  <c r="S5" i="1"/>
  <c r="P4" i="1"/>
  <c r="K4" i="1"/>
  <c r="H3" i="1"/>
  <c r="I5" i="1"/>
  <c r="J4" i="1"/>
  <c r="K3" i="1"/>
  <c r="P5" i="1"/>
  <c r="J5" i="1"/>
  <c r="S4" i="1"/>
  <c r="L5" i="1"/>
  <c r="M4" i="1"/>
  <c r="N3" i="1"/>
  <c r="O5" i="1"/>
  <c r="L4" i="1"/>
  <c r="M3" i="1"/>
  <c r="P3" i="1"/>
  <c r="Q5" i="1"/>
  <c r="R4" i="1"/>
  <c r="S3" i="1"/>
  <c r="L3" i="1"/>
  <c r="M5" i="1"/>
  <c r="N4" i="1"/>
  <c r="O3" i="1"/>
  <c r="N5" i="1"/>
  <c r="I3" i="78"/>
  <c r="J5" i="78"/>
  <c r="J13" i="78" s="1"/>
  <c r="J4" i="78"/>
  <c r="I3" i="77"/>
  <c r="M5" i="77"/>
  <c r="M13" i="77" s="1"/>
  <c r="N3" i="77"/>
  <c r="P3" i="77"/>
  <c r="P11" i="77" s="1"/>
  <c r="R4" i="77"/>
  <c r="R12" i="77" s="1"/>
  <c r="N5" i="77"/>
  <c r="Q4" i="77"/>
  <c r="Q12" i="77" s="1"/>
  <c r="P4" i="77"/>
  <c r="P12" i="77" s="1"/>
  <c r="N4" i="77"/>
  <c r="Q3" i="77"/>
  <c r="Q11" i="77" s="1"/>
  <c r="L5" i="76"/>
  <c r="L13" i="76" s="1"/>
  <c r="N4" i="76"/>
  <c r="S3" i="76"/>
  <c r="R3" i="76"/>
  <c r="R11" i="76" s="1"/>
  <c r="R4" i="76"/>
  <c r="R12" i="76" s="1"/>
  <c r="M5" i="76"/>
  <c r="P4" i="76"/>
  <c r="P12" i="76" s="1"/>
  <c r="O3" i="76"/>
  <c r="K3" i="76"/>
  <c r="I3" i="75"/>
  <c r="Q3" i="75"/>
  <c r="O4" i="74"/>
  <c r="H4" i="74"/>
  <c r="J5" i="74"/>
  <c r="I5" i="74"/>
  <c r="R4" i="74"/>
  <c r="S4" i="74"/>
  <c r="S12" i="74" s="1"/>
  <c r="O4" i="73"/>
  <c r="O12" i="73" s="1"/>
  <c r="L3" i="73"/>
  <c r="R4" i="73"/>
  <c r="R12" i="73" s="1"/>
  <c r="S3" i="73"/>
  <c r="S11" i="73" s="1"/>
  <c r="Q5" i="73"/>
  <c r="Q13" i="73" s="1"/>
  <c r="L4" i="73"/>
  <c r="M3" i="73"/>
  <c r="M11" i="73" s="1"/>
  <c r="M4" i="73"/>
  <c r="M12" i="73" s="1"/>
  <c r="H3" i="73"/>
  <c r="J4" i="73"/>
  <c r="K3" i="73"/>
  <c r="P4" i="73"/>
  <c r="P12" i="73" s="1"/>
  <c r="H4" i="73"/>
  <c r="Q4" i="73"/>
  <c r="Q12" i="73" s="1"/>
  <c r="I4" i="73"/>
  <c r="I12" i="73" s="1"/>
  <c r="O4" i="72"/>
  <c r="O12" i="72" s="1"/>
  <c r="L3" i="72"/>
  <c r="K4" i="72"/>
  <c r="L4" i="72"/>
  <c r="M5" i="72"/>
  <c r="M13" i="72" s="1"/>
  <c r="O3" i="72"/>
  <c r="O11" i="72" s="1"/>
  <c r="N4" i="72"/>
  <c r="I3" i="72"/>
  <c r="J3" i="72"/>
  <c r="R4" i="72"/>
  <c r="R12" i="72" s="1"/>
  <c r="Q4" i="72"/>
  <c r="Q12" i="72" s="1"/>
  <c r="J4" i="72"/>
  <c r="J12" i="72" s="1"/>
  <c r="Q5" i="72"/>
  <c r="Q13" i="72" s="1"/>
  <c r="P4" i="72"/>
  <c r="P12" i="72" s="1"/>
  <c r="O5" i="72"/>
  <c r="O13" i="72" s="1"/>
  <c r="H5" i="72"/>
  <c r="R5" i="72"/>
  <c r="R13" i="72" s="1"/>
  <c r="N3" i="72"/>
  <c r="N11" i="72" s="1"/>
  <c r="S3" i="72"/>
  <c r="M4" i="72"/>
  <c r="M12" i="72" s="1"/>
  <c r="P5" i="72"/>
  <c r="P13" i="72" s="1"/>
  <c r="L5" i="72"/>
  <c r="I3" i="71"/>
  <c r="I11" i="71" s="1"/>
  <c r="J3" i="71"/>
  <c r="N5" i="71"/>
  <c r="N13" i="71" s="1"/>
  <c r="S5" i="71"/>
  <c r="S13" i="71" s="1"/>
  <c r="N4" i="71"/>
  <c r="N12" i="71" s="1"/>
  <c r="Q4" i="71"/>
  <c r="Q12" i="71" s="1"/>
  <c r="O5" i="71"/>
  <c r="O13" i="71" s="1"/>
  <c r="H5" i="71"/>
  <c r="J5" i="71"/>
  <c r="I5" i="71"/>
  <c r="I13" i="71" s="1"/>
  <c r="K4" i="71"/>
  <c r="L4" i="71"/>
  <c r="R4" i="71"/>
  <c r="R12" i="71" s="1"/>
  <c r="I4" i="71"/>
  <c r="I12" i="71" s="1"/>
  <c r="M4" i="71"/>
  <c r="M12" i="71" s="1"/>
  <c r="Q3" i="71"/>
  <c r="Q11" i="71" s="1"/>
  <c r="K3" i="71"/>
  <c r="O4" i="71"/>
  <c r="O12" i="71" s="1"/>
  <c r="J4" i="71"/>
  <c r="N3" i="71"/>
  <c r="N11" i="71" s="1"/>
  <c r="P3" i="71"/>
  <c r="P11" i="71" s="1"/>
  <c r="Q5" i="71"/>
  <c r="Q13" i="71" s="1"/>
  <c r="H4" i="71"/>
  <c r="R3" i="71"/>
  <c r="R11" i="71" s="1"/>
  <c r="P4" i="71"/>
  <c r="P12" i="71" s="1"/>
  <c r="L5" i="71"/>
  <c r="I4" i="62"/>
  <c r="I12" i="62" s="1"/>
  <c r="I3" i="62"/>
  <c r="I11" i="62" s="1"/>
  <c r="M4" i="62"/>
  <c r="P4" i="62"/>
  <c r="O5" i="62"/>
  <c r="O13" i="62" s="1"/>
  <c r="H4" i="62"/>
  <c r="H12" i="62" s="1"/>
  <c r="S5" i="62"/>
  <c r="S13" i="62" s="1"/>
  <c r="Q3" i="62"/>
  <c r="K5" i="62"/>
  <c r="K13" i="62" s="1"/>
  <c r="L4" i="62"/>
  <c r="N5" i="62"/>
  <c r="N13" i="62" s="1"/>
  <c r="H5" i="62"/>
  <c r="H13" i="62" s="1"/>
  <c r="P5" i="62"/>
  <c r="L5" i="62"/>
  <c r="P3" i="62"/>
  <c r="O3" i="62"/>
  <c r="O11" i="62" s="1"/>
  <c r="M3" i="62"/>
  <c r="H3" i="62"/>
  <c r="J4" i="62"/>
  <c r="J12" i="62" s="1"/>
  <c r="N4" i="62"/>
  <c r="N12" i="62" s="1"/>
  <c r="K3" i="62"/>
  <c r="K11" i="62" s="1"/>
  <c r="R3" i="62"/>
  <c r="J3" i="62"/>
  <c r="J11" i="62" s="1"/>
  <c r="S4" i="62"/>
  <c r="S12" i="62" s="1"/>
  <c r="L3" i="62"/>
  <c r="R5" i="62"/>
  <c r="Q5" i="62"/>
  <c r="K4" i="62"/>
  <c r="K12" i="62" s="1"/>
  <c r="N3" i="62"/>
  <c r="N11" i="62" s="1"/>
  <c r="O4" i="62"/>
  <c r="O12" i="62" s="1"/>
  <c r="S3" i="62"/>
  <c r="S11" i="62" s="1"/>
  <c r="K3" i="61"/>
  <c r="O3" i="61"/>
  <c r="O11" i="61" s="1"/>
  <c r="H3" i="61"/>
  <c r="S3" i="61"/>
  <c r="S11" i="61" s="1"/>
  <c r="I4" i="61"/>
  <c r="P3" i="61"/>
  <c r="P11" i="61" s="1"/>
  <c r="N5" i="61"/>
  <c r="N13" i="61" s="1"/>
  <c r="Q5" i="61"/>
  <c r="Q13" i="61" s="1"/>
  <c r="H5" i="61"/>
  <c r="O4" i="61"/>
  <c r="O12" i="61" s="1"/>
  <c r="S4" i="61"/>
  <c r="S12" i="61" s="1"/>
  <c r="J4" i="61"/>
  <c r="J5" i="61"/>
  <c r="K4" i="61"/>
  <c r="N4" i="61"/>
  <c r="N12" i="61" s="1"/>
  <c r="N3" i="61"/>
  <c r="N11" i="61" s="1"/>
  <c r="R4" i="61"/>
  <c r="R12" i="61" s="1"/>
  <c r="R3" i="61"/>
  <c r="R11" i="61" s="1"/>
  <c r="I5" i="61"/>
  <c r="M5" i="61"/>
  <c r="M13" i="61" s="1"/>
  <c r="M4" i="61"/>
  <c r="M12" i="61" s="1"/>
  <c r="R5" i="61"/>
  <c r="R13" i="61" s="1"/>
  <c r="L3" i="61"/>
  <c r="Q3" i="61"/>
  <c r="Q11" i="61" s="1"/>
  <c r="O5" i="61"/>
  <c r="O13" i="61" s="1"/>
  <c r="I3" i="61"/>
  <c r="K12" i="60"/>
  <c r="R3" i="60"/>
  <c r="S4" i="60"/>
  <c r="S12" i="60" s="1"/>
  <c r="J12" i="60"/>
  <c r="H3" i="60"/>
  <c r="H11" i="60" s="1"/>
  <c r="I3" i="60"/>
  <c r="N5" i="59"/>
  <c r="N13" i="59" s="1"/>
  <c r="H3" i="59"/>
  <c r="M5" i="59"/>
  <c r="M13" i="59" s="1"/>
  <c r="P3" i="59"/>
  <c r="P11" i="59" s="1"/>
  <c r="S5" i="59"/>
  <c r="L5" i="59"/>
  <c r="O4" i="59"/>
  <c r="O12" i="59" s="1"/>
  <c r="P5" i="59"/>
  <c r="P13" i="59" s="1"/>
  <c r="M3" i="59"/>
  <c r="M11" i="59" s="1"/>
  <c r="S4" i="59"/>
  <c r="I5" i="59"/>
  <c r="I13" i="59" s="1"/>
  <c r="K4" i="59"/>
  <c r="K12" i="59" s="1"/>
  <c r="O5" i="59"/>
  <c r="O13" i="59" s="1"/>
  <c r="O3" i="59"/>
  <c r="O11" i="59" s="1"/>
  <c r="Q4" i="59"/>
  <c r="N3" i="59"/>
  <c r="N11" i="59" s="1"/>
  <c r="R5" i="59"/>
  <c r="N4" i="59"/>
  <c r="N12" i="59" s="1"/>
  <c r="K3" i="59"/>
  <c r="K11" i="59" s="1"/>
  <c r="L4" i="59"/>
  <c r="I4" i="59"/>
  <c r="I12" i="59" s="1"/>
  <c r="P4" i="59"/>
  <c r="P12" i="59" s="1"/>
  <c r="L3" i="59"/>
  <c r="Q5" i="59"/>
  <c r="J5" i="59"/>
  <c r="J13" i="59" s="1"/>
  <c r="J4" i="59"/>
  <c r="O4" i="58"/>
  <c r="O5" i="58"/>
  <c r="L5" i="58"/>
  <c r="L13" i="58" s="1"/>
  <c r="Q3" i="58"/>
  <c r="R3" i="58"/>
  <c r="M3" i="58"/>
  <c r="M11" i="58" s="1"/>
  <c r="S5" i="58"/>
  <c r="S13" i="58" s="1"/>
  <c r="M4" i="58"/>
  <c r="M12" i="58" s="1"/>
  <c r="K4" i="58"/>
  <c r="K12" i="58" s="1"/>
  <c r="I4" i="58"/>
  <c r="I12" i="58" s="1"/>
  <c r="R5" i="58"/>
  <c r="H4" i="58"/>
  <c r="H12" i="58" s="1"/>
  <c r="J5" i="58"/>
  <c r="J13" i="58" s="1"/>
  <c r="P4" i="58"/>
  <c r="S4" i="58"/>
  <c r="S12" i="58" s="1"/>
  <c r="J3" i="58"/>
  <c r="J11" i="58" s="1"/>
  <c r="R4" i="58"/>
  <c r="S3" i="58"/>
  <c r="S11" i="58" s="1"/>
  <c r="K5" i="58"/>
  <c r="K13" i="58" s="1"/>
  <c r="N5" i="58"/>
  <c r="N13" i="58" s="1"/>
  <c r="H5" i="58"/>
  <c r="H13" i="58" s="1"/>
  <c r="N4" i="58"/>
  <c r="N12" i="58" s="1"/>
  <c r="K3" i="58"/>
  <c r="S5" i="57"/>
  <c r="S13" i="57" s="1"/>
  <c r="L4" i="57"/>
  <c r="H3" i="57"/>
  <c r="R3" i="57"/>
  <c r="Q3" i="57"/>
  <c r="Q11" i="57" s="1"/>
  <c r="H5" i="57"/>
  <c r="I3" i="57"/>
  <c r="I11" i="57" s="1"/>
  <c r="R5" i="57"/>
  <c r="R13" i="57" s="1"/>
  <c r="O4" i="57"/>
  <c r="O12" i="57" s="1"/>
  <c r="M4" i="57"/>
  <c r="M12" i="57" s="1"/>
  <c r="K5" i="57"/>
  <c r="K13" i="57" s="1"/>
  <c r="S4" i="57"/>
  <c r="S12" i="57" s="1"/>
  <c r="N3" i="57"/>
  <c r="N11" i="57" s="1"/>
  <c r="O5" i="57"/>
  <c r="O13" i="57" s="1"/>
  <c r="M5" i="57"/>
  <c r="M13" i="57" s="1"/>
  <c r="J4" i="57"/>
  <c r="J12" i="57" s="1"/>
  <c r="J3" i="57"/>
  <c r="J11" i="57" s="1"/>
  <c r="J5" i="57"/>
  <c r="J13" i="57" s="1"/>
  <c r="I4" i="57"/>
  <c r="I12" i="57" s="1"/>
  <c r="L3" i="57"/>
  <c r="L11" i="57" s="1"/>
  <c r="H4" i="57"/>
  <c r="N5" i="57"/>
  <c r="N13" i="57" s="1"/>
  <c r="I5" i="57"/>
  <c r="I13" i="57" s="1"/>
  <c r="S3" i="57"/>
  <c r="S11" i="57" s="1"/>
  <c r="P3" i="57"/>
  <c r="P11" i="57" s="1"/>
  <c r="P4" i="57"/>
  <c r="P12" i="57" s="1"/>
  <c r="R4" i="57"/>
  <c r="R12" i="57" s="1"/>
  <c r="O3" i="57"/>
  <c r="I3" i="56"/>
  <c r="J3" i="56"/>
  <c r="L4" i="56"/>
  <c r="L12" i="56" s="1"/>
  <c r="H4" i="56"/>
  <c r="H12" i="56" s="1"/>
  <c r="L5" i="56"/>
  <c r="L13" i="56" s="1"/>
  <c r="J5" i="56"/>
  <c r="J13" i="56" s="1"/>
  <c r="N3" i="56"/>
  <c r="N11" i="56" s="1"/>
  <c r="I4" i="56"/>
  <c r="I12" i="56" s="1"/>
  <c r="Q3" i="56"/>
  <c r="Q11" i="56" s="1"/>
  <c r="Q4" i="56"/>
  <c r="Q12" i="56" s="1"/>
  <c r="P3" i="56"/>
  <c r="P11" i="56" s="1"/>
  <c r="O5" i="56"/>
  <c r="O13" i="56" s="1"/>
  <c r="H3" i="56"/>
  <c r="K5" i="56"/>
  <c r="K13" i="56" s="1"/>
  <c r="P5" i="56"/>
  <c r="P13" i="56" s="1"/>
  <c r="R4" i="56"/>
  <c r="O4" i="56"/>
  <c r="O12" i="56" s="1"/>
  <c r="S3" i="56"/>
  <c r="M5" i="56"/>
  <c r="M13" i="56" s="1"/>
  <c r="J4" i="56"/>
  <c r="J12" i="56" s="1"/>
  <c r="S4" i="56"/>
  <c r="P4" i="56"/>
  <c r="P12" i="56" s="1"/>
  <c r="R5" i="56"/>
  <c r="S5" i="56"/>
  <c r="I5" i="56"/>
  <c r="I13" i="56" s="1"/>
  <c r="L3" i="56"/>
  <c r="N5" i="56"/>
  <c r="N13" i="56" s="1"/>
  <c r="Q4" i="55"/>
  <c r="Q12" i="55" s="1"/>
  <c r="S4" i="55"/>
  <c r="S12" i="55" s="1"/>
  <c r="M3" i="55"/>
  <c r="M11" i="55" s="1"/>
  <c r="L4" i="55"/>
  <c r="L12" i="55" s="1"/>
  <c r="O5" i="55"/>
  <c r="O13" i="55" s="1"/>
  <c r="N4" i="55"/>
  <c r="N12" i="55" s="1"/>
  <c r="O5" i="54"/>
  <c r="O13" i="54" s="1"/>
  <c r="O4" i="54"/>
  <c r="O12" i="54" s="1"/>
  <c r="I4" i="54"/>
  <c r="H5" i="54"/>
  <c r="S5" i="54"/>
  <c r="S13" i="54" s="1"/>
  <c r="R5" i="55"/>
  <c r="R13" i="55" s="1"/>
  <c r="S3" i="54"/>
  <c r="S11" i="54" s="1"/>
  <c r="R4" i="54"/>
  <c r="R12" i="54" s="1"/>
  <c r="L4" i="54"/>
  <c r="L12" i="54" s="1"/>
  <c r="O4" i="55"/>
  <c r="O12" i="55" s="1"/>
  <c r="N4" i="54"/>
  <c r="N12" i="54" s="1"/>
  <c r="M3" i="54"/>
  <c r="M11" i="54" s="1"/>
  <c r="H3" i="55"/>
  <c r="H11" i="55" s="1"/>
  <c r="R5" i="73"/>
  <c r="R13" i="73" s="1"/>
  <c r="S4" i="73"/>
  <c r="S12" i="73" s="1"/>
  <c r="N5" i="73"/>
  <c r="N13" i="73" s="1"/>
  <c r="O5" i="73"/>
  <c r="O13" i="73" s="1"/>
  <c r="J5" i="73"/>
  <c r="T15" i="74"/>
  <c r="T14" i="74"/>
  <c r="T16" i="74"/>
  <c r="Q4" i="74"/>
  <c r="L5" i="74"/>
  <c r="N5" i="74"/>
  <c r="Q3" i="74"/>
  <c r="J4" i="74"/>
  <c r="I3" i="74"/>
  <c r="S3" i="74"/>
  <c r="S11" i="74" s="1"/>
  <c r="Q5" i="74"/>
  <c r="O3" i="74"/>
  <c r="R5" i="74"/>
  <c r="I4" i="74"/>
  <c r="K4" i="74"/>
  <c r="N3" i="74"/>
  <c r="O5" i="74"/>
  <c r="M4" i="74"/>
  <c r="P5" i="74"/>
  <c r="N4" i="74"/>
  <c r="R3" i="74"/>
  <c r="L3" i="74"/>
  <c r="H3" i="74"/>
  <c r="S5" i="74"/>
  <c r="S13" i="74" s="1"/>
  <c r="P3" i="74"/>
  <c r="L4" i="74"/>
  <c r="J3" i="74"/>
  <c r="K5" i="74"/>
  <c r="K3" i="74"/>
  <c r="M3" i="74"/>
  <c r="M5" i="74"/>
  <c r="H3" i="75"/>
  <c r="P3" i="75"/>
  <c r="P11" i="75" s="1"/>
  <c r="K3" i="75"/>
  <c r="R5" i="75"/>
  <c r="R13" i="75" s="1"/>
  <c r="S4" i="75"/>
  <c r="S12" i="75" s="1"/>
  <c r="M3" i="75"/>
  <c r="M11" i="75" s="1"/>
  <c r="J3" i="75"/>
  <c r="J11" i="75" s="1"/>
  <c r="N3" i="75"/>
  <c r="N5" i="75"/>
  <c r="R3" i="75"/>
  <c r="R11" i="75" s="1"/>
  <c r="Q5" i="75"/>
  <c r="Q13" i="75" s="1"/>
  <c r="M4" i="75"/>
  <c r="M12" i="75" s="1"/>
  <c r="P4" i="75"/>
  <c r="P12" i="75" s="1"/>
  <c r="K5" i="75"/>
  <c r="L4" i="75"/>
  <c r="L12" i="75" s="1"/>
  <c r="Q4" i="75"/>
  <c r="Q12" i="75" s="1"/>
  <c r="L3" i="75"/>
  <c r="L11" i="75" s="1"/>
  <c r="P5" i="75"/>
  <c r="P13" i="75" s="1"/>
  <c r="K4" i="75"/>
  <c r="R4" i="75"/>
  <c r="R12" i="75" s="1"/>
  <c r="S3" i="75"/>
  <c r="S11" i="75" s="1"/>
  <c r="J5" i="75"/>
  <c r="J13" i="75" s="1"/>
  <c r="O3" i="75"/>
  <c r="H5" i="75"/>
  <c r="L3" i="76"/>
  <c r="R5" i="76"/>
  <c r="R13" i="76" s="1"/>
  <c r="N3" i="76"/>
  <c r="N11" i="76" s="1"/>
  <c r="Q3" i="76"/>
  <c r="Q11" i="76" s="1"/>
  <c r="J5" i="76"/>
  <c r="I4" i="76"/>
  <c r="M4" i="76"/>
  <c r="H5" i="76"/>
  <c r="L4" i="76"/>
  <c r="L12" i="76" s="1"/>
  <c r="P3" i="76"/>
  <c r="K4" i="76"/>
  <c r="K12" i="76" s="1"/>
  <c r="K5" i="76"/>
  <c r="M3" i="76"/>
  <c r="J3" i="76"/>
  <c r="H3" i="76"/>
  <c r="S4" i="76"/>
  <c r="S12" i="76" s="1"/>
  <c r="H4" i="76"/>
  <c r="N5" i="76"/>
  <c r="Q4" i="76"/>
  <c r="Q12" i="76" s="1"/>
  <c r="O5" i="76"/>
  <c r="O13" i="76" s="1"/>
  <c r="I4" i="77"/>
  <c r="I12" i="77" s="1"/>
  <c r="P5" i="77"/>
  <c r="P13" i="77" s="1"/>
  <c r="L4" i="77"/>
  <c r="L12" i="77" s="1"/>
  <c r="J5" i="77"/>
  <c r="I5" i="77"/>
  <c r="I13" i="77" s="1"/>
  <c r="L5" i="77"/>
  <c r="L13" i="77" s="1"/>
  <c r="R5" i="77"/>
  <c r="R13" i="77" s="1"/>
  <c r="R3" i="77"/>
  <c r="R11" i="77" s="1"/>
  <c r="M3" i="77"/>
  <c r="M11" i="77" s="1"/>
  <c r="M4" i="77"/>
  <c r="M12" i="77" s="1"/>
  <c r="J3" i="77"/>
  <c r="L3" i="77"/>
  <c r="L11" i="77" s="1"/>
  <c r="T15" i="78"/>
  <c r="T14" i="78"/>
  <c r="K5" i="78"/>
  <c r="R5" i="78"/>
  <c r="R13" i="78" s="1"/>
  <c r="M3" i="78"/>
  <c r="P5" i="78"/>
  <c r="S5" i="78"/>
  <c r="S13" i="78" s="1"/>
  <c r="N3" i="78"/>
  <c r="N4" i="78"/>
  <c r="O5" i="78"/>
  <c r="O3" i="78"/>
  <c r="P4" i="78"/>
  <c r="L4" i="78"/>
  <c r="O4" i="78"/>
  <c r="P3" i="78"/>
  <c r="J3" i="78"/>
  <c r="J11" i="78" s="1"/>
  <c r="R4" i="78"/>
  <c r="R12" i="78" s="1"/>
  <c r="M4" i="78"/>
  <c r="I4" i="78"/>
  <c r="R3" i="78"/>
  <c r="K3" i="78"/>
  <c r="J16" i="47"/>
  <c r="J17" i="47"/>
  <c r="S14" i="73"/>
  <c r="M15" i="47"/>
  <c r="O14" i="73"/>
  <c r="I15" i="47"/>
  <c r="O4" i="53"/>
  <c r="O12" i="53" s="1"/>
  <c r="H3" i="53"/>
  <c r="H11" i="53" s="1"/>
  <c r="S4" i="53"/>
  <c r="S12" i="53" s="1"/>
  <c r="C16" i="47"/>
  <c r="C17" i="47"/>
  <c r="N5" i="53"/>
  <c r="T15" i="57"/>
  <c r="T16" i="57"/>
  <c r="L4" i="58"/>
  <c r="L12" i="58" s="1"/>
  <c r="P5" i="58"/>
  <c r="R3" i="59"/>
  <c r="R5" i="60"/>
  <c r="Q4" i="60"/>
  <c r="J13" i="60"/>
  <c r="R4" i="60"/>
  <c r="Q5" i="60"/>
  <c r="H5" i="60"/>
  <c r="H13" i="60" s="1"/>
  <c r="I4" i="60"/>
  <c r="I12" i="60" s="1"/>
  <c r="P5" i="60"/>
  <c r="J3" i="61"/>
  <c r="Q4" i="61"/>
  <c r="Q12" i="61" s="1"/>
  <c r="L5" i="61"/>
  <c r="M5" i="62"/>
  <c r="R4" i="62"/>
  <c r="K5" i="71"/>
  <c r="S4" i="71"/>
  <c r="S12" i="71" s="1"/>
  <c r="L3" i="53"/>
  <c r="L11" i="53" s="1"/>
  <c r="R3" i="72"/>
  <c r="R11" i="72" s="1"/>
  <c r="S4" i="72"/>
  <c r="S12" i="72" s="1"/>
  <c r="S5" i="72"/>
  <c r="S13" i="72" s="1"/>
  <c r="J5" i="72"/>
  <c r="J13" i="72" s="1"/>
  <c r="Q3" i="72"/>
  <c r="K5" i="72"/>
  <c r="H3" i="72"/>
  <c r="N5" i="72"/>
  <c r="N13" i="72" s="1"/>
  <c r="H4" i="72"/>
  <c r="T6" i="73"/>
  <c r="T14" i="73" s="1"/>
  <c r="H5" i="74"/>
  <c r="M5" i="71"/>
  <c r="M13" i="71" s="1"/>
  <c r="I5" i="76"/>
  <c r="C15" i="47"/>
  <c r="T15" i="55"/>
  <c r="T16" i="55"/>
  <c r="Q4" i="58"/>
  <c r="S5" i="61"/>
  <c r="S13" i="61" s="1"/>
  <c r="S5" i="73"/>
  <c r="S13" i="73" s="1"/>
  <c r="R5" i="1"/>
  <c r="O3" i="56"/>
  <c r="O11" i="56" s="1"/>
  <c r="I5" i="72"/>
  <c r="J5" i="62"/>
  <c r="J13" i="62" s="1"/>
  <c r="N5" i="78"/>
  <c r="L3" i="52"/>
  <c r="L11" i="52" s="1"/>
  <c r="I5" i="75"/>
  <c r="F15" i="47"/>
  <c r="J15" i="47"/>
  <c r="F16" i="47"/>
  <c r="F17" i="47"/>
  <c r="T16" i="52"/>
  <c r="T14" i="52"/>
  <c r="L3" i="58"/>
  <c r="L11" i="58" s="1"/>
  <c r="T16" i="61"/>
  <c r="N3" i="58"/>
  <c r="N11" i="58" s="1"/>
  <c r="I3" i="58"/>
  <c r="L3" i="71"/>
  <c r="J4" i="77"/>
  <c r="P3" i="60"/>
  <c r="H3" i="58"/>
  <c r="O3" i="4"/>
  <c r="T14" i="75"/>
  <c r="J12" i="78"/>
  <c r="N11" i="73"/>
  <c r="K5" i="73"/>
  <c r="H4" i="60"/>
  <c r="H12" i="60" s="1"/>
  <c r="X62" i="4"/>
  <c r="AJ62" i="4"/>
  <c r="N12" i="72"/>
  <c r="M12" i="76"/>
  <c r="H11" i="59"/>
  <c r="I13" i="58"/>
  <c r="N3" i="54"/>
  <c r="N11" i="54" s="1"/>
  <c r="J3" i="54"/>
  <c r="J11" i="54" s="1"/>
  <c r="K5" i="54"/>
  <c r="K13" i="54" s="1"/>
  <c r="R5" i="54"/>
  <c r="R13" i="54" s="1"/>
  <c r="S4" i="54"/>
  <c r="S12" i="54" s="1"/>
  <c r="P3" i="54"/>
  <c r="P11" i="54" s="1"/>
  <c r="P4" i="54"/>
  <c r="P12" i="54" s="1"/>
  <c r="H4" i="54"/>
  <c r="L5" i="54"/>
  <c r="L13" i="54" s="1"/>
  <c r="Q3" i="54"/>
  <c r="Q11" i="54" s="1"/>
  <c r="I5" i="54"/>
  <c r="R3" i="54"/>
  <c r="R11" i="54" s="1"/>
  <c r="Q4" i="54"/>
  <c r="Q12" i="54" s="1"/>
  <c r="M4" i="54"/>
  <c r="L3" i="54"/>
  <c r="L11" i="54" s="1"/>
  <c r="J5" i="54"/>
  <c r="J13" i="54" s="1"/>
  <c r="N5" i="54"/>
  <c r="Q5" i="55"/>
  <c r="Q13" i="55" s="1"/>
  <c r="N3" i="55"/>
  <c r="N11" i="55" s="1"/>
  <c r="H5" i="55"/>
  <c r="H13" i="55" s="1"/>
  <c r="K3" i="55"/>
  <c r="R3" i="55"/>
  <c r="R11" i="55" s="1"/>
  <c r="I4" i="55"/>
  <c r="I12" i="55" s="1"/>
  <c r="R4" i="55"/>
  <c r="R12" i="55" s="1"/>
  <c r="J3" i="55"/>
  <c r="O3" i="55"/>
  <c r="O11" i="55" s="1"/>
  <c r="S3" i="55"/>
  <c r="S11" i="55" s="1"/>
  <c r="P4" i="55"/>
  <c r="P12" i="55" s="1"/>
  <c r="Q3" i="55"/>
  <c r="Q11" i="55" s="1"/>
  <c r="I5" i="55"/>
  <c r="I13" i="55" s="1"/>
  <c r="H4" i="55"/>
  <c r="M5" i="55"/>
  <c r="M13" i="55" s="1"/>
  <c r="N5" i="55"/>
  <c r="N13" i="55" s="1"/>
  <c r="S5" i="55"/>
  <c r="S13" i="55" s="1"/>
  <c r="M4" i="55"/>
  <c r="M12" i="55" s="1"/>
  <c r="J5" i="55"/>
  <c r="J13" i="55" s="1"/>
  <c r="K4" i="55"/>
  <c r="K12" i="55" s="1"/>
  <c r="K5" i="55"/>
  <c r="K13" i="55" s="1"/>
  <c r="L5" i="55"/>
  <c r="L13" i="55" s="1"/>
  <c r="P3" i="55"/>
  <c r="P11" i="55" s="1"/>
  <c r="I3" i="55"/>
  <c r="J4" i="55"/>
  <c r="H62" i="4"/>
  <c r="L62" i="4"/>
  <c r="H17" i="47"/>
  <c r="P3" i="53"/>
  <c r="P11" i="53" s="1"/>
  <c r="P5" i="54"/>
  <c r="P13" i="54" s="1"/>
  <c r="M4" i="59"/>
  <c r="M12" i="59" s="1"/>
  <c r="T15" i="73"/>
  <c r="J4" i="75"/>
  <c r="J12" i="75" s="1"/>
  <c r="O4" i="75"/>
  <c r="T15" i="59"/>
  <c r="T15" i="75"/>
  <c r="K15" i="47"/>
  <c r="K16" i="47"/>
  <c r="K17" i="47"/>
  <c r="C2" i="75"/>
  <c r="C2" i="61"/>
  <c r="C2" i="73"/>
  <c r="C2" i="76"/>
  <c r="C2" i="72"/>
  <c r="C2" i="71"/>
  <c r="L5" i="78"/>
  <c r="AN62" i="4"/>
  <c r="AM3" i="4"/>
  <c r="AQ3" i="4"/>
  <c r="AB62" i="4"/>
  <c r="I5" i="78"/>
  <c r="Q3" i="78"/>
  <c r="Q5" i="78"/>
  <c r="S4" i="78"/>
  <c r="S12" i="78" s="1"/>
  <c r="L3" i="78"/>
  <c r="H3" i="54"/>
  <c r="S3" i="78"/>
  <c r="S11" i="78" s="1"/>
  <c r="L5" i="75"/>
  <c r="L13" i="75" s="1"/>
  <c r="I4" i="75"/>
  <c r="T14" i="53"/>
  <c r="T14" i="57"/>
  <c r="N8" i="47"/>
  <c r="AR62" i="4"/>
  <c r="AA3" i="4"/>
  <c r="K4" i="4"/>
  <c r="H5" i="78"/>
  <c r="H4" i="78"/>
  <c r="H3" i="78"/>
  <c r="K4" i="78"/>
  <c r="Q4" i="78"/>
  <c r="O5" i="75"/>
  <c r="H4" i="75"/>
  <c r="T16" i="53"/>
  <c r="K4" i="57"/>
  <c r="K12" i="57" s="1"/>
  <c r="AU3" i="4"/>
  <c r="H15" i="47"/>
  <c r="H16" i="47"/>
  <c r="N2" i="47"/>
  <c r="P3" i="72"/>
  <c r="N7" i="47"/>
  <c r="B27" i="51"/>
  <c r="B24" i="51"/>
  <c r="B39" i="51"/>
  <c r="B32" i="51"/>
  <c r="B30" i="51"/>
  <c r="B28" i="51"/>
  <c r="B31" i="51"/>
  <c r="B29" i="51"/>
  <c r="B33" i="51"/>
  <c r="B40" i="51"/>
  <c r="B37" i="51"/>
  <c r="B23" i="51"/>
  <c r="B36" i="51"/>
  <c r="B26" i="51"/>
  <c r="B25" i="51"/>
  <c r="B22" i="51"/>
  <c r="B41" i="51"/>
  <c r="B35" i="51"/>
  <c r="B21" i="51"/>
  <c r="B38" i="51"/>
  <c r="B34" i="51"/>
  <c r="L5" i="47" l="1"/>
  <c r="O11" i="1"/>
  <c r="S11" i="1"/>
  <c r="M11" i="1"/>
  <c r="G3" i="47"/>
  <c r="G4" i="47"/>
  <c r="J5" i="47"/>
  <c r="H11" i="1"/>
  <c r="R11" i="1"/>
  <c r="L3" i="47"/>
  <c r="C4" i="47"/>
  <c r="N12" i="1"/>
  <c r="H4" i="47"/>
  <c r="L4" i="47"/>
  <c r="L12" i="1"/>
  <c r="F4" i="47"/>
  <c r="L13" i="1"/>
  <c r="F5" i="47"/>
  <c r="K11" i="1"/>
  <c r="K12" i="1"/>
  <c r="K4" i="47"/>
  <c r="K13" i="1"/>
  <c r="H12" i="1"/>
  <c r="H13" i="1"/>
  <c r="Q11" i="1"/>
  <c r="K3" i="47"/>
  <c r="G5" i="47"/>
  <c r="K5" i="47"/>
  <c r="D4" i="47"/>
  <c r="J4" i="47"/>
  <c r="I11" i="1"/>
  <c r="C3" i="47"/>
  <c r="N13" i="1"/>
  <c r="H5" i="47"/>
  <c r="L11" i="1"/>
  <c r="F3" i="47"/>
  <c r="P11" i="1"/>
  <c r="J3" i="47"/>
  <c r="N11" i="1"/>
  <c r="H3" i="47"/>
  <c r="D5" i="47"/>
  <c r="C5" i="47"/>
  <c r="J11" i="1"/>
  <c r="D3" i="47"/>
  <c r="J13" i="74"/>
  <c r="P12" i="74"/>
  <c r="P11" i="74"/>
  <c r="O13" i="74"/>
  <c r="O11" i="74"/>
  <c r="J12" i="74"/>
  <c r="Q12" i="74"/>
  <c r="O12" i="74"/>
  <c r="J11" i="74"/>
  <c r="P13" i="74"/>
  <c r="Q13" i="74"/>
  <c r="Q11" i="74"/>
  <c r="T62" i="4"/>
  <c r="K60" i="4"/>
  <c r="O61" i="4"/>
  <c r="G11" i="4"/>
  <c r="Q9" i="77"/>
  <c r="Q10" i="77" s="1"/>
  <c r="G12" i="4" l="1"/>
  <c r="O4" i="77"/>
  <c r="O5" i="77"/>
  <c r="O3" i="77"/>
  <c r="S4" i="77"/>
  <c r="S5" i="77"/>
  <c r="S3" i="77"/>
  <c r="I14" i="51"/>
  <c r="H14" i="51"/>
  <c r="I10" i="51"/>
  <c r="H10" i="51"/>
  <c r="H7" i="51"/>
  <c r="I7" i="51"/>
  <c r="I19" i="51"/>
  <c r="H19" i="51"/>
  <c r="H13" i="51"/>
  <c r="I13" i="51"/>
  <c r="I17" i="51"/>
  <c r="H17" i="51"/>
  <c r="I12" i="51"/>
  <c r="H12" i="51"/>
  <c r="I5" i="51"/>
  <c r="H5" i="51"/>
  <c r="I16" i="51"/>
  <c r="H16" i="51"/>
  <c r="I18" i="51"/>
  <c r="H18" i="51"/>
  <c r="H4" i="51"/>
  <c r="I4" i="51"/>
  <c r="H9" i="51"/>
  <c r="I9" i="51"/>
  <c r="I8" i="51"/>
  <c r="H8" i="51"/>
  <c r="I11" i="51"/>
  <c r="H11" i="51"/>
  <c r="I3" i="51"/>
  <c r="H3" i="51"/>
  <c r="H2" i="51"/>
  <c r="I2" i="51"/>
  <c r="I15" i="51"/>
  <c r="H15" i="51"/>
  <c r="H6" i="51"/>
  <c r="I6" i="51"/>
  <c r="I20" i="51"/>
  <c r="H20" i="51"/>
  <c r="N16" i="47"/>
  <c r="R13" i="1"/>
  <c r="J13" i="1"/>
  <c r="I13" i="1"/>
  <c r="S13" i="1"/>
  <c r="M12" i="1"/>
  <c r="P13" i="1"/>
  <c r="R12" i="1"/>
  <c r="Q12" i="1"/>
  <c r="M13" i="1"/>
  <c r="Q13" i="1"/>
  <c r="O13" i="1"/>
  <c r="S12" i="1"/>
  <c r="J12" i="1"/>
  <c r="P12" i="1"/>
  <c r="I12" i="1"/>
  <c r="O12" i="1"/>
  <c r="L13" i="57"/>
  <c r="L12" i="57"/>
  <c r="N13" i="53"/>
  <c r="N12" i="53"/>
  <c r="K13" i="53"/>
  <c r="K12" i="53"/>
  <c r="H12" i="53"/>
  <c r="H13" i="53"/>
  <c r="J9" i="53"/>
  <c r="J10" i="53" s="1"/>
  <c r="S9" i="52"/>
  <c r="S10" i="52" s="1"/>
  <c r="K9" i="52"/>
  <c r="K10" i="52" s="1"/>
  <c r="S9" i="53"/>
  <c r="S10" i="53" s="1"/>
  <c r="I9" i="73"/>
  <c r="I10" i="73" s="1"/>
  <c r="Q9" i="52"/>
  <c r="Q10" i="52" s="1"/>
  <c r="N9" i="52"/>
  <c r="N10" i="52" s="1"/>
  <c r="K11" i="52"/>
  <c r="H9" i="1"/>
  <c r="H10" i="1" s="1"/>
  <c r="R9" i="53"/>
  <c r="R10" i="53" s="1"/>
  <c r="K9" i="54"/>
  <c r="K10" i="54" s="1"/>
  <c r="I9" i="78"/>
  <c r="P9" i="55"/>
  <c r="P10" i="55" s="1"/>
  <c r="Q9" i="53"/>
  <c r="Q10" i="53" s="1"/>
  <c r="I9" i="1"/>
  <c r="I10" i="1" s="1"/>
  <c r="I9" i="52"/>
  <c r="I10" i="52" s="1"/>
  <c r="W59" i="4"/>
  <c r="P9" i="71"/>
  <c r="P10" i="71" s="1"/>
  <c r="R9" i="52"/>
  <c r="R10" i="52" s="1"/>
  <c r="R13" i="52"/>
  <c r="Q9" i="58"/>
  <c r="K9" i="73"/>
  <c r="O9" i="60"/>
  <c r="O10" i="60" s="1"/>
  <c r="W60" i="4"/>
  <c r="L9" i="53"/>
  <c r="L10" i="53" s="1"/>
  <c r="M9" i="53"/>
  <c r="M10" i="53" s="1"/>
  <c r="K61" i="4"/>
  <c r="W61" i="4"/>
  <c r="M9" i="52"/>
  <c r="M10" i="52" s="1"/>
  <c r="P9" i="52"/>
  <c r="P10" i="52" s="1"/>
  <c r="N6" i="47"/>
  <c r="N15" i="47" s="1"/>
  <c r="K9" i="56"/>
  <c r="K10" i="56" s="1"/>
  <c r="M9" i="62"/>
  <c r="M9" i="71"/>
  <c r="M10" i="71" s="1"/>
  <c r="J9" i="1"/>
  <c r="J10" i="1" s="1"/>
  <c r="M9" i="60"/>
  <c r="M10" i="60" s="1"/>
  <c r="S9" i="60"/>
  <c r="S10" i="60" s="1"/>
  <c r="M9" i="75"/>
  <c r="M10" i="75" s="1"/>
  <c r="I9" i="54"/>
  <c r="N13" i="52"/>
  <c r="R9" i="72"/>
  <c r="R10" i="72" s="1"/>
  <c r="P9" i="61"/>
  <c r="P10" i="61" s="1"/>
  <c r="R9" i="54"/>
  <c r="R10" i="54" s="1"/>
  <c r="H9" i="59"/>
  <c r="H10" i="59" s="1"/>
  <c r="O9" i="61"/>
  <c r="O10" i="61" s="1"/>
  <c r="O9" i="71"/>
  <c r="O10" i="71" s="1"/>
  <c r="M9" i="72"/>
  <c r="M10" i="72" s="1"/>
  <c r="H11" i="52"/>
  <c r="H9" i="52"/>
  <c r="H10" i="52" s="1"/>
  <c r="K9" i="53"/>
  <c r="K10" i="53" s="1"/>
  <c r="K11" i="53"/>
  <c r="I11" i="53"/>
  <c r="I9" i="53"/>
  <c r="I10" i="53" s="1"/>
  <c r="P9" i="73"/>
  <c r="P10" i="73" s="1"/>
  <c r="T4" i="52"/>
  <c r="T12" i="52" s="1"/>
  <c r="T5" i="52"/>
  <c r="T13" i="52" s="1"/>
  <c r="S9" i="73"/>
  <c r="S10" i="73" s="1"/>
  <c r="L9" i="57"/>
  <c r="L10" i="57" s="1"/>
  <c r="J9" i="57"/>
  <c r="J10" i="57" s="1"/>
  <c r="P9" i="62"/>
  <c r="N9" i="71"/>
  <c r="N10" i="71" s="1"/>
  <c r="N9" i="72"/>
  <c r="N10" i="72" s="1"/>
  <c r="L9" i="73"/>
  <c r="N9" i="77"/>
  <c r="K9" i="1"/>
  <c r="K10" i="1" s="1"/>
  <c r="M9" i="54"/>
  <c r="M10" i="54" s="1"/>
  <c r="J9" i="52"/>
  <c r="J10" i="52" s="1"/>
  <c r="N9" i="53"/>
  <c r="N10" i="53" s="1"/>
  <c r="O11" i="52"/>
  <c r="O9" i="52"/>
  <c r="O10" i="52" s="1"/>
  <c r="F13" i="47"/>
  <c r="P9" i="60"/>
  <c r="L9" i="52"/>
  <c r="L10" i="52" s="1"/>
  <c r="Q9" i="74"/>
  <c r="Q10" i="74" s="1"/>
  <c r="S9" i="75"/>
  <c r="S10" i="75" s="1"/>
  <c r="N9" i="56"/>
  <c r="N10" i="56" s="1"/>
  <c r="J9" i="73"/>
  <c r="N9" i="57"/>
  <c r="N10" i="57" s="1"/>
  <c r="K9" i="61"/>
  <c r="M9" i="73"/>
  <c r="M10" i="73" s="1"/>
  <c r="T3" i="1"/>
  <c r="T11" i="1" s="1"/>
  <c r="T4" i="56"/>
  <c r="T12" i="56" s="1"/>
  <c r="I9" i="71"/>
  <c r="I10" i="71" s="1"/>
  <c r="Q9" i="1"/>
  <c r="Q10" i="1" s="1"/>
  <c r="T4" i="72"/>
  <c r="T12" i="72" s="1"/>
  <c r="N9" i="60"/>
  <c r="N10" i="60" s="1"/>
  <c r="T5" i="60"/>
  <c r="T13" i="60" s="1"/>
  <c r="R9" i="60"/>
  <c r="L9" i="58"/>
  <c r="L10" i="58" s="1"/>
  <c r="T4" i="53"/>
  <c r="T12" i="53" s="1"/>
  <c r="N9" i="78"/>
  <c r="L9" i="77"/>
  <c r="L10" i="77" s="1"/>
  <c r="P9" i="77"/>
  <c r="P10" i="77" s="1"/>
  <c r="J9" i="76"/>
  <c r="M9" i="74"/>
  <c r="I9" i="74"/>
  <c r="S9" i="74"/>
  <c r="S10" i="74" s="1"/>
  <c r="T3" i="52"/>
  <c r="T11" i="52" s="1"/>
  <c r="O9" i="54"/>
  <c r="O10" i="54" s="1"/>
  <c r="S9" i="58"/>
  <c r="S10" i="58" s="1"/>
  <c r="O9" i="72"/>
  <c r="O10" i="72" s="1"/>
  <c r="AE62" i="4"/>
  <c r="M9" i="59"/>
  <c r="M10" i="59" s="1"/>
  <c r="T5" i="53"/>
  <c r="T13" i="53" s="1"/>
  <c r="P9" i="74"/>
  <c r="P10" i="74" s="1"/>
  <c r="R9" i="58"/>
  <c r="I9" i="59"/>
  <c r="I10" i="59" s="1"/>
  <c r="L9" i="1"/>
  <c r="L10" i="1" s="1"/>
  <c r="N9" i="54"/>
  <c r="N10" i="54" s="1"/>
  <c r="K9" i="78"/>
  <c r="R9" i="75"/>
  <c r="R10" i="75" s="1"/>
  <c r="O9" i="73"/>
  <c r="O10" i="73" s="1"/>
  <c r="H9" i="53"/>
  <c r="H10" i="53" s="1"/>
  <c r="R9" i="59"/>
  <c r="R9" i="56"/>
  <c r="O9" i="56"/>
  <c r="O10" i="56" s="1"/>
  <c r="O9" i="59"/>
  <c r="O10" i="59" s="1"/>
  <c r="S9" i="59"/>
  <c r="M9" i="61"/>
  <c r="M10" i="61" s="1"/>
  <c r="N9" i="62"/>
  <c r="N10" i="62" s="1"/>
  <c r="Q9" i="62"/>
  <c r="J9" i="71"/>
  <c r="T5" i="72"/>
  <c r="T13" i="72" s="1"/>
  <c r="I9" i="72"/>
  <c r="L9" i="74"/>
  <c r="R9" i="73"/>
  <c r="R10" i="73" s="1"/>
  <c r="T4" i="73"/>
  <c r="T12" i="73" s="1"/>
  <c r="L9" i="54"/>
  <c r="L10" i="54" s="1"/>
  <c r="S9" i="54"/>
  <c r="S10" i="54" s="1"/>
  <c r="Q9" i="57"/>
  <c r="Q10" i="57" s="1"/>
  <c r="P9" i="57"/>
  <c r="P10" i="57" s="1"/>
  <c r="T4" i="74"/>
  <c r="T12" i="74" s="1"/>
  <c r="L9" i="71"/>
  <c r="J9" i="61"/>
  <c r="R9" i="74"/>
  <c r="I9" i="75"/>
  <c r="J9" i="75"/>
  <c r="J10" i="75" s="1"/>
  <c r="Q9" i="61"/>
  <c r="Q10" i="61" s="1"/>
  <c r="T5" i="57"/>
  <c r="T13" i="57" s="1"/>
  <c r="T4" i="58"/>
  <c r="T12" i="58" s="1"/>
  <c r="S9" i="56"/>
  <c r="Q9" i="56"/>
  <c r="Q10" i="56" s="1"/>
  <c r="M9" i="57"/>
  <c r="M10" i="57" s="1"/>
  <c r="I9" i="57"/>
  <c r="I10" i="57" s="1"/>
  <c r="H9" i="57"/>
  <c r="N9" i="58"/>
  <c r="N10" i="58" s="1"/>
  <c r="P9" i="58"/>
  <c r="M9" i="58"/>
  <c r="M10" i="58" s="1"/>
  <c r="O9" i="58"/>
  <c r="T3" i="59"/>
  <c r="T11" i="59" s="1"/>
  <c r="T5" i="59"/>
  <c r="T13" i="59" s="1"/>
  <c r="L9" i="60"/>
  <c r="L10" i="60" s="1"/>
  <c r="L9" i="61"/>
  <c r="I9" i="61"/>
  <c r="T4" i="61"/>
  <c r="T12" i="61" s="1"/>
  <c r="H9" i="61"/>
  <c r="Q9" i="71"/>
  <c r="Q10" i="71" s="1"/>
  <c r="T4" i="71"/>
  <c r="T12" i="71" s="1"/>
  <c r="T5" i="71"/>
  <c r="T13" i="71" s="1"/>
  <c r="L9" i="72"/>
  <c r="T3" i="73"/>
  <c r="T11" i="73" s="1"/>
  <c r="S9" i="1"/>
  <c r="S10" i="1" s="1"/>
  <c r="T4" i="1"/>
  <c r="T12" i="1" s="1"/>
  <c r="O9" i="75"/>
  <c r="O10" i="75" s="1"/>
  <c r="H12" i="47"/>
  <c r="J9" i="62"/>
  <c r="J10" i="62" s="1"/>
  <c r="M9" i="56"/>
  <c r="M10" i="56" s="1"/>
  <c r="S9" i="57"/>
  <c r="S10" i="57" s="1"/>
  <c r="T3" i="58"/>
  <c r="T11" i="58" s="1"/>
  <c r="J9" i="58"/>
  <c r="J10" i="58" s="1"/>
  <c r="R9" i="1"/>
  <c r="R10" i="1" s="1"/>
  <c r="O9" i="74"/>
  <c r="O10" i="74" s="1"/>
  <c r="Q9" i="60"/>
  <c r="O60" i="4"/>
  <c r="O62" i="4" s="1"/>
  <c r="H9" i="76"/>
  <c r="I9" i="76"/>
  <c r="R9" i="76"/>
  <c r="R10" i="76" s="1"/>
  <c r="L12" i="47"/>
  <c r="Q9" i="76"/>
  <c r="Q10" i="76" s="1"/>
  <c r="K62" i="4"/>
  <c r="L14" i="47"/>
  <c r="G14" i="47"/>
  <c r="T5" i="76"/>
  <c r="T13" i="76" s="1"/>
  <c r="M9" i="76"/>
  <c r="O9" i="53"/>
  <c r="O10" i="53" s="1"/>
  <c r="P9" i="59"/>
  <c r="P10" i="59" s="1"/>
  <c r="R9" i="62"/>
  <c r="H11" i="62"/>
  <c r="H9" i="62"/>
  <c r="H10" i="62" s="1"/>
  <c r="H12" i="77"/>
  <c r="H9" i="71"/>
  <c r="T4" i="54"/>
  <c r="T12" i="54" s="1"/>
  <c r="T5" i="61"/>
  <c r="T13" i="61" s="1"/>
  <c r="K13" i="47"/>
  <c r="O59" i="4"/>
  <c r="R9" i="55"/>
  <c r="R10" i="55" s="1"/>
  <c r="T4" i="60"/>
  <c r="T12" i="60" s="1"/>
  <c r="T3" i="71"/>
  <c r="T5" i="58"/>
  <c r="T13" i="58" s="1"/>
  <c r="T3" i="57"/>
  <c r="T11" i="57" s="1"/>
  <c r="Q9" i="73"/>
  <c r="Q10" i="73" s="1"/>
  <c r="J9" i="74"/>
  <c r="J10" i="74" s="1"/>
  <c r="H9" i="58"/>
  <c r="H10" i="58" s="1"/>
  <c r="I9" i="62"/>
  <c r="I10" i="62" s="1"/>
  <c r="T3" i="74"/>
  <c r="T11" i="74" s="1"/>
  <c r="N9" i="76"/>
  <c r="J9" i="78"/>
  <c r="J10" i="78" s="1"/>
  <c r="K9" i="60"/>
  <c r="K10" i="60" s="1"/>
  <c r="P9" i="78"/>
  <c r="O9" i="78"/>
  <c r="P9" i="75"/>
  <c r="P10" i="75" s="1"/>
  <c r="K9" i="74"/>
  <c r="H11" i="56"/>
  <c r="T3" i="56"/>
  <c r="H9" i="56"/>
  <c r="H10" i="56" s="1"/>
  <c r="J11" i="56"/>
  <c r="J9" i="56"/>
  <c r="J10" i="56" s="1"/>
  <c r="Q9" i="59"/>
  <c r="I11" i="60"/>
  <c r="I9" i="60"/>
  <c r="I10" i="60" s="1"/>
  <c r="R9" i="61"/>
  <c r="R10" i="61" s="1"/>
  <c r="L9" i="62"/>
  <c r="K9" i="62"/>
  <c r="K10" i="62" s="1"/>
  <c r="J11" i="72"/>
  <c r="J9" i="72"/>
  <c r="J10" i="72" s="1"/>
  <c r="K9" i="76"/>
  <c r="R9" i="77"/>
  <c r="R10" i="77" s="1"/>
  <c r="I11" i="77"/>
  <c r="I9" i="77"/>
  <c r="I10" i="77" s="1"/>
  <c r="N9" i="1"/>
  <c r="N10" i="1" s="1"/>
  <c r="T5" i="1"/>
  <c r="T13" i="1" s="1"/>
  <c r="Q11" i="72"/>
  <c r="Q9" i="72"/>
  <c r="Q10" i="72" s="1"/>
  <c r="R11" i="78"/>
  <c r="R9" i="78"/>
  <c r="R10" i="78" s="1"/>
  <c r="L11" i="56"/>
  <c r="L9" i="56"/>
  <c r="L10" i="56" s="1"/>
  <c r="K59" i="4"/>
  <c r="K14" i="47"/>
  <c r="H13" i="47"/>
  <c r="G12" i="47"/>
  <c r="T5" i="73"/>
  <c r="T13" i="73" s="1"/>
  <c r="T3" i="61"/>
  <c r="T11" i="61" s="1"/>
  <c r="J14" i="47"/>
  <c r="L13" i="47"/>
  <c r="R9" i="71"/>
  <c r="R10" i="71" s="1"/>
  <c r="T4" i="62"/>
  <c r="T12" i="62" s="1"/>
  <c r="H11" i="58"/>
  <c r="T3" i="62"/>
  <c r="T3" i="76"/>
  <c r="J9" i="60"/>
  <c r="J10" i="60" s="1"/>
  <c r="P9" i="1"/>
  <c r="P10" i="1" s="1"/>
  <c r="T5" i="74"/>
  <c r="T13" i="74" s="1"/>
  <c r="L11" i="76"/>
  <c r="L9" i="76"/>
  <c r="L10" i="76" s="1"/>
  <c r="T3" i="75"/>
  <c r="T11" i="75" s="1"/>
  <c r="N9" i="74"/>
  <c r="T5" i="56"/>
  <c r="T13" i="56" s="1"/>
  <c r="I11" i="56"/>
  <c r="I9" i="56"/>
  <c r="I10" i="56" s="1"/>
  <c r="J9" i="59"/>
  <c r="J10" i="59" s="1"/>
  <c r="J12" i="59"/>
  <c r="N9" i="59"/>
  <c r="N10" i="59" s="1"/>
  <c r="L9" i="59"/>
  <c r="O9" i="62"/>
  <c r="O10" i="62" s="1"/>
  <c r="H9" i="72"/>
  <c r="O11" i="76"/>
  <c r="O9" i="76"/>
  <c r="O10" i="76" s="1"/>
  <c r="O9" i="1"/>
  <c r="O10" i="1" s="1"/>
  <c r="M9" i="1"/>
  <c r="M10" i="1" s="1"/>
  <c r="P11" i="76"/>
  <c r="P9" i="76"/>
  <c r="P10" i="76" s="1"/>
  <c r="K9" i="75"/>
  <c r="H9" i="73"/>
  <c r="T5" i="55"/>
  <c r="T13" i="55" s="1"/>
  <c r="T3" i="60"/>
  <c r="T11" i="60" s="1"/>
  <c r="T5" i="62"/>
  <c r="T13" i="62" s="1"/>
  <c r="L9" i="55"/>
  <c r="L10" i="55" s="1"/>
  <c r="T4" i="76"/>
  <c r="T12" i="76" s="1"/>
  <c r="S9" i="71"/>
  <c r="S10" i="71" s="1"/>
  <c r="N9" i="73"/>
  <c r="N10" i="73" s="1"/>
  <c r="K9" i="59"/>
  <c r="K10" i="59" s="1"/>
  <c r="M9" i="78"/>
  <c r="N9" i="75"/>
  <c r="H9" i="74"/>
  <c r="P9" i="56"/>
  <c r="P10" i="56" s="1"/>
  <c r="O9" i="57"/>
  <c r="O10" i="57" s="1"/>
  <c r="O11" i="57"/>
  <c r="R11" i="57"/>
  <c r="R9" i="57"/>
  <c r="R10" i="57" s="1"/>
  <c r="K11" i="58"/>
  <c r="K9" i="58"/>
  <c r="K10" i="58" s="1"/>
  <c r="N9" i="61"/>
  <c r="N10" i="61" s="1"/>
  <c r="S9" i="61"/>
  <c r="S10" i="61" s="1"/>
  <c r="S9" i="62"/>
  <c r="S10" i="62" s="1"/>
  <c r="K9" i="71"/>
  <c r="S11" i="72"/>
  <c r="S9" i="72"/>
  <c r="S10" i="72" s="1"/>
  <c r="K9" i="72"/>
  <c r="Q11" i="75"/>
  <c r="Q9" i="75"/>
  <c r="Q10" i="75" s="1"/>
  <c r="S11" i="76"/>
  <c r="S9" i="76"/>
  <c r="S10" i="76" s="1"/>
  <c r="M9" i="77"/>
  <c r="M10" i="77" s="1"/>
  <c r="I11" i="58"/>
  <c r="I9" i="58"/>
  <c r="I10" i="58" s="1"/>
  <c r="J9" i="77"/>
  <c r="M9" i="55"/>
  <c r="M10" i="55" s="1"/>
  <c r="Q9" i="55"/>
  <c r="Q10" i="55" s="1"/>
  <c r="H9" i="60"/>
  <c r="H10" i="60" s="1"/>
  <c r="AA62" i="4"/>
  <c r="AM62" i="4"/>
  <c r="S9" i="55"/>
  <c r="S10" i="55" s="1"/>
  <c r="N9" i="55"/>
  <c r="N10" i="55" s="1"/>
  <c r="T5" i="54"/>
  <c r="T13" i="54" s="1"/>
  <c r="I11" i="55"/>
  <c r="C12" i="47"/>
  <c r="I9" i="55"/>
  <c r="I10" i="55" s="1"/>
  <c r="T3" i="55"/>
  <c r="J11" i="55"/>
  <c r="J9" i="55"/>
  <c r="J10" i="55" s="1"/>
  <c r="K11" i="55"/>
  <c r="K9" i="55"/>
  <c r="K10" i="55" s="1"/>
  <c r="N13" i="54"/>
  <c r="O9" i="55"/>
  <c r="O10" i="55" s="1"/>
  <c r="T4" i="78"/>
  <c r="T12" i="78" s="1"/>
  <c r="D14" i="47"/>
  <c r="T3" i="53"/>
  <c r="P9" i="53"/>
  <c r="P10" i="53" s="1"/>
  <c r="H12" i="55"/>
  <c r="T4" i="55"/>
  <c r="T12" i="55" s="1"/>
  <c r="H9" i="55"/>
  <c r="H10" i="55" s="1"/>
  <c r="J13" i="47"/>
  <c r="J12" i="55"/>
  <c r="D13" i="47"/>
  <c r="M12" i="54"/>
  <c r="Q9" i="54"/>
  <c r="Q10" i="54" s="1"/>
  <c r="P9" i="54"/>
  <c r="P10" i="54" s="1"/>
  <c r="J9" i="54"/>
  <c r="J10" i="54" s="1"/>
  <c r="T4" i="59"/>
  <c r="AU62" i="4"/>
  <c r="H9" i="75"/>
  <c r="T4" i="75"/>
  <c r="H9" i="78"/>
  <c r="T3" i="78"/>
  <c r="T3" i="54"/>
  <c r="T11" i="54" s="1"/>
  <c r="H9" i="54"/>
  <c r="Q9" i="78"/>
  <c r="AQ62" i="4"/>
  <c r="C14" i="47"/>
  <c r="L9" i="78"/>
  <c r="T4" i="57"/>
  <c r="K9" i="57"/>
  <c r="K10" i="57" s="1"/>
  <c r="T5" i="78"/>
  <c r="T13" i="78" s="1"/>
  <c r="L9" i="75"/>
  <c r="L10" i="75" s="1"/>
  <c r="T5" i="75"/>
  <c r="T13" i="75" s="1"/>
  <c r="F14" i="47"/>
  <c r="S9" i="78"/>
  <c r="S10" i="78" s="1"/>
  <c r="N17" i="47"/>
  <c r="P11" i="72"/>
  <c r="P9" i="72"/>
  <c r="P10" i="72" s="1"/>
  <c r="T3" i="72"/>
  <c r="W62" i="4" l="1"/>
  <c r="O9" i="77"/>
  <c r="O10" i="77" s="1"/>
  <c r="S11" i="77"/>
  <c r="M3" i="47"/>
  <c r="M12" i="47" s="1"/>
  <c r="O13" i="77"/>
  <c r="I5" i="47"/>
  <c r="I14" i="47" s="1"/>
  <c r="S13" i="77"/>
  <c r="M5" i="47"/>
  <c r="M14" i="47" s="1"/>
  <c r="O12" i="77"/>
  <c r="I4" i="47"/>
  <c r="I13" i="47" s="1"/>
  <c r="S12" i="77"/>
  <c r="M4" i="47"/>
  <c r="M13" i="47" s="1"/>
  <c r="O11" i="77"/>
  <c r="I3" i="47"/>
  <c r="I12" i="47" s="1"/>
  <c r="S9" i="77"/>
  <c r="S10" i="77" s="1"/>
  <c r="AY3" i="4"/>
  <c r="AV62" i="4"/>
  <c r="AF62" i="4"/>
  <c r="G13" i="4"/>
  <c r="T9" i="52"/>
  <c r="T10" i="52" s="1"/>
  <c r="T9" i="61"/>
  <c r="T10" i="61" s="1"/>
  <c r="T9" i="58"/>
  <c r="T10" i="58" s="1"/>
  <c r="T9" i="60"/>
  <c r="T10" i="60" s="1"/>
  <c r="T9" i="1"/>
  <c r="T10" i="1" s="1"/>
  <c r="T9" i="74"/>
  <c r="T10" i="74" s="1"/>
  <c r="L10" i="47"/>
  <c r="L11" i="47" s="1"/>
  <c r="T9" i="76"/>
  <c r="T10" i="76" s="1"/>
  <c r="T11" i="76"/>
  <c r="T11" i="71"/>
  <c r="T9" i="71"/>
  <c r="T10" i="71" s="1"/>
  <c r="T11" i="62"/>
  <c r="T9" i="62"/>
  <c r="T10" i="62" s="1"/>
  <c r="T9" i="73"/>
  <c r="T10" i="73" s="1"/>
  <c r="T9" i="56"/>
  <c r="T10" i="56" s="1"/>
  <c r="T11" i="56"/>
  <c r="T9" i="54"/>
  <c r="T10" i="54" s="1"/>
  <c r="T9" i="75"/>
  <c r="T10" i="75" s="1"/>
  <c r="T12" i="75"/>
  <c r="D10" i="47"/>
  <c r="D11" i="47" s="1"/>
  <c r="D12" i="47"/>
  <c r="T9" i="55"/>
  <c r="T10" i="55" s="1"/>
  <c r="T11" i="55"/>
  <c r="H14" i="47"/>
  <c r="H10" i="47"/>
  <c r="H11" i="47" s="1"/>
  <c r="T12" i="59"/>
  <c r="T9" i="59"/>
  <c r="T10" i="59" s="1"/>
  <c r="G13" i="47"/>
  <c r="G10" i="47"/>
  <c r="G11" i="47" s="1"/>
  <c r="T9" i="53"/>
  <c r="T10" i="53" s="1"/>
  <c r="T11" i="53"/>
  <c r="T12" i="57"/>
  <c r="T9" i="57"/>
  <c r="T10" i="57" s="1"/>
  <c r="F12" i="47"/>
  <c r="F10" i="47"/>
  <c r="F11" i="47" s="1"/>
  <c r="K12" i="47"/>
  <c r="K10" i="47"/>
  <c r="K11" i="47" s="1"/>
  <c r="T9" i="78"/>
  <c r="T10" i="78" s="1"/>
  <c r="T11" i="78"/>
  <c r="C13" i="47"/>
  <c r="C10" i="47"/>
  <c r="C11" i="47" s="1"/>
  <c r="T11" i="72"/>
  <c r="T9" i="72"/>
  <c r="T10" i="72" s="1"/>
  <c r="J12" i="47"/>
  <c r="J10" i="47"/>
  <c r="J11" i="47" s="1"/>
  <c r="I10" i="47" l="1"/>
  <c r="I11" i="47" s="1"/>
  <c r="M10" i="47"/>
  <c r="M11" i="47" s="1"/>
  <c r="G14" i="4"/>
  <c r="AY62" i="4"/>
  <c r="AI62" i="4"/>
  <c r="G15" i="4" l="1"/>
  <c r="G16" i="4" l="1"/>
  <c r="N14" i="51"/>
  <c r="J14" i="51"/>
  <c r="P14" i="51"/>
  <c r="Q4" i="51"/>
  <c r="B7" i="51"/>
  <c r="U20" i="51"/>
  <c r="R8" i="51"/>
  <c r="P2" i="51"/>
  <c r="N4" i="51"/>
  <c r="O6" i="51"/>
  <c r="K7" i="51"/>
  <c r="T13" i="51"/>
  <c r="O15" i="51"/>
  <c r="L4" i="51"/>
  <c r="U4" i="51"/>
  <c r="A2" i="51"/>
  <c r="T16" i="51"/>
  <c r="B2" i="51"/>
  <c r="K15" i="51"/>
  <c r="J18" i="51"/>
  <c r="A19" i="51"/>
  <c r="N9" i="51"/>
  <c r="O11" i="51"/>
  <c r="S2" i="51"/>
  <c r="T10" i="51"/>
  <c r="L16" i="51"/>
  <c r="T19" i="51"/>
  <c r="M16" i="51"/>
  <c r="A8" i="51"/>
  <c r="M20" i="51"/>
  <c r="P8" i="51"/>
  <c r="P6" i="51"/>
  <c r="A12" i="51"/>
  <c r="R2" i="51"/>
  <c r="J8" i="51"/>
  <c r="T3" i="51"/>
  <c r="B12" i="51"/>
  <c r="P19" i="51"/>
  <c r="S20" i="51"/>
  <c r="R3" i="51"/>
  <c r="B5" i="51"/>
  <c r="M11" i="51"/>
  <c r="L19" i="51"/>
  <c r="S10" i="51"/>
  <c r="R12" i="51"/>
  <c r="O8" i="51"/>
  <c r="M8" i="51"/>
  <c r="T18" i="51"/>
  <c r="J10" i="51"/>
  <c r="L12" i="51"/>
  <c r="L9" i="51"/>
  <c r="R11" i="51"/>
  <c r="S18" i="51"/>
  <c r="A17" i="51"/>
  <c r="O2" i="51"/>
  <c r="B10" i="51"/>
  <c r="O4" i="51"/>
  <c r="K3" i="51"/>
  <c r="O17" i="51"/>
  <c r="T14" i="51"/>
  <c r="D18" i="51"/>
  <c r="B13" i="51"/>
  <c r="P18" i="51"/>
  <c r="K18" i="51"/>
  <c r="B11" i="51"/>
  <c r="K9" i="51"/>
  <c r="N19" i="51"/>
  <c r="P15" i="51"/>
  <c r="U12" i="51"/>
  <c r="T12" i="51"/>
  <c r="D6" i="51"/>
  <c r="J7" i="51"/>
  <c r="Q5" i="51"/>
  <c r="U7" i="51"/>
  <c r="K16" i="51"/>
  <c r="Q14" i="51"/>
  <c r="M6" i="51"/>
  <c r="B14" i="51"/>
  <c r="A7" i="51"/>
  <c r="S14" i="51"/>
  <c r="O13" i="51"/>
  <c r="M7" i="51"/>
  <c r="U16" i="51"/>
  <c r="J12" i="51"/>
  <c r="M15" i="51"/>
  <c r="D2" i="51"/>
  <c r="D7" i="51"/>
  <c r="O18" i="51"/>
  <c r="A3" i="51"/>
  <c r="S11" i="51"/>
  <c r="Q12" i="51"/>
  <c r="R14" i="51"/>
  <c r="A13" i="51"/>
  <c r="N3" i="51"/>
  <c r="U11" i="51"/>
  <c r="J2" i="51"/>
  <c r="U6" i="51"/>
  <c r="J19" i="51"/>
  <c r="K8" i="51"/>
  <c r="D3" i="51"/>
  <c r="Q17" i="51"/>
  <c r="L20" i="51"/>
  <c r="U5" i="51"/>
  <c r="J9" i="51"/>
  <c r="D20" i="51"/>
  <c r="Q9" i="51"/>
  <c r="O3" i="51"/>
  <c r="S17" i="51"/>
  <c r="D12" i="51"/>
  <c r="T11" i="51"/>
  <c r="S19" i="51"/>
  <c r="K20" i="51"/>
  <c r="Q6" i="51"/>
  <c r="A18" i="51"/>
  <c r="D17" i="51"/>
  <c r="Q20" i="51"/>
  <c r="U3" i="51"/>
  <c r="S5" i="51"/>
  <c r="P10" i="51"/>
  <c r="K13" i="51"/>
  <c r="L11" i="51"/>
  <c r="S9" i="51"/>
  <c r="N17" i="51"/>
  <c r="M9" i="51"/>
  <c r="T2" i="51"/>
  <c r="T17" i="51"/>
  <c r="N18" i="51"/>
  <c r="O12" i="51"/>
  <c r="P3" i="51"/>
  <c r="D11" i="51"/>
  <c r="L10" i="51"/>
  <c r="D15" i="51"/>
  <c r="U2" i="51"/>
  <c r="O14" i="51"/>
  <c r="R15" i="51"/>
  <c r="D13" i="51"/>
  <c r="Q19" i="51"/>
  <c r="P7" i="51"/>
  <c r="P4" i="51"/>
  <c r="N5" i="51"/>
  <c r="N2" i="51"/>
  <c r="Q15" i="51"/>
  <c r="J4" i="51"/>
  <c r="T15" i="51"/>
  <c r="S12" i="51"/>
  <c r="B4" i="51"/>
  <c r="T20" i="51"/>
  <c r="K10" i="51"/>
  <c r="J3" i="51"/>
  <c r="B16" i="51"/>
  <c r="B17" i="51"/>
  <c r="M17" i="51"/>
  <c r="R9" i="51"/>
  <c r="D4" i="51"/>
  <c r="K5" i="51"/>
  <c r="U15" i="51"/>
  <c r="K11" i="51"/>
  <c r="T5" i="51"/>
  <c r="O19" i="51"/>
  <c r="R13" i="51"/>
  <c r="D14" i="51"/>
  <c r="L15" i="51"/>
  <c r="P12" i="51"/>
  <c r="P16" i="51"/>
  <c r="S6" i="51"/>
  <c r="U13" i="51"/>
  <c r="B6" i="51"/>
  <c r="N10" i="51"/>
  <c r="N12" i="51"/>
  <c r="L7" i="51"/>
  <c r="U10" i="51"/>
  <c r="Q7" i="51"/>
  <c r="M14" i="51"/>
  <c r="R18" i="51"/>
  <c r="J16" i="51"/>
  <c r="A15" i="51"/>
  <c r="N15" i="51"/>
  <c r="T4" i="51"/>
  <c r="J13" i="51"/>
  <c r="T9" i="51"/>
  <c r="L3" i="51"/>
  <c r="P9" i="51"/>
  <c r="K6" i="51"/>
  <c r="S16" i="51"/>
  <c r="U8" i="51"/>
  <c r="M18" i="51"/>
  <c r="S15" i="51"/>
  <c r="L18" i="51"/>
  <c r="P11" i="51"/>
  <c r="J17" i="51"/>
  <c r="R7" i="51"/>
  <c r="R10" i="51"/>
  <c r="U14" i="51"/>
  <c r="O20" i="51"/>
  <c r="N7" i="51"/>
  <c r="A10" i="51"/>
  <c r="Q2" i="51"/>
  <c r="L5" i="51"/>
  <c r="A14" i="51"/>
  <c r="J15" i="51"/>
  <c r="B9" i="51"/>
  <c r="O7" i="51"/>
  <c r="D10" i="51"/>
  <c r="R4" i="51"/>
  <c r="D8" i="51"/>
  <c r="Q11" i="51"/>
  <c r="S3" i="51"/>
  <c r="T8" i="51"/>
  <c r="L14" i="51"/>
  <c r="A5" i="51"/>
  <c r="J5" i="51"/>
  <c r="A6" i="51"/>
  <c r="R19" i="51"/>
  <c r="O16" i="51"/>
  <c r="M12" i="51"/>
  <c r="Q13" i="51"/>
  <c r="P20" i="51"/>
  <c r="B15" i="51"/>
  <c r="P13" i="51"/>
  <c r="L17" i="51"/>
  <c r="N11" i="51"/>
  <c r="Q16" i="51"/>
  <c r="D19" i="51"/>
  <c r="K19" i="51"/>
  <c r="N6" i="51"/>
  <c r="A16" i="51"/>
  <c r="M3" i="51"/>
  <c r="K4" i="51"/>
  <c r="M13" i="51"/>
  <c r="O10" i="51"/>
  <c r="B20" i="51"/>
  <c r="B19" i="51"/>
  <c r="M4" i="51"/>
  <c r="L2" i="51"/>
  <c r="N8" i="51"/>
  <c r="K12" i="51"/>
  <c r="M2" i="51"/>
  <c r="O9" i="51"/>
  <c r="D5" i="51"/>
  <c r="Q18" i="51"/>
  <c r="M10" i="51"/>
  <c r="N20" i="51"/>
  <c r="K2" i="51"/>
  <c r="N13" i="51"/>
  <c r="J20" i="51"/>
  <c r="B18" i="51"/>
  <c r="U19" i="51"/>
  <c r="Q10" i="51"/>
  <c r="Q3" i="51"/>
  <c r="A11" i="51"/>
  <c r="M19" i="51"/>
  <c r="K17" i="51"/>
  <c r="A9" i="51"/>
  <c r="A4" i="51"/>
  <c r="R20" i="51"/>
  <c r="D9" i="51"/>
  <c r="R5" i="51"/>
  <c r="N16" i="51"/>
  <c r="S13" i="51"/>
  <c r="P5" i="51"/>
  <c r="L6" i="51"/>
  <c r="B3" i="51"/>
  <c r="S8" i="51"/>
  <c r="P17" i="51"/>
  <c r="U18" i="51"/>
  <c r="B8" i="51"/>
  <c r="O5" i="51"/>
  <c r="U17" i="51"/>
  <c r="M5" i="51"/>
  <c r="R16" i="51"/>
  <c r="U9" i="51"/>
  <c r="L13" i="51"/>
  <c r="T6" i="51"/>
  <c r="T7" i="51"/>
  <c r="A20" i="51"/>
  <c r="R17" i="51"/>
  <c r="J6" i="51"/>
  <c r="Q8" i="51"/>
  <c r="L8" i="51"/>
  <c r="S4" i="51"/>
  <c r="D16" i="51"/>
  <c r="J11" i="51"/>
  <c r="S7" i="51"/>
  <c r="R6" i="51"/>
  <c r="W11" i="51" l="1"/>
  <c r="W5" i="51"/>
  <c r="W7" i="51"/>
  <c r="N42" i="51"/>
  <c r="W6" i="51"/>
  <c r="U42" i="51"/>
  <c r="W15" i="51"/>
  <c r="Q42" i="51"/>
  <c r="O42" i="51"/>
  <c r="T42" i="51"/>
  <c r="W10" i="51"/>
  <c r="W17" i="51"/>
  <c r="W13" i="51"/>
  <c r="W8" i="51"/>
  <c r="R42" i="51"/>
  <c r="W20" i="51"/>
  <c r="W16" i="51"/>
  <c r="K42" i="51"/>
  <c r="W9" i="51"/>
  <c r="M42" i="51"/>
  <c r="W19" i="51"/>
  <c r="S42" i="51"/>
  <c r="W2" i="51"/>
  <c r="J42" i="51"/>
  <c r="L42" i="51"/>
  <c r="W18" i="51"/>
  <c r="K50" i="51"/>
  <c r="R50" i="51"/>
  <c r="L50" i="51"/>
  <c r="T50" i="51"/>
  <c r="M50" i="51"/>
  <c r="W50" i="51"/>
  <c r="O50" i="51"/>
  <c r="N50" i="51"/>
  <c r="S50" i="51"/>
  <c r="P50" i="51"/>
  <c r="U50" i="51"/>
  <c r="J50" i="51"/>
  <c r="Q50" i="51"/>
  <c r="W51" i="51"/>
  <c r="U51" i="51"/>
  <c r="M49" i="51"/>
  <c r="M51" i="51"/>
  <c r="L51" i="51"/>
  <c r="O49" i="51"/>
  <c r="S49" i="51"/>
  <c r="Q49" i="51"/>
  <c r="O51" i="51"/>
  <c r="V51" i="51"/>
  <c r="L49" i="51"/>
  <c r="P49" i="51"/>
  <c r="K49" i="51"/>
  <c r="K51" i="51"/>
  <c r="Q51" i="51"/>
  <c r="P51" i="51"/>
  <c r="T49" i="51"/>
  <c r="J49" i="51"/>
  <c r="T51" i="51"/>
  <c r="V49" i="51"/>
  <c r="U49" i="51"/>
  <c r="J51" i="51"/>
  <c r="N51" i="51"/>
  <c r="R51" i="51"/>
  <c r="R49" i="51"/>
  <c r="S51" i="51"/>
  <c r="N49" i="51"/>
  <c r="W12" i="51"/>
  <c r="P42" i="51"/>
  <c r="W3" i="51"/>
  <c r="W14" i="51"/>
  <c r="W4" i="51"/>
  <c r="G17" i="4"/>
  <c r="E10" i="51"/>
  <c r="E8" i="51"/>
  <c r="E11" i="51"/>
  <c r="E17" i="51"/>
  <c r="E16" i="51"/>
  <c r="E13" i="51"/>
  <c r="E15" i="51"/>
  <c r="E4" i="51"/>
  <c r="E20" i="51"/>
  <c r="E3" i="51"/>
  <c r="E18" i="51"/>
  <c r="E2" i="51"/>
  <c r="E12" i="51"/>
  <c r="E7" i="51"/>
  <c r="E19" i="51"/>
  <c r="E9" i="51"/>
  <c r="E5" i="51"/>
  <c r="E14" i="51"/>
  <c r="E6" i="51"/>
  <c r="M44" i="51" l="1"/>
  <c r="M46" i="51" s="1"/>
  <c r="P44" i="51"/>
  <c r="P46" i="51" s="1"/>
  <c r="Q52" i="51"/>
  <c r="Q54" i="51" s="1"/>
  <c r="M52" i="51"/>
  <c r="M54" i="51" s="1"/>
  <c r="P52" i="51"/>
  <c r="P54" i="51" s="1"/>
  <c r="J44" i="51"/>
  <c r="J46" i="51" s="1"/>
  <c r="N52" i="51"/>
  <c r="N54" i="51" s="1"/>
  <c r="L52" i="51"/>
  <c r="L54" i="51" s="1"/>
  <c r="S52" i="51"/>
  <c r="S54" i="51" s="1"/>
  <c r="K52" i="51"/>
  <c r="K54" i="51" s="1"/>
  <c r="O52" i="51"/>
  <c r="O54" i="51" s="1"/>
  <c r="T52" i="51"/>
  <c r="T54" i="51" s="1"/>
  <c r="S44" i="51"/>
  <c r="S46" i="51" s="1"/>
  <c r="R52" i="51"/>
  <c r="R54" i="51" s="1"/>
  <c r="U52" i="51"/>
  <c r="U54" i="51" s="1"/>
  <c r="J52" i="51"/>
  <c r="J54" i="51" s="1"/>
  <c r="W42" i="51"/>
  <c r="BJ42" i="51" s="1"/>
  <c r="V52" i="51"/>
  <c r="V54" i="51" s="1"/>
  <c r="B12" i="103"/>
  <c r="B15" i="103"/>
  <c r="B18" i="103"/>
  <c r="B5" i="103"/>
  <c r="B3" i="103"/>
  <c r="B13" i="103"/>
  <c r="B8" i="103"/>
  <c r="B9" i="103"/>
  <c r="B20" i="103"/>
  <c r="B16" i="103"/>
  <c r="B6" i="103"/>
  <c r="B19" i="103"/>
  <c r="B4" i="103"/>
  <c r="B17" i="103"/>
  <c r="B14" i="103"/>
  <c r="B7" i="103"/>
  <c r="B2" i="103"/>
  <c r="B11" i="103"/>
  <c r="B10" i="103"/>
  <c r="W49" i="51"/>
  <c r="W52" i="51" s="1"/>
  <c r="W54" i="51" s="1"/>
  <c r="G18" i="4"/>
  <c r="G19" i="4" l="1"/>
  <c r="G20" i="4" l="1"/>
  <c r="G21" i="4" l="1"/>
  <c r="G22" i="4" l="1"/>
  <c r="G23" i="4" l="1"/>
  <c r="G24" i="4" l="1"/>
  <c r="G25" i="4" l="1"/>
  <c r="G26" i="4" l="1"/>
  <c r="G27" i="4" l="1"/>
  <c r="G28" i="4" l="1"/>
  <c r="G29" i="4" l="1"/>
  <c r="G30" i="4" l="1"/>
  <c r="G31" i="4" l="1"/>
  <c r="G32" i="4" l="1"/>
  <c r="G33" i="4" l="1"/>
  <c r="G34" i="4" l="1"/>
  <c r="G35" i="4" l="1"/>
  <c r="S36" i="4" s="1"/>
  <c r="G36" i="4" l="1"/>
  <c r="S37" i="4" s="1"/>
  <c r="G37" i="4" l="1"/>
  <c r="S38" i="4" s="1"/>
  <c r="G38" i="4" l="1"/>
  <c r="S39" i="4" s="1"/>
  <c r="G39" i="4" l="1"/>
  <c r="S40" i="4" s="1"/>
  <c r="G40" i="4" l="1"/>
  <c r="S41" i="4" s="1"/>
  <c r="G41" i="4" l="1"/>
  <c r="S42" i="4" s="1"/>
  <c r="G42" i="4" l="1"/>
  <c r="S43" i="4" s="1"/>
  <c r="G43" i="4" l="1"/>
  <c r="S44" i="4" s="1"/>
  <c r="G44" i="4" l="1"/>
  <c r="S45" i="4" s="1"/>
  <c r="G45" i="4" l="1"/>
  <c r="S46" i="4" s="1"/>
  <c r="G46" i="4"/>
  <c r="H10" i="77"/>
  <c r="H11" i="77"/>
  <c r="H13" i="77"/>
  <c r="G5" i="4"/>
  <c r="H5" i="77"/>
  <c r="B5" i="47" s="1"/>
  <c r="B14" i="47" s="1"/>
  <c r="K5" i="77"/>
  <c r="G7" i="4"/>
  <c r="K3" i="77"/>
  <c r="K4" i="77"/>
  <c r="H3" i="77"/>
  <c r="B3" i="47" s="1"/>
  <c r="H4" i="77"/>
  <c r="B4" i="47" s="1"/>
  <c r="B13" i="47" s="1"/>
  <c r="G3" i="4"/>
  <c r="G6" i="4"/>
  <c r="G8" i="4"/>
  <c r="G4" i="4"/>
  <c r="E3" i="47" l="1"/>
  <c r="E12" i="47" s="1"/>
  <c r="B12" i="47"/>
  <c r="B10" i="47"/>
  <c r="B11" i="47" s="1"/>
  <c r="E4" i="47"/>
  <c r="E13" i="47" s="1"/>
  <c r="E5" i="47"/>
  <c r="E14" i="47" s="1"/>
  <c r="D62" i="4"/>
  <c r="S3" i="4"/>
  <c r="S61" i="4" s="1"/>
  <c r="K9" i="77"/>
  <c r="K10" i="77" s="1"/>
  <c r="T5" i="77"/>
  <c r="T13" i="77" s="1"/>
  <c r="K13" i="77"/>
  <c r="K11" i="77"/>
  <c r="G61" i="4"/>
  <c r="T4" i="77"/>
  <c r="T12" i="77" s="1"/>
  <c r="K12" i="77"/>
  <c r="G60" i="4"/>
  <c r="P62" i="4"/>
  <c r="G59" i="4"/>
  <c r="H9" i="77"/>
  <c r="T3" i="77"/>
  <c r="N3" i="47" l="1"/>
  <c r="N12" i="47" s="1"/>
  <c r="N5" i="47"/>
  <c r="N14" i="47" s="1"/>
  <c r="E10" i="47"/>
  <c r="E11" i="47" s="1"/>
  <c r="S60" i="4"/>
  <c r="S62" i="4" s="1"/>
  <c r="N4" i="47"/>
  <c r="N13" i="47" s="1"/>
  <c r="S59" i="4"/>
  <c r="G62" i="4"/>
  <c r="T11" i="77"/>
  <c r="T9" i="77"/>
  <c r="T10" i="77" s="1"/>
  <c r="N10" i="47" l="1"/>
  <c r="N11" i="47" s="1"/>
</calcChain>
</file>

<file path=xl/comments1.xml><?xml version="1.0" encoding="utf-8"?>
<comments xmlns="http://schemas.openxmlformats.org/spreadsheetml/2006/main">
  <authors>
    <author>Erle P. Halliburton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rates charges to NNs outside of the country</t>
        </r>
      </text>
    </comment>
  </commentList>
</comments>
</file>

<file path=xl/comments10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11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12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13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14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15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16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17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18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19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Q2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Add 40K from Abubkr </t>
        </r>
      </text>
    </comment>
    <comment ref="R2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adding EDM Upgrade
+ 30K Abubkr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2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
R = Renewal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20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21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22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23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24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25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26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27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28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29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3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30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31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32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33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34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35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36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37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38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39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4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40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41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5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6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7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8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mments9.xml><?xml version="1.0" encoding="utf-8"?>
<comments xmlns="http://schemas.openxmlformats.org/spreadsheetml/2006/main">
  <authors>
    <author>Antonio Cardona</author>
    <author>Erle P. Halliburton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Antonio Cardona:</t>
        </r>
        <r>
          <rPr>
            <sz val="9"/>
            <color indexed="81"/>
            <rFont val="Tahoma"/>
            <family val="2"/>
          </rPr>
          <t xml:space="preserve">
P = Project
O = Opportunity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Actual and Projected revenue for the project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same project country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Cost rate charges to the project of consultants of different project country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Contractor invoice cost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Expenses required for project execution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Hardware or software required for project execution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Erle P. Halliburton:</t>
        </r>
        <r>
          <rPr>
            <sz val="9"/>
            <color indexed="81"/>
            <rFont val="Tahoma"/>
            <family val="2"/>
          </rPr>
          <t xml:space="preserve">
Materials required for project execution</t>
        </r>
      </text>
    </comment>
  </commentList>
</comments>
</file>

<file path=xl/connections.xml><?xml version="1.0" encoding="utf-8"?>
<connections xmlns="http://schemas.openxmlformats.org/spreadsheetml/2006/main">
  <connection id="1" name="Connection" type="1" refreshedVersion="6" background="1">
    <dbPr connection="DRIVER=SQL Server;SERVER=NP1APPL408S1;UID=HB31664;Trusted_Connection=Yes;APP=Microsoft Office 2003;WSID=NTBK367135;DATABASE=SalesMethod_MSCRM;Network=DBMSSOCN" command="select  top 10000 &quot;opportunity0&quot;.name as &quot;name&quot; , &quot;opportunity0&quot;.estimatedvalue as &quot;estimatedvalue&quot; , &quot;opportunity0&quot;.estimatedclosedate as &quot;estimatedclosedate&quot; , &quot;opportunity0&quot;.lmk_closeplanstatename as &quot;lmk_closeplanstatename&quot; , &quot;opportunity0&quot;.opportunityid as &quot;opportunityid&quot; , &quot;opportunity0&quot;.modifiedon as &quot;modifiedon&quot; , &quot;opportunity0&quot;.modifiedbyname as &quot;modifiedbyname&quot; , &quot;opportunity0&quot;.owneridname as &quot;owneridname&quot; , &quot;opportunity0&quot;.lmk_serviceamount as &quot;lmk_serviceamount&quot; , &quot;opportunity0&quot;.lmk_pursuitleadername as &quot;lmk_pursuitleadername&quot; , &quot;opportunity0&quot;.transactioncurrencyidname as &quot;transactioncurrencyidname&quot; , &quot;a_34e7bb29d7d04dcb985d78a992c283cc&quot;.lmk_geographyidname as &quot;a_34e7bb29d7d04dcb985d78a992c283cc.lmk_geographyidname&quot;  from  FilteredOpportunity as &quot;opportunity0&quot; left outer join FilteredAccount as &quot;a_34e7bb29d7d04dcb985d78a992c283cc&quot; on (&quot;opportunity0&quot;.customerid  =  &quot;a_34e7bb29d7d04dcb985d78a992c283cc&quot;.accountid)  where  ((&quot;opportunity0&quot;.lmk_closeplanstate in (176420007 , 176420006 , 176420004 , 176420000))) order by  &quot;a_34e7bb29d7d04dcb985d78a992c283cc&quot;.lmk_geographyidname asc, &quot;opportunity0&quot;.lmk_pursuitleadername  asc, &quot;opportunity0&quot;.modifiedbyname asc"/>
  </connection>
</connections>
</file>

<file path=xl/sharedStrings.xml><?xml version="1.0" encoding="utf-8"?>
<sst xmlns="http://schemas.openxmlformats.org/spreadsheetml/2006/main" count="10606" uniqueCount="2614">
  <si>
    <t>Country</t>
  </si>
  <si>
    <t>Project No</t>
  </si>
  <si>
    <t>Customer</t>
  </si>
  <si>
    <t>Project Name</t>
  </si>
  <si>
    <t>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</si>
  <si>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</si>
  <si>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</si>
  <si>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</si>
  <si>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</si>
  <si>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</si>
  <si>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</si>
  <si>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</si>
  <si>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</si>
  <si>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</si>
  <si>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</si>
  <si>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</si>
  <si>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</si>
  <si>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</si>
  <si>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Charges In</t>
  </si>
  <si>
    <t>Contractors</t>
  </si>
  <si>
    <t>Expenses</t>
  </si>
  <si>
    <t>IT (HW/SW)</t>
  </si>
  <si>
    <t>Materials</t>
  </si>
  <si>
    <t>HeadCount Cost</t>
  </si>
  <si>
    <t>Total Cost</t>
  </si>
  <si>
    <t>% of expenses over total cost</t>
  </si>
  <si>
    <t>% of IT over total cost</t>
  </si>
  <si>
    <t>% of Materials over total cost</t>
  </si>
  <si>
    <t>HC cost per $ of revenue</t>
  </si>
  <si>
    <t>CI cost per $ of revenue</t>
  </si>
  <si>
    <t>Contractor cost per $ of revenue</t>
  </si>
  <si>
    <t>GP</t>
  </si>
  <si>
    <t>Element</t>
  </si>
  <si>
    <t>Charges Out</t>
  </si>
  <si>
    <t>Status</t>
  </si>
  <si>
    <t>Opportunity</t>
  </si>
  <si>
    <t>P</t>
  </si>
  <si>
    <t xml:space="preserve">O </t>
  </si>
  <si>
    <t>Type</t>
  </si>
  <si>
    <t>Consultant Name</t>
  </si>
  <si>
    <t>Cost Rate</t>
  </si>
  <si>
    <t>G&amp;G</t>
  </si>
  <si>
    <t>HC</t>
  </si>
  <si>
    <t>CO</t>
  </si>
  <si>
    <t>EX</t>
  </si>
  <si>
    <t>Utilization (Days x Month)</t>
  </si>
  <si>
    <t>Working Hours x Day</t>
  </si>
  <si>
    <t>X-out</t>
  </si>
  <si>
    <t>Absent</t>
  </si>
  <si>
    <t>Bill.</t>
  </si>
  <si>
    <t>NAME</t>
  </si>
  <si>
    <t>Region</t>
  </si>
  <si>
    <t>Future</t>
  </si>
  <si>
    <t>D&amp;C</t>
  </si>
  <si>
    <t>PROD</t>
  </si>
  <si>
    <t>TE/IM</t>
  </si>
  <si>
    <t>Proj_1</t>
  </si>
  <si>
    <t>Proj_2</t>
  </si>
  <si>
    <t>Proj_3</t>
  </si>
  <si>
    <t>Proj_4</t>
  </si>
  <si>
    <t>Proj_5</t>
  </si>
  <si>
    <t>Proj_6</t>
  </si>
  <si>
    <t>Proj_7</t>
  </si>
  <si>
    <t>Proj_8</t>
  </si>
  <si>
    <t>Proj_9</t>
  </si>
  <si>
    <t>Proj_10</t>
  </si>
  <si>
    <t>Proj_11</t>
  </si>
  <si>
    <t>Proj_12</t>
  </si>
  <si>
    <t>Proj_13</t>
  </si>
  <si>
    <t>Proj_14</t>
  </si>
  <si>
    <t>Proj_15</t>
  </si>
  <si>
    <t>Proj_16</t>
  </si>
  <si>
    <t>Proj_17</t>
  </si>
  <si>
    <t>Proj_18</t>
  </si>
  <si>
    <t>Proj_19</t>
  </si>
  <si>
    <t>Proj_20</t>
  </si>
  <si>
    <t>MENA</t>
  </si>
  <si>
    <t>!C2</t>
  </si>
  <si>
    <t>!B2</t>
  </si>
  <si>
    <t>!A2</t>
  </si>
  <si>
    <t>!D2</t>
  </si>
  <si>
    <t>!E2</t>
  </si>
  <si>
    <t>!G2</t>
  </si>
  <si>
    <t>!H2</t>
  </si>
  <si>
    <t>!I2</t>
  </si>
  <si>
    <t>!J2</t>
  </si>
  <si>
    <t>!K2</t>
  </si>
  <si>
    <t>!L2</t>
  </si>
  <si>
    <t>!M2</t>
  </si>
  <si>
    <t>!N2</t>
  </si>
  <si>
    <t>!O2</t>
  </si>
  <si>
    <t>!P2</t>
  </si>
  <si>
    <t>!Q2</t>
  </si>
  <si>
    <t>!R2</t>
  </si>
  <si>
    <t>!G25</t>
  </si>
  <si>
    <t>!G26</t>
  </si>
  <si>
    <t>!G27</t>
  </si>
  <si>
    <t>!G28</t>
  </si>
  <si>
    <t>!G29</t>
  </si>
  <si>
    <t>!G30</t>
  </si>
  <si>
    <t>!G31</t>
  </si>
  <si>
    <t>!G32</t>
  </si>
  <si>
    <t>!G33</t>
  </si>
  <si>
    <t>!G34</t>
  </si>
  <si>
    <t>!G35</t>
  </si>
  <si>
    <t>!G36</t>
  </si>
  <si>
    <t>!G37</t>
  </si>
  <si>
    <t>!G38</t>
  </si>
  <si>
    <t>!G39</t>
  </si>
  <si>
    <t>!G40</t>
  </si>
  <si>
    <t>!G41</t>
  </si>
  <si>
    <t>!G42</t>
  </si>
  <si>
    <t>!G43</t>
  </si>
  <si>
    <t>!G44</t>
  </si>
  <si>
    <t>Backlog</t>
  </si>
  <si>
    <t>Average</t>
  </si>
  <si>
    <t>Total HC</t>
  </si>
  <si>
    <t>Utilization HC</t>
  </si>
  <si>
    <t>Hire in</t>
  </si>
  <si>
    <t>Termination</t>
  </si>
  <si>
    <t>Relocation/Transfer</t>
  </si>
  <si>
    <t>Depedant Variance</t>
  </si>
  <si>
    <t>Vairiances</t>
  </si>
  <si>
    <t>Travel (non-project related)</t>
  </si>
  <si>
    <t>Diff</t>
  </si>
  <si>
    <t>Pipeline</t>
  </si>
  <si>
    <t>Upside</t>
  </si>
  <si>
    <t>Qualified</t>
  </si>
  <si>
    <t>Commit</t>
  </si>
  <si>
    <t>Closed</t>
  </si>
  <si>
    <t>!S2</t>
  </si>
  <si>
    <t>Active</t>
  </si>
  <si>
    <t>!F2</t>
  </si>
  <si>
    <t>(All)</t>
  </si>
  <si>
    <t xml:space="preserve"> Jan</t>
  </si>
  <si>
    <t xml:space="preserve"> Feb</t>
  </si>
  <si>
    <t xml:space="preserve"> Mar</t>
  </si>
  <si>
    <t xml:space="preserve"> Apr</t>
  </si>
  <si>
    <t xml:space="preserve"> May</t>
  </si>
  <si>
    <t xml:space="preserve"> Jun</t>
  </si>
  <si>
    <t xml:space="preserve"> Jul</t>
  </si>
  <si>
    <t xml:space="preserve"> Aug</t>
  </si>
  <si>
    <t xml:space="preserve"> Sep</t>
  </si>
  <si>
    <t xml:space="preserve"> Oct</t>
  </si>
  <si>
    <t xml:space="preserve"> Nov</t>
  </si>
  <si>
    <t xml:space="preserve"> Dec</t>
  </si>
  <si>
    <t xml:space="preserve"> Future</t>
  </si>
  <si>
    <t xml:space="preserve"> Total</t>
  </si>
  <si>
    <t>Jan LTF</t>
  </si>
  <si>
    <t>Feb LTF</t>
  </si>
  <si>
    <t>Mar LTF</t>
  </si>
  <si>
    <t>Apr LTF</t>
  </si>
  <si>
    <t>May LTF</t>
  </si>
  <si>
    <t>Jul LTF</t>
  </si>
  <si>
    <t>Jun LTF</t>
  </si>
  <si>
    <t>Aug LTF</t>
  </si>
  <si>
    <t>Sep LTF</t>
  </si>
  <si>
    <t>Oct LTF</t>
  </si>
  <si>
    <t>Nov LTF</t>
  </si>
  <si>
    <t>Dec LTF</t>
  </si>
  <si>
    <t>Viewpoint</t>
  </si>
  <si>
    <t>Total Functional Area</t>
  </si>
  <si>
    <t>Entity</t>
  </si>
  <si>
    <t xml:space="preserve"> 2016 CLTF vs 2015 </t>
  </si>
  <si>
    <t xml:space="preserve"> 2016 Plan vs 2016 CLTF </t>
  </si>
  <si>
    <t xml:space="preserve"> 2016 CLTF vs 2016 PLTF </t>
  </si>
  <si>
    <t>Q1</t>
  </si>
  <si>
    <t>Q2</t>
  </si>
  <si>
    <t>Q3</t>
  </si>
  <si>
    <t>Q4</t>
  </si>
  <si>
    <t>Year Total</t>
  </si>
  <si>
    <t>Current Month vs. Prior Month</t>
  </si>
  <si>
    <t>Current Month vs. Prior Month %</t>
  </si>
  <si>
    <t>Actual</t>
  </si>
  <si>
    <t>Plan-Target</t>
  </si>
  <si>
    <t>Total Product Revenue-</t>
  </si>
  <si>
    <t>Total Service Revenue-</t>
  </si>
  <si>
    <t>Total Revenue-</t>
  </si>
  <si>
    <t>640105D-Salaries &amp; Wages - Non Exempt/Hourly</t>
  </si>
  <si>
    <t>640140D-Deferred Salary</t>
  </si>
  <si>
    <t>640160D-Accrued Salaries</t>
  </si>
  <si>
    <t>640330D-Payroll Burdens-Paid Absence</t>
  </si>
  <si>
    <t>900208D-Salary Allocation</t>
  </si>
  <si>
    <t>Salaries &amp; Wages Fix-</t>
  </si>
  <si>
    <t>640300D-Burdens - Payroll Taxes - Empl Soc Sec</t>
  </si>
  <si>
    <t>640301D-Payroll Burdens - Payroll Taxes -FUTA</t>
  </si>
  <si>
    <t>640302D-Payroll Burdens - Payroll Taxes State Un</t>
  </si>
  <si>
    <t>640310D-Payroll Burdens - Group Insurance (L,H &amp;</t>
  </si>
  <si>
    <t>640315D-Payroll Burdens - Retirement Plan/Pensio</t>
  </si>
  <si>
    <t>640316D-Payroll Burdens - Profit Sharing/Pension</t>
  </si>
  <si>
    <t>640325D-Payroll Burdens - Employee Service Award</t>
  </si>
  <si>
    <t>640350D-Payroll Burdens - Post Retirement Medica</t>
  </si>
  <si>
    <t>640355D-Payroll Burdens - Other</t>
  </si>
  <si>
    <t>Benefits &amp; Burden Fix-</t>
  </si>
  <si>
    <t>640121D-CVA Expense</t>
  </si>
  <si>
    <t>CVA-Exp/Accruals/Payout Fix-</t>
  </si>
  <si>
    <t>Personnel Cost Fix-</t>
  </si>
  <si>
    <t>550300D-Depreciation</t>
  </si>
  <si>
    <t>550320D-Depreciation - Consolidations</t>
  </si>
  <si>
    <t>610301D-Intercompany Leasing Cost</t>
  </si>
  <si>
    <t>Depreciation/Depletion Fix-</t>
  </si>
  <si>
    <t>620100D-Taxes - Ad Valorem</t>
  </si>
  <si>
    <t>950901D-Capital Settlement</t>
  </si>
  <si>
    <t>Equipment &amp; Facilities Other Fix-</t>
  </si>
  <si>
    <t>550400D-Operating Equip.Rented - Short term</t>
  </si>
  <si>
    <t>550401D-Operating Equip. Rented - Long term</t>
  </si>
  <si>
    <t>550403D-Lease Exp - Restructure</t>
  </si>
  <si>
    <t>Equipment Rentals Fix-</t>
  </si>
  <si>
    <t>550500D-Facility costs - Other</t>
  </si>
  <si>
    <t>550504D-Other Equipment Expense - Restructure</t>
  </si>
  <si>
    <t>550505D-Facility costs - Rental Exp - Short Term - Trailer</t>
  </si>
  <si>
    <t>550507D-Facility Costs - Outside Guard Service</t>
  </si>
  <si>
    <t>550508D-Facility Costs - Outside Janitorial</t>
  </si>
  <si>
    <t>550509D-Facility Costs - Maintenance</t>
  </si>
  <si>
    <t>550510D-Facility Costs - Moving Expense</t>
  </si>
  <si>
    <t>550511D-Facility Costs - Temporary Facilities</t>
  </si>
  <si>
    <t>550550D-Provisions/Commissary</t>
  </si>
  <si>
    <t>610103D-Inter/Intracompany Charges - Warehouse</t>
  </si>
  <si>
    <t>900204D-Real Estate Alloc</t>
  </si>
  <si>
    <t>900213D-Security Allocation</t>
  </si>
  <si>
    <t xml:space="preserve">                    900216D-Yard Allocation</t>
  </si>
  <si>
    <t>Facilities Fix-</t>
  </si>
  <si>
    <t>Equip &amp; Facl Fix-</t>
  </si>
  <si>
    <t>550201D-Communications - Cellular Phones</t>
  </si>
  <si>
    <t>550800D-Computer &amp; Office Equipment - Rental - Short Term</t>
  </si>
  <si>
    <t>550810D-Computer Equipment - Software</t>
  </si>
  <si>
    <t>550815D-Computer Equipment - Maintenance</t>
  </si>
  <si>
    <t>900210D-IT Allocation</t>
  </si>
  <si>
    <t>900228D-Telephone &amp; Fax Costs</t>
  </si>
  <si>
    <t>937020D-GUB - Software - Imt E&amp;A</t>
  </si>
  <si>
    <t>937021D-GUB - Voice - Imt E&amp;A</t>
  </si>
  <si>
    <t>940013D-IT Project Related Settlements</t>
  </si>
  <si>
    <t>IT Other Fix-</t>
  </si>
  <si>
    <t>IT Other Expenses Fix-</t>
  </si>
  <si>
    <t>Amortization - Intangibles Fix-</t>
  </si>
  <si>
    <t>600100D-Insurance</t>
  </si>
  <si>
    <t>600102D-Insurance - Excess Liability</t>
  </si>
  <si>
    <t>600113D-Insurance - General Liability</t>
  </si>
  <si>
    <t>600114D-Insurance - Auto Liability</t>
  </si>
  <si>
    <t>600131D-Insurance - Marine Hull</t>
  </si>
  <si>
    <t>600133D-Insurance - Contractor s Equipment</t>
  </si>
  <si>
    <t>Insurance Fix-</t>
  </si>
  <si>
    <t xml:space="preserve">                    803202D-DNU-Country Indirect Cost pool</t>
  </si>
  <si>
    <t>900203D-Lab Allocation</t>
  </si>
  <si>
    <t>900215D-PSL Support Allocat</t>
  </si>
  <si>
    <t>900217D-Guest House Allocat</t>
  </si>
  <si>
    <t>900241D-Field Administration direct charge out</t>
  </si>
  <si>
    <t>900313D-Tech Mgr/Staff Alloc</t>
  </si>
  <si>
    <t>900342D-HRD Charges</t>
  </si>
  <si>
    <t>900387D-Global Procurement</t>
  </si>
  <si>
    <t>900396D-HR Global Allocation</t>
  </si>
  <si>
    <t>900397D-TM Training Ctr Alloc</t>
  </si>
  <si>
    <t>939003D-INACTIVE AS BSC AP (Process) IC Recovery</t>
  </si>
  <si>
    <t>939004D-INACTIVE AS BSC GA (Process) IC Recovery</t>
  </si>
  <si>
    <t>960208D-Mfg Serv to Eng Serv</t>
  </si>
  <si>
    <t>960210D-Experiment/Develop</t>
  </si>
  <si>
    <t>979801D-Network Payroll/Burden Cost to WBS</t>
  </si>
  <si>
    <t>Other Fixed Cost Fix-</t>
  </si>
  <si>
    <t>Other Cost Fix-</t>
  </si>
  <si>
    <t>Fixed Cost-</t>
  </si>
  <si>
    <t>Fixed Cost % of Revenue-</t>
  </si>
  <si>
    <t>500100-Cost of Goods Sold</t>
  </si>
  <si>
    <t>500101-Intercompany COGS</t>
  </si>
  <si>
    <t>610250-I/Co Product Billing Credits</t>
  </si>
  <si>
    <t>Cost of Goods Sold Other Var-</t>
  </si>
  <si>
    <t>500701-Net Book Value-Lost In Hole Tools</t>
  </si>
  <si>
    <t>Net Book Value Lost In Hole Var-</t>
  </si>
  <si>
    <t>Cost of Goods Sold Var-</t>
  </si>
  <si>
    <t>500370D-Manufacturing - Burden Applied</t>
  </si>
  <si>
    <t>500380D-MFG Over/Under Applied</t>
  </si>
  <si>
    <t>610120D-Distribution of Actual Labor</t>
  </si>
  <si>
    <t>938430D-Tech Exempt Labor</t>
  </si>
  <si>
    <t>938502D-Technology Labor</t>
  </si>
  <si>
    <t>950200D-Manufacturing Labor</t>
  </si>
  <si>
    <t>Labor &amp; Burden Applied Var-</t>
  </si>
  <si>
    <t>550600D-Housing &amp; Living Costs - Accommodations</t>
  </si>
  <si>
    <t>550601D-Housing &amp; Living Costs - Cost of Living</t>
  </si>
  <si>
    <t>550602D-Housing &amp; Living Costs - Other</t>
  </si>
  <si>
    <t>600112D-Insurance - Workers  Compensation</t>
  </si>
  <si>
    <t>610104D-Inter/Intraco Charges-Payroll Cost Alloc</t>
  </si>
  <si>
    <t>640130D-Severance Compensation</t>
  </si>
  <si>
    <t>650100D-Dependent s School Fees</t>
  </si>
  <si>
    <t>650650D-Uniforms</t>
  </si>
  <si>
    <t>800700D-Recruiting Expense - Allowable</t>
  </si>
  <si>
    <t>800912D-Medical - Drug Testing</t>
  </si>
  <si>
    <t>900212D-Training Allocation</t>
  </si>
  <si>
    <t>900231D-Employee Housing</t>
  </si>
  <si>
    <t>938000D-Labor Hours</t>
  </si>
  <si>
    <t>938001D-TC Payroll/Hr Cost R</t>
  </si>
  <si>
    <t>938002D-Payroll Processg Fee</t>
  </si>
  <si>
    <t>938100D-Engineering Labor</t>
  </si>
  <si>
    <t>938350D-No Charge Lab</t>
  </si>
  <si>
    <t>938351D-Interim Payroll</t>
  </si>
  <si>
    <t>938375D-HAL-Temp/Tech Labor</t>
  </si>
  <si>
    <t>938400D-Procurement Labor</t>
  </si>
  <si>
    <t>950210D-HR Cross Charg Labor</t>
  </si>
  <si>
    <t>Personnel Expense Other Var-</t>
  </si>
  <si>
    <t>640120D-Employee Bonuses &amp; Commissions</t>
  </si>
  <si>
    <t>640125D-Field Incentive - Variable</t>
  </si>
  <si>
    <t>640150D-Interest Expense - Deferred Salary</t>
  </si>
  <si>
    <t>640360D-Compensation Expense - Stock Options</t>
  </si>
  <si>
    <t>640365D-Compensation Expense - ESPP</t>
  </si>
  <si>
    <t>650500D-Incentive Compensation - Amortization</t>
  </si>
  <si>
    <t>650510D-Incentive Compensation - Lapse of Shares</t>
  </si>
  <si>
    <t>650515D-Stock Option Exercises - Employee Income</t>
  </si>
  <si>
    <t>900393D-Bonus Pay Allocation</t>
  </si>
  <si>
    <t>900394D-Bonus Fringe Benefit</t>
  </si>
  <si>
    <t>Bonus/Incentive Comp Var-</t>
  </si>
  <si>
    <t>Contractors Var-</t>
  </si>
  <si>
    <t>Overtime Var-</t>
  </si>
  <si>
    <t>Personnel Cost Var-</t>
  </si>
  <si>
    <t>590100D-Entertainment - Deductible</t>
  </si>
  <si>
    <t>590101D-Entertainment - Non Deductible</t>
  </si>
  <si>
    <t>590105D-Employee Meals - Business Meetings</t>
  </si>
  <si>
    <t>590108D-Entertainment - Foreign Government</t>
  </si>
  <si>
    <t>610107D-Inter/Intracompany Charges - Pool Cars</t>
  </si>
  <si>
    <t>900205D-Pool Car Allocation</t>
  </si>
  <si>
    <t>938505D-Technology Travel</t>
  </si>
  <si>
    <t>Travel &amp; Entertainment Var-</t>
  </si>
  <si>
    <t>Travel Expenses Var-</t>
  </si>
  <si>
    <t>550411D-Equipment Operating Expenses - Fuels</t>
  </si>
  <si>
    <t>Equipment Fuel Var-</t>
  </si>
  <si>
    <t>460430D-Gain/Loss on Intercompany Sale of Assets</t>
  </si>
  <si>
    <t>550440D-Charge/Credit Against Equipment Reserve</t>
  </si>
  <si>
    <t>931000D-Equipment Hours</t>
  </si>
  <si>
    <t>931001D-Tool Hours</t>
  </si>
  <si>
    <t>Equipment Operations Var-</t>
  </si>
  <si>
    <t>550412D-Equipment Operating Expense -Tire &amp; Tube</t>
  </si>
  <si>
    <t>550420D-Equipment Repair Costs</t>
  </si>
  <si>
    <t>940100D-Equipment Maintenanc</t>
  </si>
  <si>
    <t>960214D-Equipment RepairsPWO</t>
  </si>
  <si>
    <t>Equipment Repair Var-</t>
  </si>
  <si>
    <t>Equip &amp; Facl Var-</t>
  </si>
  <si>
    <t>500600D-Supplies</t>
  </si>
  <si>
    <t>500604D-Supplies - Workmen s Items</t>
  </si>
  <si>
    <t>500605D-Supplies - Welding</t>
  </si>
  <si>
    <t>500620D-Supplies - Small tools/Workmen s Items</t>
  </si>
  <si>
    <t>Supplies Var-</t>
  </si>
  <si>
    <t>500402D-Freight Forwarders Fees</t>
  </si>
  <si>
    <t>500403D-DEMURRAGE</t>
  </si>
  <si>
    <t>500423D-Land Freight</t>
  </si>
  <si>
    <t>500424D-Air Freight</t>
  </si>
  <si>
    <t>500425D-Sea Freight</t>
  </si>
  <si>
    <t>610135D-I/C BILLED FREIGHT CHARGE</t>
  </si>
  <si>
    <t>610136D-I/C BILLED CROSS DOCK OVERHEAD CHARGE</t>
  </si>
  <si>
    <t>900135D-XDock Freight Charge Recovery</t>
  </si>
  <si>
    <t>900136D-XDock Freight Overhead Recovery</t>
  </si>
  <si>
    <t>900223D-Freight Expense</t>
  </si>
  <si>
    <t>Freight Var-</t>
  </si>
  <si>
    <t>500900D-Owner Furnished/Pass Through Billings</t>
  </si>
  <si>
    <t>500914D-Owner Furnished/Pass Through Other</t>
  </si>
  <si>
    <t>Pass Thru Expense Var-</t>
  </si>
  <si>
    <t>500210D-Materials - Semifinished Goods</t>
  </si>
  <si>
    <t>500215D-Inventory to Production Orders</t>
  </si>
  <si>
    <t>500219D-Plant Activity - Completed Production</t>
  </si>
  <si>
    <t>500302D-MFG - Revaluation</t>
  </si>
  <si>
    <t>500310D-Manufacturing - Small Production Parts</t>
  </si>
  <si>
    <t>500320D-Manufacturing Variation</t>
  </si>
  <si>
    <t>500321D-MV - Mfg</t>
  </si>
  <si>
    <t>500330D-Manufacturing Inventory Price Variance</t>
  </si>
  <si>
    <t>500332D-PPV - Mfg</t>
  </si>
  <si>
    <t>500335D-Purchases Account</t>
  </si>
  <si>
    <t>500340D-Unusable Inventory</t>
  </si>
  <si>
    <t>500342D-Scrap Excess Or Obsolete Inventory</t>
  </si>
  <si>
    <t>500351D-Manufacturing Crating Charges</t>
  </si>
  <si>
    <t>500360D-Modifications &amp; Rework</t>
  </si>
  <si>
    <t>500520D-Certification Costs</t>
  </si>
  <si>
    <t>500800D-Physical Inventory Adjustments</t>
  </si>
  <si>
    <t>500820D-LIFO Inventory Adjustments</t>
  </si>
  <si>
    <t>550430D-Equipment Purchased - Owner s</t>
  </si>
  <si>
    <t>550431D-Equipment Purchased - Company Owned</t>
  </si>
  <si>
    <t>800901D-Safety Awards</t>
  </si>
  <si>
    <t>800902D-Safety Clothing (Flame Retardant)</t>
  </si>
  <si>
    <t>800950D-Supplies - Office</t>
  </si>
  <si>
    <t>800952D-Supplies - Computer/Printer Related</t>
  </si>
  <si>
    <t>800960D-Reproduction/Graphic Services</t>
  </si>
  <si>
    <t>900202D-Warehouse Allocation</t>
  </si>
  <si>
    <t>940105D-KIT Replenishment</t>
  </si>
  <si>
    <t>960201D-Reclamation Mfg</t>
  </si>
  <si>
    <t>960205D-Rework Mfg Settlemnt</t>
  </si>
  <si>
    <t>960219D-Scrap fr Repair Ords</t>
  </si>
  <si>
    <t>Materials &amp; Supplies Other Var-</t>
  </si>
  <si>
    <t>500200D-Materials</t>
  </si>
  <si>
    <t>500810D-Excess and Obsolete Inventory Allowance</t>
  </si>
  <si>
    <t>510010D-Software Development Recovery</t>
  </si>
  <si>
    <t>Mat &amp; Supp Var-</t>
  </si>
  <si>
    <t>500395D-UCC Expense</t>
  </si>
  <si>
    <t>900320D-UCC HR Alloc</t>
  </si>
  <si>
    <t>UCC Cost Var-</t>
  </si>
  <si>
    <t>Under/Over App Var-</t>
  </si>
  <si>
    <t>560400D-Auditing Services</t>
  </si>
  <si>
    <t>560500D-Tax Services Expense</t>
  </si>
  <si>
    <t>Consultants/Professional Services Var-</t>
  </si>
  <si>
    <t>560700D-Subcontracts - Labor</t>
  </si>
  <si>
    <t xml:space="preserve">                    560711D-SUBCONTRACTS ? EQUIPMENT (CORE BUSINESS)</t>
  </si>
  <si>
    <t>560720D-Subcontracts - Material</t>
  </si>
  <si>
    <t>Subcontract Var-</t>
  </si>
  <si>
    <t>620130D-Taxes - Sales</t>
  </si>
  <si>
    <t>620140D-Taxes - Use</t>
  </si>
  <si>
    <t>620170D-Taxes - VAT Non Recoverable</t>
  </si>
  <si>
    <t>620210D-Taxes - Other</t>
  </si>
  <si>
    <t>620265D-Stamp Tax Expense</t>
  </si>
  <si>
    <t>Taxes Var-</t>
  </si>
  <si>
    <t>801200D-Bad Debts</t>
  </si>
  <si>
    <t>801201D-Bad Debts - Provision</t>
  </si>
  <si>
    <t>801205D-Bad Debt-Write Offs</t>
  </si>
  <si>
    <t>Bad Debt Var-</t>
  </si>
  <si>
    <t>800200D-Job Failures and Rework</t>
  </si>
  <si>
    <t>Job Adjustments Var-</t>
  </si>
  <si>
    <t>850500D-Direct cost allocation</t>
  </si>
  <si>
    <t xml:space="preserve">               LSS Direct Var-</t>
  </si>
  <si>
    <t>500410D-Facilitating Expenses</t>
  </si>
  <si>
    <t>550210D-Communications - Postage/Express Mail</t>
  </si>
  <si>
    <t>580300D-Waste Management</t>
  </si>
  <si>
    <t>610200D-I/Co Zisp Sales Order Billing Credits</t>
  </si>
  <si>
    <t>610210D-I/Co Zisp Sales Order Expense</t>
  </si>
  <si>
    <t>610505D-Recoveries</t>
  </si>
  <si>
    <t>610600D-Intercompany Expense - Consolidations</t>
  </si>
  <si>
    <t>800150D-Short Payments</t>
  </si>
  <si>
    <t>800300D-Bank charges</t>
  </si>
  <si>
    <t>800350D-Bond Premiums</t>
  </si>
  <si>
    <t>800500D-License &amp; Permits (non vehicle)</t>
  </si>
  <si>
    <t>801401D-Social Commitments (non-US)</t>
  </si>
  <si>
    <t>803200D-Miscellaneous Other Expenses</t>
  </si>
  <si>
    <t>803204D-Percentage of Completion (POC) Adjustments</t>
  </si>
  <si>
    <t>803400D-Other/Miscellaneous - Consolidations</t>
  </si>
  <si>
    <t>850100D-Allocations - Management Reporting</t>
  </si>
  <si>
    <t>850400D-Accretion Expense</t>
  </si>
  <si>
    <t>900200D-Overhead Allocation</t>
  </si>
  <si>
    <t>900201D-Accounting Overhead</t>
  </si>
  <si>
    <t xml:space="preserve">                                             900214D-Alloc of LED</t>
  </si>
  <si>
    <t>900220D-Non Deployed Alloc</t>
  </si>
  <si>
    <t>900364D-Maintenance Allocat</t>
  </si>
  <si>
    <t>938501D-Technology Material</t>
  </si>
  <si>
    <t>938503D-Technology Outside</t>
  </si>
  <si>
    <t>938504D-Technology Other Cst</t>
  </si>
  <si>
    <t>940011D-Internal Order</t>
  </si>
  <si>
    <t>960220D-Internal Project</t>
  </si>
  <si>
    <t>990003D-Discrete Service Other Cost to PA</t>
  </si>
  <si>
    <t>Other Variable Cost Var-</t>
  </si>
  <si>
    <t>500400D-Customs &amp; Duties</t>
  </si>
  <si>
    <t>560800D-Agent Fees &amp; Commissions</t>
  </si>
  <si>
    <t>800600D-Royalty Expense</t>
  </si>
  <si>
    <t>Other Cost Var-</t>
  </si>
  <si>
    <t>Variable Cost-</t>
  </si>
  <si>
    <t>Variable Cost % of Revenue-</t>
  </si>
  <si>
    <t>Gross Profit-</t>
  </si>
  <si>
    <t>LMK Professional Services</t>
  </si>
  <si>
    <t>Current Year</t>
  </si>
  <si>
    <t>Previous Year</t>
  </si>
  <si>
    <t>Home</t>
  </si>
  <si>
    <t>Opportunity Name</t>
  </si>
  <si>
    <t>Owner</t>
  </si>
  <si>
    <t>Close Plan State</t>
  </si>
  <si>
    <t>Close Date</t>
  </si>
  <si>
    <t>Est. Revenue</t>
  </si>
  <si>
    <t>Professional Services Deal</t>
  </si>
  <si>
    <t>Modified By</t>
  </si>
  <si>
    <t>Modified On</t>
  </si>
  <si>
    <t>Services Lead</t>
  </si>
  <si>
    <t>Country/NWA (Account)</t>
  </si>
  <si>
    <t xml:space="preserve">  (opportunityid)</t>
  </si>
  <si>
    <t>Currency</t>
  </si>
  <si>
    <t>Samir Aggoune</t>
  </si>
  <si>
    <t>US Dollar</t>
  </si>
  <si>
    <t>Algeria</t>
  </si>
  <si>
    <t>297FA5B0-EB1C-E611-A2B5-0050569D5A17</t>
  </si>
  <si>
    <t>AD30C4D1-5AE4-E411-8989-0050569D5A18</t>
  </si>
  <si>
    <t>A9BBCB3C-64EB-E511-B218-0050569D5A17</t>
  </si>
  <si>
    <t>DC4CB57A-00C8-E511-ABAA-0050569D5A17</t>
  </si>
  <si>
    <t>8B76C8EA-8889-E311-8C47-0050569D5A17</t>
  </si>
  <si>
    <t>EEA5C2C9-FDF4-E511-A110-0050569D5A18</t>
  </si>
  <si>
    <t>72E6C2FB-E48E-E611-8AAC-0050569D5A17</t>
  </si>
  <si>
    <t>Antonio Jose Cardona Barboza</t>
  </si>
  <si>
    <t>5DAA8436-502E-E611-9241-0050569D5A17</t>
  </si>
  <si>
    <t>4369ADA7-6DE3-E411-8989-0050569D5A18</t>
  </si>
  <si>
    <t>D3BDBCE2-1D80-E611-BE7C-0050569D5A17</t>
  </si>
  <si>
    <t>67FEBEA3-F809-E611-8E0E-0050569D5A17</t>
  </si>
  <si>
    <t>4D6229D5-8A93-E511-A308-0050569D5A17</t>
  </si>
  <si>
    <t>F716368D-A812-E611-BF13-0050569D5A18</t>
  </si>
  <si>
    <t>00098B89-194A-E411-B64A-0050569D5A17</t>
  </si>
  <si>
    <t>4D66BE2D-8F93-E511-A308-0050569D5A17</t>
  </si>
  <si>
    <t>Emad Salem Ahmed</t>
  </si>
  <si>
    <t>Sherif Fahmy</t>
  </si>
  <si>
    <t>Bahrain</t>
  </si>
  <si>
    <t>5CEB0B0B-9F80-E611-BE7C-0050569D5A17</t>
  </si>
  <si>
    <t>Amr Metawie</t>
  </si>
  <si>
    <t>Ahmed Moayed Abdul Wahab</t>
  </si>
  <si>
    <t>Sajid Jadoon</t>
  </si>
  <si>
    <t>D3900907-D44F-E511-8A2E-0050569D5A17</t>
  </si>
  <si>
    <t>C97B6E04-F237-E611-AA27-0050569D5A18</t>
  </si>
  <si>
    <t>KOC-Kuwait-Neftex Services-Exploration and R&amp;T</t>
  </si>
  <si>
    <t>6268D421-D8CB-E411-B085-0050569D5A18</t>
  </si>
  <si>
    <t>Kuwait</t>
  </si>
  <si>
    <t>7AA5E5A1-D22A-E611-B8A4-0050569D5A18</t>
  </si>
  <si>
    <t>Pavel Mylnikov</t>
  </si>
  <si>
    <t>Michael Robert Pollock</t>
  </si>
  <si>
    <t>KOC-Kuwait-A-DSU-NFN</t>
  </si>
  <si>
    <t>8B769FC0-9CE3-E511-9681-0050569D5A18</t>
  </si>
  <si>
    <t>KOC-Kuwait-SK-Interpretation_Workflow</t>
  </si>
  <si>
    <t>78B6E0C5-36DD-E511-B218-0050569D5A17</t>
  </si>
  <si>
    <t>36820105-5A76-E511-BBDE-0050569D5A17</t>
  </si>
  <si>
    <t>KOC-Kuwait-Nexus-Benchmarking-SK</t>
  </si>
  <si>
    <t>0398265A-808E-E511-A5FD-0050569D5A17</t>
  </si>
  <si>
    <t>189305D8-570B-E311-A53D-0050569D5A18</t>
  </si>
  <si>
    <t>KUFPEC - Kuwait - Neftex</t>
  </si>
  <si>
    <t>E30D97D9-30EC-E511-9681-0050569D5A18</t>
  </si>
  <si>
    <t>01D82F9A-47DA-E111-9728-0050569D4187</t>
  </si>
  <si>
    <t>KOC-Kuwait-DrillWorks-KWS Impact</t>
  </si>
  <si>
    <t>C9B672E6-C405-E411-9490-0050569D5A17</t>
  </si>
  <si>
    <t>E45F3C9D-41F3-E411-9588-0050569D5A17</t>
  </si>
  <si>
    <t>F17C09F4-205E-E611-9387-0050569D5A17</t>
  </si>
  <si>
    <t>KOC - Compass Survey Management</t>
  </si>
  <si>
    <t>0F345C0B-E011-E611-BF13-0050569D5A18</t>
  </si>
  <si>
    <t>BE905EE0-53EE-E411-9588-0050569D5A17</t>
  </si>
  <si>
    <t>09A71D5B-FCD9-E211-9DF9-0050569D5A18</t>
  </si>
  <si>
    <t>E26E5832-5349-E411-93BB-0050569D5A18</t>
  </si>
  <si>
    <t>9C78B11D-FFD5-E511-ABAA-0050569D5A17</t>
  </si>
  <si>
    <t>7D1614E6-6E04-E511-B0FF-0050569D5A17</t>
  </si>
  <si>
    <t>16B16017-D8B1-E411-97D8-0050569D5A18</t>
  </si>
  <si>
    <t>Omran Dawed</t>
  </si>
  <si>
    <t>Wael Abdulla</t>
  </si>
  <si>
    <t>C201B598-73FE-E211-A53D-0050569D5A18</t>
  </si>
  <si>
    <t>B48DF20E-83C8-E411-B085-0050569D5A18</t>
  </si>
  <si>
    <t>Oman by PSL</t>
  </si>
  <si>
    <t>PDO_OM_DC_Compass_Upgrade_SW</t>
  </si>
  <si>
    <t>92124794-3D3E-E611-8822-0050569D5A18</t>
  </si>
  <si>
    <t>Oxy_OM_MDS Prestack Seismic Data Management Solution</t>
  </si>
  <si>
    <t>E9E9DF5D-55C0-E411-B085-0050569D5A18</t>
  </si>
  <si>
    <t>Oxy_OM_DS Upgrade A-10ep</t>
  </si>
  <si>
    <t>BF11C4C1-DDF9-E511-A110-0050569D5A18</t>
  </si>
  <si>
    <t>Oxy_OM_Petroleum Economics A-PILM</t>
  </si>
  <si>
    <t>1545A338-F3DD-E511-9681-0050569D5A18</t>
  </si>
  <si>
    <t>OOCEP_OM_Petroleum Economics New Ventures A-PILM</t>
  </si>
  <si>
    <t>10BE9021-FADD-E511-9681-0050569D5A18</t>
  </si>
  <si>
    <t>BP_OM_Drilling Analytics_Pilot</t>
  </si>
  <si>
    <t>5E50CC0D-1B1D-E511-8CD2-0050569D5A18</t>
  </si>
  <si>
    <t>PDO_OM_DM_SW_Agreement</t>
  </si>
  <si>
    <t>26656FC9-4840-E611-8822-0050569D5A18</t>
  </si>
  <si>
    <t>A3B5DC56-8A0B-E611-A2B5-0050569D5A17</t>
  </si>
  <si>
    <t>Ara_OM_Economics Solution A-PILM</t>
  </si>
  <si>
    <t>19DE9A99-E7E8-E511-B218-0050569D5A17</t>
  </si>
  <si>
    <t>E38573ED-13D8-E511-ABAA-0050569D5A17</t>
  </si>
  <si>
    <t>CE5C5C6C-430C-E611-BF13-0050569D5A18</t>
  </si>
  <si>
    <t>FEDD8ADD-29C0-E511-B8E6-0050569D5A18</t>
  </si>
  <si>
    <t>BC208B8A-E025-E611-9241-0050569D5A17</t>
  </si>
  <si>
    <t>Achintya Das</t>
  </si>
  <si>
    <t>PDO_OM_Neftex Geoscience Solutions</t>
  </si>
  <si>
    <t>341343A8-86CA-E411-9020-0050569D5A17</t>
  </si>
  <si>
    <t>Andrew Lavender</t>
  </si>
  <si>
    <t>Pakistan</t>
  </si>
  <si>
    <t>48053F9A-B995-E511-A308-0050569D5A17</t>
  </si>
  <si>
    <t>30594E21-E110-E611-A2B5-0050569D5A17</t>
  </si>
  <si>
    <t>97A60D60-3E08-E611-8E0E-0050569D5A17</t>
  </si>
  <si>
    <t>8D1FCFE0-3EE7-E411-AA87-0050569D5A17</t>
  </si>
  <si>
    <t>Qatar</t>
  </si>
  <si>
    <t>7B893808-83D5-E511-ABAA-0050569D5A17</t>
  </si>
  <si>
    <t>Saudi Arabia NWA by PSL</t>
  </si>
  <si>
    <t>407F044B-831B-E611-A2B5-0050569D5A17</t>
  </si>
  <si>
    <t>6989CCBB-9FF0-E411-9588-0050569D5A17</t>
  </si>
  <si>
    <t>C63BD103-2E89-E511-A2C5-0050569D5A18</t>
  </si>
  <si>
    <t>02B26834-3889-E511-A2C5-0050569D5A18</t>
  </si>
  <si>
    <t>Tunisia</t>
  </si>
  <si>
    <t>RESMAN - UAE - NETool - SW Perpetual</t>
  </si>
  <si>
    <t>06CEA571-3E2D-E611-B8A4-0050569D5A18</t>
  </si>
  <si>
    <t>United Arab Emirates NWA</t>
  </si>
  <si>
    <t>ADMA-UAE-Production-DOF-Software &amp; Services_A-DSP</t>
  </si>
  <si>
    <t>7AFD1C01-15AC-E511-A1D3-0050569D5A17</t>
  </si>
  <si>
    <t>ADMA_UAE_G&amp;G_DS Unconventionals_SW Perp_A-DSU</t>
  </si>
  <si>
    <t>95CA57B8-8CE3-E511-B218-0050569D5A17</t>
  </si>
  <si>
    <t>Skyland Petroleum-UAE-G&amp;G-SW Perpetual</t>
  </si>
  <si>
    <t>B637F942-A7D0-E411-9020-0050569D5A17</t>
  </si>
  <si>
    <t>ADMA - UAE - NETool - SW Perpetual</t>
  </si>
  <si>
    <t>FDEEB946-E648-E611-8E8B-0050569D5A17</t>
  </si>
  <si>
    <t>ADMA - UAE - Reservoir- DMS - SW Perp &amp; Services</t>
  </si>
  <si>
    <t>A7C35CDA-C0E6-E511-9681-0050569D5A18</t>
  </si>
  <si>
    <t>ADMA-UAE-Data Warehouse Project-DSIS, BPM &amp; DSDQ SW Perp + Services</t>
  </si>
  <si>
    <t>7F3C689A-AD49-E611-8079-0050569D5A18</t>
  </si>
  <si>
    <t>Al Yasat-UAE-G&amp;G-SW Perpetual &amp; Services</t>
  </si>
  <si>
    <t>DD13A4DE-3A4F-E611-8079-0050569D5A18</t>
  </si>
  <si>
    <t>Vega Petroleum_UAE_DS G1_SW_Perpetual</t>
  </si>
  <si>
    <t>E526F4AA-C327-E611-B8A4-0050569D5A18</t>
  </si>
  <si>
    <t>Weatherford - UAE - D&amp;C - SW Perpetual</t>
  </si>
  <si>
    <t>C89DF2D7-FA6C-E511-ACEF-0050569D5A18</t>
  </si>
  <si>
    <t>DDB2B20C-BB4B-E511-9CA9-0050569D5A18</t>
  </si>
  <si>
    <t>Right Angle Directional-UAE-D&amp;C-SW Perpetual-WebLead</t>
  </si>
  <si>
    <t>78679920-9381-E511-A2C5-0050569D5A18</t>
  </si>
  <si>
    <t>Skyland Petroleum - UAE - Neftex - Subscription</t>
  </si>
  <si>
    <t>214B1555-6BCE-E511-A4DB-0050569D5A18</t>
  </si>
  <si>
    <t>Martin Di Sisto</t>
  </si>
  <si>
    <t>E4CE6BC3-7C75-E611-A651-0050569D5A18</t>
  </si>
  <si>
    <t>8DC606DD-F06D-E611-B720-0050569D5A17</t>
  </si>
  <si>
    <t>D4A85987-BF80-E511-A5FD-0050569D5A17</t>
  </si>
  <si>
    <t>ADCO-UAE-SVS-Biostratigraphic Analysis-Neftex</t>
  </si>
  <si>
    <t>2780F456-6AF5-E511-8E0E-0050569D5A17</t>
  </si>
  <si>
    <t>Javier Ernesto Torres Premoli</t>
  </si>
  <si>
    <t>ADMA - UAE - Reservoir - Asphaltene Solution Development - R&amp;D Services</t>
  </si>
  <si>
    <t>A32D1273-7EF6-E511-A110-0050569D5A18</t>
  </si>
  <si>
    <t>3F02D700-FE56-E511-9CA9-0050569D5A18</t>
  </si>
  <si>
    <t>SNOC - Sharjah - OpenWorks Data Management Services</t>
  </si>
  <si>
    <t>CA49FA14-E632-E611-9241-0050569D5A17</t>
  </si>
  <si>
    <t>ADMA-UAE-PROFILE-Services Project</t>
  </si>
  <si>
    <t>924AF100-2FBC-E411-9020-0050569D5A17</t>
  </si>
  <si>
    <t>3B573597-30BC-E411-9020-0050569D5A17</t>
  </si>
  <si>
    <t>ADMA_UAE_Landmark Earth_HW_A-Earth</t>
  </si>
  <si>
    <t>630EAAA7-D69A-E111-9B4E-0050569D4187</t>
  </si>
  <si>
    <t>DE619B16-1DF4-E411-9588-0050569D5A17</t>
  </si>
  <si>
    <t>ADMA - UAE - D&amp;C - CWP Additional Licenses + OnSite Services - SW Perp &amp; Services</t>
  </si>
  <si>
    <t>9BFE11BB-5CD8-E511-A4DB-0050569D5A18</t>
  </si>
  <si>
    <t>CE62ECA9-AB5E-E511-ACEF-0050569D5A18</t>
  </si>
  <si>
    <t>B2FDFB3A-D2A3-E511-8FDD-0050569D5A18</t>
  </si>
  <si>
    <t>4FB98500-3972-E511-B43A-0050569D5A18</t>
  </si>
  <si>
    <t>Al Yasat-UAE-D&amp;C-SW Perpetual &amp; Services</t>
  </si>
  <si>
    <t>E5F9125B-2879-E311-94A4-0050569D5A18</t>
  </si>
  <si>
    <t>ADMA-UAE- Drilling Activities Planning &amp; Optimization-Services</t>
  </si>
  <si>
    <t>9D55534C-7BAF-E311-8C47-0050569D5A17</t>
  </si>
  <si>
    <t>ZADCO-UAE-D&amp;C-DSWP-Onsite Renewal</t>
  </si>
  <si>
    <t>2B64747F-2B7E-E511-A2C5-0050569D5A18</t>
  </si>
  <si>
    <t>ADCO-UAE-D&amp;C-OpenWells Codes Project</t>
  </si>
  <si>
    <t>030BF457-487E-E511-A2C5-0050569D5A18</t>
  </si>
  <si>
    <t>ADCO-UAE-A-PILM</t>
  </si>
  <si>
    <t>A5446CF0-69FA-E511-A110-0050569D5A18</t>
  </si>
  <si>
    <t>ADCO-UAE-A-Earth</t>
  </si>
  <si>
    <t>84B41AE2-2CF0-E511-A110-0050569D5A18</t>
  </si>
  <si>
    <t>Mubadala-UAE-A-Earth</t>
  </si>
  <si>
    <t>E87C2A8C-2DF0-E511-A110-0050569D5A18</t>
  </si>
  <si>
    <t>ZADCO-UAE-Rig Scheduling Solution-Pilot Phase-A-PILM</t>
  </si>
  <si>
    <t>7ACA1B7E-2EF0-E511-A110-0050569D5A18</t>
  </si>
  <si>
    <t>086A2897-EEC3-E511-A4DB-0050569D5A18</t>
  </si>
  <si>
    <t>ADCO-UAE-SW-NETool</t>
  </si>
  <si>
    <t>3FDDDF74-6293-E611-9192-0050569D5A18</t>
  </si>
  <si>
    <t>ZADCO-UAE-D&amp;C-SVC-Rigless Reports</t>
  </si>
  <si>
    <t>CA43F0F1-9393-E611-9192-0050569D5A18</t>
  </si>
  <si>
    <t>3C69114A-71BE-E511-A1D3-0050569D5A17</t>
  </si>
  <si>
    <t>ZADCO-UAE-DS-InSite-SW+Services</t>
  </si>
  <si>
    <t>C729C79C-8FDD-E211-9E83-0050569D5A17</t>
  </si>
  <si>
    <t>C8E11A10-1714-E511-9085-0050569D5A17</t>
  </si>
  <si>
    <t>ADCO-UAE-Subscription-Neftex</t>
  </si>
  <si>
    <t>07EDB945-979A-E111-9B4E-0050569D4187</t>
  </si>
  <si>
    <t>ZADCO-UAE-Cloud Solution-Managed Services</t>
  </si>
  <si>
    <t>F36C8CB4-9D9A-E111-9B4E-0050569D4187</t>
  </si>
  <si>
    <t>ADCO-UAE-D&amp;C-Optimization-SVS</t>
  </si>
  <si>
    <t>F81D4609-36A0-E111-9B4E-0050569D4187</t>
  </si>
  <si>
    <t>ADCO-UAE-RTOC-A-DSP</t>
  </si>
  <si>
    <t>E74ED09E-73AD-E111-B172-0050569D4187</t>
  </si>
  <si>
    <t>F5701B55-876A-E511-8F0A-0050569D5A17</t>
  </si>
  <si>
    <t>TAQA-UAE-SW-New</t>
  </si>
  <si>
    <t>0D28FB8A-886A-E511-8F0A-0050569D5A17</t>
  </si>
  <si>
    <t>ADCO-UAE-SVS-Ichnofabrics Analysis-Neftex</t>
  </si>
  <si>
    <t>601EE8DF-6AF5-E511-8E0E-0050569D5A17</t>
  </si>
  <si>
    <t>392E738D-7DBE-E511-A1D3-0050569D5A17</t>
  </si>
  <si>
    <t>16B9314B-70A4-E411-BDBE-0050569D5A17</t>
  </si>
  <si>
    <t>Oil Search-UAE-Neftex-Subscription</t>
  </si>
  <si>
    <t>BE6528EC-223C-E611-AA27-0050569D5A18</t>
  </si>
  <si>
    <t>Yemen</t>
  </si>
  <si>
    <t>Jordan</t>
  </si>
  <si>
    <t>Link</t>
  </si>
  <si>
    <t>KOC Deep Drilling - WellHead - DSWIM A-DSP</t>
  </si>
  <si>
    <t>8EF666BC-CC95-E611-8AAC-0050569D5A17</t>
  </si>
  <si>
    <t>DanaGas_Sharjah_Palantir SW_Training A-PILM</t>
  </si>
  <si>
    <t>937000D-ITGB - Applications Dev/Spt AC</t>
  </si>
  <si>
    <t>937001D-ITGB - Wellsite Application Software</t>
  </si>
  <si>
    <t>937002D-ITGB - Computer Equipment</t>
  </si>
  <si>
    <t>937004D-ITGB - Network Services - Info Tech</t>
  </si>
  <si>
    <t>937017D-ITGB - Software Licenses - SS IT</t>
  </si>
  <si>
    <t>937018D-ITGB - PC Device Cost</t>
  </si>
  <si>
    <t>937019D-ITGB - PC support</t>
  </si>
  <si>
    <t>937026D-ITGB - Mobility Device Support</t>
  </si>
  <si>
    <t>937033D-ITGB - Cell Phone</t>
  </si>
  <si>
    <t>937034D-ITGB - Local Telephone Calls</t>
  </si>
  <si>
    <t>937035D-ITGB - Real Time Operations</t>
  </si>
  <si>
    <t>937036D-ITGB - IT Service Charge</t>
  </si>
  <si>
    <t>937032D-ITGB - Training</t>
  </si>
  <si>
    <t xml:space="preserve"> </t>
  </si>
  <si>
    <t>Lead</t>
  </si>
  <si>
    <t>5041D700-1A9C-E611-9DB9-0050569D5A18</t>
  </si>
  <si>
    <t>36824438-3F9F-E611-AF5B-0050569D5A17</t>
  </si>
  <si>
    <t>Op3</t>
  </si>
  <si>
    <t>Op4</t>
  </si>
  <si>
    <t>Op5</t>
  </si>
  <si>
    <t>Op6</t>
  </si>
  <si>
    <t>Op7</t>
  </si>
  <si>
    <t>Op8</t>
  </si>
  <si>
    <t>Op9</t>
  </si>
  <si>
    <t>Op10</t>
  </si>
  <si>
    <t>Op11</t>
  </si>
  <si>
    <t>Op13</t>
  </si>
  <si>
    <t>Op14</t>
  </si>
  <si>
    <t>Op15</t>
  </si>
  <si>
    <t>Y2017</t>
  </si>
  <si>
    <t>KOC-Kuwait-Workflow Optimization-GFDS</t>
  </si>
  <si>
    <t>63D95CCA-23AA-E611-AF5B-0050569D5A17</t>
  </si>
  <si>
    <t>4D71BB21-74B4-E611-ADDE-0050569D5A18</t>
  </si>
  <si>
    <t>Petrogas_OM_Operations_Optimization A-DSP</t>
  </si>
  <si>
    <t>B6295B75-A2B4-E611-B05D-0050569D5A17</t>
  </si>
  <si>
    <t>E1A1CED0-C1AB-E611-AF5B-0050569D5A17</t>
  </si>
  <si>
    <t>3D1CD40B-95B4-E611-B05D-0050569D5A17</t>
  </si>
  <si>
    <t>19212F91-C3B0-E611-B1A0-0050569D5A18</t>
  </si>
  <si>
    <t>73B2FE68-4CB2-E611-B05D-0050569D5A17</t>
  </si>
  <si>
    <t>CRM Rev.</t>
  </si>
  <si>
    <t>High</t>
  </si>
  <si>
    <t>Risk</t>
  </si>
  <si>
    <t>Medium</t>
  </si>
  <si>
    <t>Low</t>
  </si>
  <si>
    <t>Probability</t>
  </si>
  <si>
    <t>F07AD0B6-73BF-E611-8918-0050569D5A17</t>
  </si>
  <si>
    <t>ADMA-UAE-G&amp;G-Reservoir Modeling Study-Services</t>
  </si>
  <si>
    <t>C70C7352-8EBC-E611-B05D-0050569D5A17</t>
  </si>
  <si>
    <t>SAP CRM</t>
  </si>
  <si>
    <t>Renewal</t>
  </si>
  <si>
    <t>R</t>
  </si>
  <si>
    <t>KOC-Kuwait-RST-Nexus Multi Reservoir Coupling</t>
  </si>
  <si>
    <t>Omar Seyam</t>
  </si>
  <si>
    <t>7DFF84C2-42C7-E611-ADDE-0050569D5A18</t>
  </si>
  <si>
    <t>`</t>
  </si>
  <si>
    <t>Plan 2017 (11_14_16)</t>
  </si>
  <si>
    <t>Op1</t>
  </si>
  <si>
    <t>Op2</t>
  </si>
  <si>
    <t>Op12</t>
  </si>
  <si>
    <t>Op16</t>
  </si>
  <si>
    <t>Op17</t>
  </si>
  <si>
    <t>Op18</t>
  </si>
  <si>
    <t>Op19</t>
  </si>
  <si>
    <t>Op20</t>
  </si>
  <si>
    <t>D7011572-91D5-E611-857E-0050569D5A18</t>
  </si>
  <si>
    <t>ADCO-UAE-Inactive String-A-DSP</t>
  </si>
  <si>
    <t>ZADCO-UAE-D&amp;C-WellCat-SW</t>
  </si>
  <si>
    <t>ZADCO-UAE-iField-SVC-VRE Extension</t>
  </si>
  <si>
    <t>ADCO-UAE-SVC-Training</t>
  </si>
  <si>
    <t>2827CA4E-B8D0-E611-857E-0050569D5A18</t>
  </si>
  <si>
    <t>F5AE85CD-15D8-E611-857E-0050569D5A18</t>
  </si>
  <si>
    <t>8B2765F6-C6D8-E611-91AD-0050569D5A17</t>
  </si>
  <si>
    <t>Falcon_OM_Drilling_SW</t>
  </si>
  <si>
    <t>EE8B7290-D7D7-E611-91AD-0050569D5A17</t>
  </si>
  <si>
    <t>D5F718DF-D1D7-E611-91AD-0050569D5A17</t>
  </si>
  <si>
    <t>C3FE9988-9AE3-E611-A0D5-0050569D5A18</t>
  </si>
  <si>
    <t>Aramco_Saudi_RCD_DSWellPlanning &amp; Geophysics</t>
  </si>
  <si>
    <t>1016932C-66E7-E611-A0D5-0050569D5A18</t>
  </si>
  <si>
    <t>8B037EF4-A7E6-E611-A0D5-0050569D5A18</t>
  </si>
  <si>
    <t>AA46AC77-B657-E511-9CA9-0050569D5A18</t>
  </si>
  <si>
    <t>25E5975B-0AEE-E611-A8BA-0050569D5A17</t>
  </si>
  <si>
    <t>KOC-Kuwait-Drilling Data Quality and Performance benchmarking</t>
  </si>
  <si>
    <t>AD044794-DCE9-E611-A0D5-0050569D5A18</t>
  </si>
  <si>
    <t>B25C8EE8-AFF1-E611-A8BA-0050569D5A17</t>
  </si>
  <si>
    <t>692773CA-17E9-E611-A0D5-0050569D5A18</t>
  </si>
  <si>
    <t>E324A690-6AEB-E611-A0D5-0050569D5A18</t>
  </si>
  <si>
    <t>BCFC1740-71EB-E611-A0D5-0050569D5A18</t>
  </si>
  <si>
    <t>PetroChina - IQ- Halfaya- D&amp;C - SW Perp &amp; Services</t>
  </si>
  <si>
    <t>PetroChina - IQ - Halfaya - DSD Wellplanning SW Perpetual</t>
  </si>
  <si>
    <t>0015D212-F5F1-E611-A8BA-0050569D5A17</t>
  </si>
  <si>
    <t>C58282DF-5BF4-E611-A0D5-0050569D5A18</t>
  </si>
  <si>
    <t>57B371B7-18F4-E611-A8BA-0050569D5A17</t>
  </si>
  <si>
    <t>1728D051-BFF9-E611-A8BA-0050569D5A17</t>
  </si>
  <si>
    <t>1A1A8B84-02F9-E611-A0D5-0050569D5A18</t>
  </si>
  <si>
    <t>2018+</t>
  </si>
  <si>
    <t>E0E5BA81-B50F-E711-91C9-0050569D5A17</t>
  </si>
  <si>
    <t>Egypt</t>
  </si>
  <si>
    <t>C563B50E-BD0F-E711-91C9-0050569D5A17</t>
  </si>
  <si>
    <t>E96A61D2-7508-E711-ACB9-0050569D5A18</t>
  </si>
  <si>
    <t>Libya</t>
  </si>
  <si>
    <t>75D8FEBE-8513-E711-9B25-0050569D5A18</t>
  </si>
  <si>
    <t>PDO Oman Cloud A-DS365</t>
  </si>
  <si>
    <t>A9300379-B00D-E711-91C9-0050569D5A17</t>
  </si>
  <si>
    <t>PDO_OM_Drilling_RT_Monitoring</t>
  </si>
  <si>
    <t>19B95DB4-B30D-E711-91C9-0050569D5A17</t>
  </si>
  <si>
    <t>PDO_OM_DSIS_Subsurface_Apps_Integration</t>
  </si>
  <si>
    <t>154B7206-1F03-E711-ACB9-0050569D5A18</t>
  </si>
  <si>
    <t>D576B50C-2103-E711-ACB9-0050569D5A18</t>
  </si>
  <si>
    <t>8853E63D-5309-E711-91C9-0050569D5A17</t>
  </si>
  <si>
    <t>1B750BE9-8301-E711-91C9-0050569D5A17</t>
  </si>
  <si>
    <t>BA101F11-8A01-E711-91C9-0050569D5A17</t>
  </si>
  <si>
    <t>68113B4E-0C0E-E711-91C9-0050569D5A17</t>
  </si>
  <si>
    <t>Adalberto Sanchez</t>
  </si>
  <si>
    <t>Aramco_Saudi_EXPECARC_Visualization of Multi-Billion/Trillion cell data sets</t>
  </si>
  <si>
    <t>6ABEAF7F-950C-E711-91C9-0050569D5A17</t>
  </si>
  <si>
    <t>3CF19E54-9D0C-E711-91C9-0050569D5A17</t>
  </si>
  <si>
    <t>92431F78-2012-E711-91C9-0050569D5A17</t>
  </si>
  <si>
    <t>76E43F0D-2212-E711-91C9-0050569D5A17</t>
  </si>
  <si>
    <t>Aramco_Saudi_ECP&amp;TD_LandmarkEarth</t>
  </si>
  <si>
    <t>30A66B60-DA0E-E711-91C9-0050569D5A17</t>
  </si>
  <si>
    <t>683201AD-430A-E711-ACB9-0050569D5A18</t>
  </si>
  <si>
    <t>Shrouk El-Kabbany</t>
  </si>
  <si>
    <t>PDO_OM_Integrated Wellsite Reporting Solution (RFP)</t>
  </si>
  <si>
    <t>8E33B2FF-CD20-E711-91C9-0050569D5A17</t>
  </si>
  <si>
    <t>39CD70F3-8123-E711-9B25-0050569D5A18</t>
  </si>
  <si>
    <t>A84F7265-6923-E711-9B25-0050569D5A18</t>
  </si>
  <si>
    <t>Oxy_OM_Data Analytics A-VOF</t>
  </si>
  <si>
    <t>ARA_Block-44_Operations_Automation A-VOF</t>
  </si>
  <si>
    <t>B502745F-AB25-E711-9B25-0050569D5A18</t>
  </si>
  <si>
    <t>OM_PDO_Well_Construction _Compliance A-WCLC-E2E</t>
  </si>
  <si>
    <t>9FFBB38B-F73E-E711-924E-0050569D5A18</t>
  </si>
  <si>
    <t>Kevin Silveira</t>
  </si>
  <si>
    <t>Nada Khalida Sadok</t>
  </si>
  <si>
    <t>DZ_SH-EXP_SWP_DSG Additional Licenses</t>
  </si>
  <si>
    <t>A-DS365_DZ_SH-EXP_SVC_Converged Infrastructure_LIFE16-I</t>
  </si>
  <si>
    <t>DZ_SH-EXP_SWP_DS Petrophysics Solution</t>
  </si>
  <si>
    <t>DZ_GRN_SWP_D&amp;C Engineering Suite</t>
  </si>
  <si>
    <t>7C7B8D3A-DC28-E711-B46D-0050569D5A17</t>
  </si>
  <si>
    <t>A-10ep_DZ_SH-PED_SWP_DS Earth Modeling</t>
  </si>
  <si>
    <t>507691F6-0133-E711-A9E8-0050569D5A18</t>
  </si>
  <si>
    <t>DZ_SH-IAP_SVC_School of Exploration</t>
  </si>
  <si>
    <t>A-10ep_DZ_SH-EXP_SWP_SVC_Geoframe Migration to DSG_LIFE16-I</t>
  </si>
  <si>
    <t>DZ_GRN_SVC_Drilling Operational Reporting Solution</t>
  </si>
  <si>
    <t>DZ_SH-EXP_Seismic Processing Center SeisSpace</t>
  </si>
  <si>
    <t>Egy_Multiopportunities_prospecting</t>
  </si>
  <si>
    <t>CBEAB493-7743-E711-A9C2-0050569D5A17</t>
  </si>
  <si>
    <t>11D4BBA0-8543-E711-A9C2-0050569D5A17</t>
  </si>
  <si>
    <t>43CCC650-8743-E711-A9C2-0050569D5A17</t>
  </si>
  <si>
    <t>A-Earth_EG_Petrobel</t>
  </si>
  <si>
    <t>EG_Qarun_SWP_DSG</t>
  </si>
  <si>
    <t>A-DS365-KW_KOC_SVC_R&amp;T IS team_Landmark Cloud solution</t>
  </si>
  <si>
    <t>FDAAD8AE-6B40-E711-924E-0050569D5A18</t>
  </si>
  <si>
    <t>026081D7-2939-E711-A9C2-0050569D5A17</t>
  </si>
  <si>
    <t>KW_KOC_SVC_FD North Kuwait HO_KwiDF_PP_UmNiqa_SR 60K</t>
  </si>
  <si>
    <t>A-PILM_KW_KES_SUB_Operations Planning_renewal</t>
  </si>
  <si>
    <t>KW_KOC_SWP_Netool licenses</t>
  </si>
  <si>
    <t>KW_KOC_SVC_FD_North Kuwait_Core DM / BHDM</t>
  </si>
  <si>
    <t>KW_KOC_SVC_FD North Kuwait HO_DI-Recall pilot implementation</t>
  </si>
  <si>
    <t>KW_KEC_SWP_SVC_Openwells &amp; DS Drilling Analytics</t>
  </si>
  <si>
    <t>KW_KOC_SVC_R&amp;T IM / Exp_VSP Data Management pilot study</t>
  </si>
  <si>
    <t>A-VOF_OM_ARA_BlocK44_Operations Automation</t>
  </si>
  <si>
    <t>2167E5A3-CC3A-E711-A9C2-0050569D5A17</t>
  </si>
  <si>
    <t>508AA2F1-383A-E711-A9C2-0050569D5A17</t>
  </si>
  <si>
    <t>ARA_Block44_OM_DC_SW</t>
  </si>
  <si>
    <t>9C6E4E1D-372E-E711-B46D-0050569D5A17</t>
  </si>
  <si>
    <t>ARA_Block44_OM_DM_Subsurface_SW</t>
  </si>
  <si>
    <t>129CFFD6-382E-E711-B46D-0050569D5A17</t>
  </si>
  <si>
    <t>PDO_OM_E&amp;P Production Data Analytics</t>
  </si>
  <si>
    <t>PDO_OM_E&amp;P Transformation A-DigitalEP</t>
  </si>
  <si>
    <t>0F95C1A8-F928-E711-A9E8-0050569D5A18</t>
  </si>
  <si>
    <t>PK_OPL_SWP_Geosciences licenses phase II</t>
  </si>
  <si>
    <t>AAD65A13-4B3C-E711-924E-0050569D5A18</t>
  </si>
  <si>
    <t>BA0176C5-4C3C-E711-924E-0050569D5A18</t>
  </si>
  <si>
    <t>PK_POL_SWP_D&amp;C</t>
  </si>
  <si>
    <t>PK_OGDCL_SWP_ D&amp;C, Openwells and EDT Suite</t>
  </si>
  <si>
    <t>PK_OPL_SWP_NFN</t>
  </si>
  <si>
    <t>F84FFAC0-C641-E711-A9C2-0050569D5A17</t>
  </si>
  <si>
    <t>A-DS365_PK_MPCL_SUB_LEA Private Cloud Deployment</t>
  </si>
  <si>
    <t>PK_MPCL_SVC_WellPlan WELLCAT Training</t>
  </si>
  <si>
    <t>C8729F25-342F-E711-A9E8-0050569D5A18</t>
  </si>
  <si>
    <t>PK_OPL_SVC_School of Exploration &amp; Training Services</t>
  </si>
  <si>
    <t>8ED753B0-382F-E711-A9E8-0050569D5A18</t>
  </si>
  <si>
    <t>QAR _QP_SWI_AFI licence sale</t>
  </si>
  <si>
    <t>QAR_QG_SWP_FinderReplacement</t>
  </si>
  <si>
    <t>9A3542E8-CD33-E711-B46D-0050569D5A17</t>
  </si>
  <si>
    <t>A-VOF_QAR_NOC_SVC_IOF</t>
  </si>
  <si>
    <t>QAR_QP_SVC_Onsite Drilling support</t>
  </si>
  <si>
    <t>QAR_QP_SUB_Neftex</t>
  </si>
  <si>
    <t>QAR_NOC_SWP_ Netool opportunity</t>
  </si>
  <si>
    <t>A-VOF_QAR_QP_SVC_IOF</t>
  </si>
  <si>
    <t>QAR_QP_SWP_DSpetrophysics&amp;DSIS</t>
  </si>
  <si>
    <t>B63C9ACE-412A-E711-A9E8-0050569D5A18</t>
  </si>
  <si>
    <t>QAR_QP_SVC_Onsite support project_through IT/DM</t>
  </si>
  <si>
    <t>QAR_QG_SVC-PETCOM-Phase 2-Support</t>
  </si>
  <si>
    <t>Humayun Mehmood</t>
  </si>
  <si>
    <t>Nazim D'Bichi</t>
  </si>
  <si>
    <t>4D279C07-3830-E711-A9E8-0050569D5A18</t>
  </si>
  <si>
    <t>Southern Iraq</t>
  </si>
  <si>
    <t>IQ_MOO (Ministry of Oil) Iraq _National Data Center</t>
  </si>
  <si>
    <t>IQ_ENI_D&amp;C and G&amp;G_Training</t>
  </si>
  <si>
    <t>IQ_OEC (Oil Exploration Company)_Promax SW</t>
  </si>
  <si>
    <t>AE_Dragon Oil_SUB_Neftex</t>
  </si>
  <si>
    <t>A-DSU_AE_ADNOC_SWP_DS Natural Fracture Network</t>
  </si>
  <si>
    <t>FCFBC7E1-392F-E711-A9E8-0050569D5A18</t>
  </si>
  <si>
    <t>6A393E17-3F2F-E711-A9E8-0050569D5A18</t>
  </si>
  <si>
    <t>A-DS365_AE_ADNOC_SUB</t>
  </si>
  <si>
    <t>AE_ADNOC_SWP_Unconventional Engagement</t>
  </si>
  <si>
    <t>AE_ADNOC_SVC_School of Exploration</t>
  </si>
  <si>
    <t>A-VOF_IQ_PetroChina _Halfaya - Digital Oilfield - Drilling &amp; Production A-DSP</t>
  </si>
  <si>
    <t>AE_ADNOC_SWP_CasingWear</t>
  </si>
  <si>
    <t>A-Earth_AE_ADNOC</t>
  </si>
  <si>
    <t>AE_ADNOC_SVC_Idle Well Management</t>
  </si>
  <si>
    <t>A-Digital EP_AE_ADNOC_SVC_Corporate DataHub</t>
  </si>
  <si>
    <t>29DF6E43-9429-E711-B46D-0050569D5A17</t>
  </si>
  <si>
    <t>AE_ADNOC_SVC_Unconventional Workflow Mapping Optimization</t>
  </si>
  <si>
    <t>AE_ADNOC_SVC_Unconventional On Site Technology Support</t>
  </si>
  <si>
    <t>AE_ADNOC_SVC_Technical Center Services</t>
  </si>
  <si>
    <t>AE_Dragon Oil_SVC_EDM Data Migration Services</t>
  </si>
  <si>
    <t>AE_ADNOC_SVC_Petroleum System Study -- Neftex Consultancy Services</t>
  </si>
  <si>
    <t>AE_Dragon Oil_SWP_Nexus</t>
  </si>
  <si>
    <t>AE_ADNOC_SVC_G&amp;G onsite</t>
  </si>
  <si>
    <t>AE_ADNOC_SVC_Seismic Data Management</t>
  </si>
  <si>
    <t>500217D-Inv Issued to Maint Orders taxable</t>
  </si>
  <si>
    <t>97C8F9DC-C255-E711-A9C2-0050569D5A17</t>
  </si>
  <si>
    <t>B75FCE20-BE46-E711-A9C2-0050569D5A17</t>
  </si>
  <si>
    <t>Mohamed El Ghannam</t>
  </si>
  <si>
    <t>EG_Agiba_SVC_Prospecting</t>
  </si>
  <si>
    <t>C1047739-CC51-E711-A9C2-0050569D5A17</t>
  </si>
  <si>
    <t>33449106-4144-E711-A9C2-0050569D5A17</t>
  </si>
  <si>
    <t>809870BB-4344-E711-A9C2-0050569D5A17</t>
  </si>
  <si>
    <t>11BBB1DD-4344-E711-A9C2-0050569D5A17</t>
  </si>
  <si>
    <t>D3E29385-4744-E711-A9C2-0050569D5A17</t>
  </si>
  <si>
    <t>0F069EE3-4844-E711-A9C2-0050569D5A17</t>
  </si>
  <si>
    <t>A83BA63E-4A44-E711-A9C2-0050569D5A17</t>
  </si>
  <si>
    <t>7661ABB6-4A44-E711-A9C2-0050569D5A17</t>
  </si>
  <si>
    <t>A6808582-9843-E711-A9C2-0050569D5A17</t>
  </si>
  <si>
    <t>3348E67C-9943-E711-A9C2-0050569D5A17</t>
  </si>
  <si>
    <t>A947D1BB-9B43-E711-A9C2-0050569D5A17</t>
  </si>
  <si>
    <t>EGY_ENPEDCO_SWP_DSG_Drilling_HW_onsite</t>
  </si>
  <si>
    <t>Abdul Aziz Al Ali</t>
  </si>
  <si>
    <t>A-VOF Test</t>
  </si>
  <si>
    <t>B7B3F38E-184C-E711-A9C2-0050569D5A17</t>
  </si>
  <si>
    <t>Vineet Lasrado</t>
  </si>
  <si>
    <t>PDO_OM_Seismic Processing_SW</t>
  </si>
  <si>
    <t>B8AA8318-F955-E711-A9C2-0050569D5A17</t>
  </si>
  <si>
    <t>A-VOF_ PDO_OM_Production RTO</t>
  </si>
  <si>
    <t>PK_OPL_SWP_Compass Advanced Trade in</t>
  </si>
  <si>
    <t>EBFC7495-B149-E711-A9C2-0050569D5A17</t>
  </si>
  <si>
    <t>PK_OPL_SWP_DS Wellplanning</t>
  </si>
  <si>
    <t>813C81B9-2244-E711-A9C2-0050569D5A17</t>
  </si>
  <si>
    <t>PK_OPL_SWP_Nexus</t>
  </si>
  <si>
    <t>D8B8478B-2444-E711-A9C2-0050569D5A17</t>
  </si>
  <si>
    <t>PK_PEPL_SWP_Nexus</t>
  </si>
  <si>
    <t>F40344CA-2444-E711-A9C2-0050569D5A17</t>
  </si>
  <si>
    <t>PK_OPL_SVC_WELLCAT Training</t>
  </si>
  <si>
    <t>7E4A0588-2144-E711-A9C2-0050569D5A17</t>
  </si>
  <si>
    <t>Sperry_Compass Reports_Customization</t>
  </si>
  <si>
    <t>74808A18-D947-E711-924E-0050569D5A18</t>
  </si>
  <si>
    <t>SA_Aramco_SVC_UR Drilling Analytics</t>
  </si>
  <si>
    <t>Miguel Angel Rodriguez Villamizar</t>
  </si>
  <si>
    <t>SA_Aramco_SWP_UR Field Development and Drilling plan</t>
  </si>
  <si>
    <t>SA_Aramco_SVC_UR Drilling DM support</t>
  </si>
  <si>
    <t>Bhavna Raina</t>
  </si>
  <si>
    <t>ADCO- UAE- DSFP and NFN</t>
  </si>
  <si>
    <t>51E80BAD-C851-E711-A9C2-0050569D5A17</t>
  </si>
  <si>
    <t>ADCO-UAE- SVC-Processing team- Advanced Training</t>
  </si>
  <si>
    <t>CE8EE723-CC51-E711-A9C2-0050569D5A17</t>
  </si>
  <si>
    <t>ADCO-Sahil Phase II simulation -Nexus</t>
  </si>
  <si>
    <t>59EF74BC-FB50-E711-A9C2-0050569D5A17</t>
  </si>
  <si>
    <t>642D0751-C249-E711-A9C2-0050569D5A17</t>
  </si>
  <si>
    <t>AE_ADNOC_SWP_OpenIT</t>
  </si>
  <si>
    <t>A7573049-1846-E711-924E-0050569D5A18</t>
  </si>
  <si>
    <t>412CC96A-F364-E711-8A24-0050569D5A17</t>
  </si>
  <si>
    <t>Ehab Shehata</t>
  </si>
  <si>
    <t>Mohd Azizul Mohd Yahya</t>
  </si>
  <si>
    <t>BP_OM_DSFP_SW</t>
  </si>
  <si>
    <t>CCA42626-F766-E711-A569-0050569D5A18</t>
  </si>
  <si>
    <t>PK_Eni_SVC_Recall &amp; DSIS connection</t>
  </si>
  <si>
    <t>C3382A48-6D73-E711-906E-0050569D5A17</t>
  </si>
  <si>
    <t>QAR_QP(INTERNATIONAL)_SUB_Palantir</t>
  </si>
  <si>
    <t>D80C67D1-076A-E711-BC69-0050569D5A17</t>
  </si>
  <si>
    <t>QAR_NOC_SWP_Recall</t>
  </si>
  <si>
    <t>92D4B593-C966-E711-BC69-0050569D5A17</t>
  </si>
  <si>
    <t>QAR_QP_SWP_Productiondatamanagement</t>
  </si>
  <si>
    <t>F63E5CCA-CC66-E711-BC69-0050569D5A17</t>
  </si>
  <si>
    <t>SA_Aramco_UR_Integrated Reservoir Management Solution</t>
  </si>
  <si>
    <t>FF077265-9869-E711-BC69-0050569D5A17</t>
  </si>
  <si>
    <t>ADCO_RTDT and EDM Integration_Pilot</t>
  </si>
  <si>
    <t>5F9AB57E-7D61-E711-A569-0050569D5A18</t>
  </si>
  <si>
    <t>ADCO_Rig Scheduling Optimizer</t>
  </si>
  <si>
    <t>7B3DB835-7061-E711-A569-0050569D5A18</t>
  </si>
  <si>
    <t>A32138BE-4861-E711-A569-0050569D5A18</t>
  </si>
  <si>
    <t>Al Hosn_EDM 5000.14 EDM</t>
  </si>
  <si>
    <t>D110509A-8161-E711-A569-0050569D5A18</t>
  </si>
  <si>
    <t>Essel_Dubai_Drilling Applications</t>
  </si>
  <si>
    <t>F1C63E5F-C267-E711-BC69-0050569D5A17</t>
  </si>
  <si>
    <t>Masila_YMN_SW_MS_Renewal</t>
  </si>
  <si>
    <t>223787E0-EC74-E711-906E-0050569D5A17</t>
  </si>
  <si>
    <t>EGY_Multiopportunities_Prospecting</t>
  </si>
  <si>
    <t>007F6340-697B-E711-906E-0050569D5A17</t>
  </si>
  <si>
    <t>Talal Khudhur</t>
  </si>
  <si>
    <t>PK_MOL_SWP_DSG</t>
  </si>
  <si>
    <t>A1063346-DB78-E711-906E-0050569D5A17</t>
  </si>
  <si>
    <t>PK_OGDCL_SWP_DSG for Unconventional Team</t>
  </si>
  <si>
    <t>A8BAFA50-DD78-E711-906E-0050569D5A17</t>
  </si>
  <si>
    <t>SA_Aramco_ECC_OpenIT SW Licenses monitoring solution</t>
  </si>
  <si>
    <t>09FBFAEC-3C78-E711-9FDF-0050569D5A18</t>
  </si>
  <si>
    <t>AE_ADNOC_SWP_PetroBank -- GeoDataCenter (GDC)</t>
  </si>
  <si>
    <t>F320B317-3F7B-E711-9FDF-0050569D5A18</t>
  </si>
  <si>
    <t>A-DIGITAL_AE_ADNOC_SVC_Operational Excellence</t>
  </si>
  <si>
    <t>7BECED3F-6D7B-E711-9FDF-0050569D5A18</t>
  </si>
  <si>
    <t>94E17D82-CA7D-E711-9FDF-0050569D5A18</t>
  </si>
  <si>
    <t>LY_ENI_SVG_G&amp;G</t>
  </si>
  <si>
    <t>PK_PPL_SVC_Onsite/Offsite Services for Production Tech. Dept. (WELLCAT/WellPlan)</t>
  </si>
  <si>
    <t>QAR_QPD_SWP_drilling Suite</t>
  </si>
  <si>
    <t>QAR_QPD_SWP_DSWIM</t>
  </si>
  <si>
    <t>011BEC99-3A82-E711-9FDF-0050569D5A18</t>
  </si>
  <si>
    <t>Al Mansoori-UAE-D&amp;C SWP</t>
  </si>
  <si>
    <t>AE_Dragon Oil_SWP_WellCat</t>
  </si>
  <si>
    <t>EGY_EDISON_EARTH_MODELING_TRAINING</t>
  </si>
  <si>
    <t>E2235E7C-AB85-E711-906E-0050569D5A17</t>
  </si>
  <si>
    <t>QAR_QP_SWP_NEXUS</t>
  </si>
  <si>
    <t>8ACC0590-2986-E711-906E-0050569D5A17</t>
  </si>
  <si>
    <t>IQ_MOO (Ministry of Oil) Iraq _RFD_DS_Petrophysics</t>
  </si>
  <si>
    <t>E421358A-5886-E711-9FE1-0050569D5A17</t>
  </si>
  <si>
    <t>487CB64C-2D87-E711-9FE1-0050569D5A17</t>
  </si>
  <si>
    <t xml:space="preserve"> Y2016 </t>
  </si>
  <si>
    <t xml:space="preserve"> Y2017 Current LTF </t>
  </si>
  <si>
    <t xml:space="preserve"> Y2017 Plan </t>
  </si>
  <si>
    <t xml:space="preserve"> Y2017 Prior LTF </t>
  </si>
  <si>
    <t>25498CD6-FB9B-E711-9FE1-0050569D5A17</t>
  </si>
  <si>
    <t>DZ_JVGAS_SW_Perp_D&amp;C_CasingWear</t>
  </si>
  <si>
    <t>B342D833-2E9D-E711-B23D-0050569D5A18</t>
  </si>
  <si>
    <t>DZ_GSA_SWP_Fault Characterisation</t>
  </si>
  <si>
    <t>FB27138C-B9A6-E711-9BF4-0050569D5A17</t>
  </si>
  <si>
    <t>DZ_SH-PED_SWP_Fault Characterization Technologies</t>
  </si>
  <si>
    <t>71C6824A-B3A5-E711-9BF4-0050569D5A17</t>
  </si>
  <si>
    <t>DZ_ENAGEO_SW_G&amp;G_DSG</t>
  </si>
  <si>
    <t>DZ_ENAGEO_HW_Third Party SW &amp; M&amp;S renewal</t>
  </si>
  <si>
    <t>DZ_GB_SW_Perp_Eng_DMS</t>
  </si>
  <si>
    <t>DZ_JVGAS_SW_Prod_DSPM DSWIM DSPS</t>
  </si>
  <si>
    <t>DZ_SH-DF-SW-Perp-SW_D&amp;C-Drillworks</t>
  </si>
  <si>
    <t>C9A62D22-A0A2-E711-9BF4-0050569D5A17</t>
  </si>
  <si>
    <t>DZ_GB_SW_PERP_G&amp;G_Velocity Modeling</t>
  </si>
  <si>
    <t>DZ_ENAGEO_G&amp;G_SeisSpace Add licenses</t>
  </si>
  <si>
    <t>DZ_GB_SW_PERP_IMPT_DSIS</t>
  </si>
  <si>
    <t>DZ_GB_SW_Perp_Eng_Nexus add license</t>
  </si>
  <si>
    <t>DZ_ENAGEO_SER_G&amp;G_ SeisSpace mentoring</t>
  </si>
  <si>
    <t>DZ_JVGAS_SW_perp_IMPT_DSIS</t>
  </si>
  <si>
    <t>DA48CCE5-2A9D-E711-B23D-0050569D5A18</t>
  </si>
  <si>
    <t>DZ_GB-SW-Perp-G&amp;G AFI</t>
  </si>
  <si>
    <t>DDF7C1F4-02A2-E711-B095-0050569D5A18</t>
  </si>
  <si>
    <t>DZ_OURHOUD_SW_PERP_ENG_Nexus</t>
  </si>
  <si>
    <t>AF5FCAF9-DF9E-E711-B23D-0050569D5A18</t>
  </si>
  <si>
    <t>DZ_JVGAS_SERV_Callout services</t>
  </si>
  <si>
    <t>4119D4FF-AD9E-E711-B23D-0050569D5A18</t>
  </si>
  <si>
    <t>A-DSU_DZ_SH-EXP_SWP_SVC_Unconventional Platform</t>
  </si>
  <si>
    <t>DZ_SH-PED_SWP_Reservoir Management Solution Upsell</t>
  </si>
  <si>
    <t>6C44A4C8-F59B-E711-9FE1-0050569D5A17</t>
  </si>
  <si>
    <t>DZ_GB_SW_Third party EDMS Project</t>
  </si>
  <si>
    <t>19128C62-3FCD-E711-91ED-0050569D5A18</t>
  </si>
  <si>
    <t>DZ_GTIM_SERV_D&amp;C_OW&amp;EDT training</t>
  </si>
  <si>
    <t>AU_Westside_EDT applications</t>
  </si>
  <si>
    <t>21740112-D7A7-E711-B095-0050569D5A18</t>
  </si>
  <si>
    <t>Ajay Sharma</t>
  </si>
  <si>
    <t>Australia</t>
  </si>
  <si>
    <t>A-DSP_AU_Westside_Production</t>
  </si>
  <si>
    <t>B35AF44F-C686-E711-B23D-0050569D5A18</t>
  </si>
  <si>
    <t>AU_Lucas_DS Well Planning &amp; Geosteering</t>
  </si>
  <si>
    <t>54C991AC-E3C8-E711-A099-0050569D5A17</t>
  </si>
  <si>
    <t>A-DS365_AU_OilSearch_DSG</t>
  </si>
  <si>
    <t>ACB18AE5-1514-E711-9B25-0050569D5A18</t>
  </si>
  <si>
    <t>A-DS365_AU_Lattice_Subs_Wellsite Reporting</t>
  </si>
  <si>
    <t>716A393A-F423-E711-9B25-0050569D5A18</t>
  </si>
  <si>
    <t>A-DS365_ANZ_WEL_SUB_Well Construction 365</t>
  </si>
  <si>
    <t>D85FD5D3-34EF-E611-A8BA-0050569D5A17</t>
  </si>
  <si>
    <t>C7CBBA89-2114-E711-9B25-0050569D5A18</t>
  </si>
  <si>
    <t>ANZ_HSEIS_MnS_SeisSpace</t>
  </si>
  <si>
    <t>E573900C-7FBF-E711-91ED-0050569D5A18</t>
  </si>
  <si>
    <t>Camverra Jose Maliamauv</t>
  </si>
  <si>
    <t>Kenneth Powell</t>
  </si>
  <si>
    <t>A7B80DA2-EE6C-E711-BC69-0050569D5A17</t>
  </si>
  <si>
    <t>Flocy Lin</t>
  </si>
  <si>
    <t>ANZ_PTTEP_SWP_OpenWells</t>
  </si>
  <si>
    <t>7B29EA4C-E0D3-E711-9984-0050569D5A18</t>
  </si>
  <si>
    <t>Jeremy Pankhurst</t>
  </si>
  <si>
    <t>Geoff Case</t>
  </si>
  <si>
    <t>BHDM - expand using DSIS</t>
  </si>
  <si>
    <t>04D4BEDD-D08E-E711-9FE1-0050569D5A17</t>
  </si>
  <si>
    <t>8E6EA5DE-97CD-E711-A099-0050569D5A17</t>
  </si>
  <si>
    <t>0853165D-F1B3-E711-9BF4-0050569D5A17</t>
  </si>
  <si>
    <t>BD_HCU_SVC_NDR</t>
  </si>
  <si>
    <t>3013CBF1-42C7-E611-8918-0050569D5A17</t>
  </si>
  <si>
    <t>Rashid Feroze Meher-Homji</t>
  </si>
  <si>
    <t>Bob Hutagalung</t>
  </si>
  <si>
    <t>Bangladesh</t>
  </si>
  <si>
    <t>Abdul Hadi Abdillah</t>
  </si>
  <si>
    <t>Brunei</t>
  </si>
  <si>
    <t>5E64E64B-FE4C-E711-924E-0050569D5A18</t>
  </si>
  <si>
    <t>A-WSLC-CN-ZPEC--SV</t>
  </si>
  <si>
    <t>9EFECCC2-5A97-E711-9FE1-0050569D5A17</t>
  </si>
  <si>
    <t>FESGCRM1 (Svc Account)</t>
  </si>
  <si>
    <t>Yang WANG</t>
  </si>
  <si>
    <t>China</t>
  </si>
  <si>
    <t>Jin YIN</t>
  </si>
  <si>
    <t>A-10ep_CN_CNOOC_SWP M&amp;S</t>
  </si>
  <si>
    <t>1B512E1F-8A1A-E711-91C9-0050569D5A17</t>
  </si>
  <si>
    <t>CN_RIPED_Beijing_SWP_EDT</t>
  </si>
  <si>
    <t>2F1740E4-4D10-E711-91C9-0050569D5A17</t>
  </si>
  <si>
    <t>A-Wells_CN_CNOOC Zhanjiang_SWP_EDT</t>
  </si>
  <si>
    <t>9D0195B0-BA4B-E511-8A2E-0050569D5A17</t>
  </si>
  <si>
    <t>CN_COSL-Expro_SWP_Wellcat</t>
  </si>
  <si>
    <t>87027C22-61B1-E611-B1A0-0050569D5A18</t>
  </si>
  <si>
    <t>CN_RIPED_SWP_Nexus</t>
  </si>
  <si>
    <t>1AF13631-2CFF-E611-ACB9-0050569D5A18</t>
  </si>
  <si>
    <t>A-DS365_CN_CNOOC Energy&amp;Dev_SWP_Subscription</t>
  </si>
  <si>
    <t>5B6D2C37-EA0A-E711-ACB9-0050569D5A18</t>
  </si>
  <si>
    <t>CN_Chinese Sciences Acadamy_SWP_SeisSpace</t>
  </si>
  <si>
    <t>5A3C03B7-9E0E-E711-ACB9-0050569D5A18</t>
  </si>
  <si>
    <t>CN_CNOOC_SVC_DSG</t>
  </si>
  <si>
    <t>2F60C475-A80E-E711-ACB9-0050569D5A18</t>
  </si>
  <si>
    <t>896BC966-712C-E611-B8A4-0050569D5A18</t>
  </si>
  <si>
    <t>A-Wells_CN_COSL_SWP_EDT</t>
  </si>
  <si>
    <t>ABC393F5-AFB2-E511-B8E6-0050569D5A18</t>
  </si>
  <si>
    <t>A-Earth_CN_CNOOC RC_SVC- iEnergy Cloud</t>
  </si>
  <si>
    <t>0BF3F213-EEE0-E511-9681-0050569D5A18</t>
  </si>
  <si>
    <t>CN_RIPED Hangzhou_SWP_DSG</t>
  </si>
  <si>
    <t>6A5E1E26-2650-E411-B64A-0050569D5A17</t>
  </si>
  <si>
    <t>A-10ep_CN_RIPED Northwest_SWP_DSG 10ep</t>
  </si>
  <si>
    <t>6A7CDB8A-C7E5-E511-B218-0050569D5A17</t>
  </si>
  <si>
    <t>D91453D1-EB4B-E711-A9C2-0050569D5A17</t>
  </si>
  <si>
    <t>CN_QIMG_SWP_G1</t>
  </si>
  <si>
    <t>F0A85F53-1851-E711-A9C2-0050569D5A17</t>
  </si>
  <si>
    <t>A-10ep_CN_RIPED Beijing_SWP_DSG10ep upgrade</t>
  </si>
  <si>
    <t>4030E916-33F4-E611-A8BA-0050569D5A17</t>
  </si>
  <si>
    <t>A-EDT500014_CN_GDWC_SWP_WellPlan</t>
  </si>
  <si>
    <t>677D5B09-A09E-E711-B23D-0050569D5A18</t>
  </si>
  <si>
    <t>Jingchen YAO</t>
  </si>
  <si>
    <t>6BE87FD4-0603-E711-ACB9-0050569D5A18</t>
  </si>
  <si>
    <t>258EFC9E-638D-E711-B23D-0050569D5A18</t>
  </si>
  <si>
    <t>19323B5F-E154-E711-A9C2-0050569D5A17</t>
  </si>
  <si>
    <t>728B12C6-38CB-E711-91ED-0050569D5A18</t>
  </si>
  <si>
    <t>A-EDT500014_CN_LH_SWP_WellCat</t>
  </si>
  <si>
    <t>248810AB-73F2-E611-A0D5-0050569D5A18</t>
  </si>
  <si>
    <t>CN_RIPED-Langfang_SWP_NFN</t>
  </si>
  <si>
    <t>18EE2A22-D362-E711-8A24-0050569D5A17</t>
  </si>
  <si>
    <t>A-10ep_CN_COSL_SWP_DSG</t>
  </si>
  <si>
    <t>FB466DCE-D578-E711-906E-0050569D5A17</t>
  </si>
  <si>
    <t>A-10ep_CN_CGS_SWP_upgrade</t>
  </si>
  <si>
    <t>873EF3CB-D241-E711-A9C2-0050569D5A17</t>
  </si>
  <si>
    <t>A-10ep_CN_GMGS_SWP_DSG10ep</t>
  </si>
  <si>
    <t>B7E7E6B0-24FF-E611-ACB9-0050569D5A18</t>
  </si>
  <si>
    <t>A-10ep_CN_LH_SWP_DSGG1 Software</t>
  </si>
  <si>
    <t>9507D9FA-0241-E711-924E-0050569D5A18</t>
  </si>
  <si>
    <t>A-EDT500014_CHN_SWP_Sinopec North_EDT</t>
  </si>
  <si>
    <t>726B7E96-61F2-E611-A0D5-0050569D5A18</t>
  </si>
  <si>
    <t>Yantong LIU</t>
  </si>
  <si>
    <t>A-10EP-Sinopec HQ-EPRI-Nanjing-Geophysical institute</t>
  </si>
  <si>
    <t>CC1DF873-9C33-E711-A9E8-0050569D5A18</t>
  </si>
  <si>
    <t>D8DC00B9-1D78-E711-906E-0050569D5A17</t>
  </si>
  <si>
    <t>Minggang LI</t>
  </si>
  <si>
    <t>A-DS365-SINOPEC JIANGSU</t>
  </si>
  <si>
    <t>126BBDB9-D0F4-E611-A0D5-0050569D5A18</t>
  </si>
  <si>
    <t>85514D22-B7F2-E611-A0D5-0050569D5A18</t>
  </si>
  <si>
    <t>A-Wells_CNPC_Daqing_Drillworks</t>
  </si>
  <si>
    <t>556E1062-9A3B-E711-924E-0050569D5A18</t>
  </si>
  <si>
    <t>015DA714-3A85-E611-9192-0050569D5A18</t>
  </si>
  <si>
    <t>76E950CD-6BFE-E611-91C9-0050569D5A17</t>
  </si>
  <si>
    <t>E5A08308-4986-E711-9FE1-0050569D5A17</t>
  </si>
  <si>
    <t>A-wells_CN_Daqing_SWP_WellCat</t>
  </si>
  <si>
    <t>41F5AD7B-4B0A-E711-91C9-0050569D5A17</t>
  </si>
  <si>
    <t>48F75A8A-59AF-E711-9BF4-0050569D5A17</t>
  </si>
  <si>
    <t>A-Wells_CNPC_Daqing_PDI_EDT</t>
  </si>
  <si>
    <t>80ADF622-C603-E711-ACB9-0050569D5A18</t>
  </si>
  <si>
    <t>12362705-5B18-E411-B5E0-0050569D5A17</t>
  </si>
  <si>
    <t>A-10ep-CNPC Daqing GPEC-China GGT</t>
  </si>
  <si>
    <t>F6F4F195-21F4-E211-AB51-0050569D5A17</t>
  </si>
  <si>
    <t>Shanshan LIU</t>
  </si>
  <si>
    <t>FCC2A815-A907-E711-ACB9-0050569D5A18</t>
  </si>
  <si>
    <t>A-EDT5000.14-CN-Chuanqing-SWP</t>
  </si>
  <si>
    <t>CE9C1DE0-E6C9-E711-A099-0050569D5A17</t>
  </si>
  <si>
    <t>A-EDT50014-CN-Shell&amp;Changqing-SWP</t>
  </si>
  <si>
    <t>F57FBFAC-E987-E711-9FE1-0050569D5A17</t>
  </si>
  <si>
    <t>A-EDT5000.14-CN-ZPEC-SWP&amp;SV</t>
  </si>
  <si>
    <t>1FAC90D9-B883-E711-906E-0050569D5A17</t>
  </si>
  <si>
    <t>1AB3C1DD-54AE-E711-9BF4-0050569D5A17</t>
  </si>
  <si>
    <t>CN-UNOCAL-M&amp;S</t>
  </si>
  <si>
    <t>A9D32A67-47CF-E711-91ED-0050569D5A18</t>
  </si>
  <si>
    <t>A-10EP-CN-PTRSW-SWP-G1</t>
  </si>
  <si>
    <t>9D40C6E3-4D39-E711-924E-0050569D5A18</t>
  </si>
  <si>
    <t>CN-PTRSW-SWP-Netool</t>
  </si>
  <si>
    <t>65A53877-8AB9-E711-91ED-0050569D5A18</t>
  </si>
  <si>
    <t>A-DigitalE&amp;P-CN-PTRSLG-DSIS-SWP</t>
  </si>
  <si>
    <t>3BC10384-85C4-E711-91ED-0050569D5A18</t>
  </si>
  <si>
    <t>4D4D45BD-91BA-E611-B05D-0050569D5A17</t>
  </si>
  <si>
    <t>A-EDT500014-CN-PTRCBM-SWP-EDT</t>
  </si>
  <si>
    <t>E4F29F83-87F2-E611-A0D5-0050569D5A18</t>
  </si>
  <si>
    <t>ADF8A5CA-91F2-E611-A0D5-0050569D5A18</t>
  </si>
  <si>
    <t>A-10EP-CN-SinopecSouthern-SWP-DSG</t>
  </si>
  <si>
    <t>70615B85-8972-E711-9FDF-0050569D5A18</t>
  </si>
  <si>
    <t>A-10EP_CN_Sinopec-EPRI_SWP_DSG 10EP</t>
  </si>
  <si>
    <t>4D6FE76E-9EF4-E611-A0D5-0050569D5A18</t>
  </si>
  <si>
    <t>779ECD22-FB14-E711-9B25-0050569D5A18</t>
  </si>
  <si>
    <t>A-10ep_CHN_Sinopec Northwest_SW_DSG</t>
  </si>
  <si>
    <t>0E1311D3-5840-E711-924E-0050569D5A18</t>
  </si>
  <si>
    <t>81A5365E-ABC9-E711-91ED-0050569D5A18</t>
  </si>
  <si>
    <t>A-PILM-CHN-Sinopec HQ- Palantir</t>
  </si>
  <si>
    <t>8D151316-C9AC-E711-9BF4-0050569D5A17</t>
  </si>
  <si>
    <t>7D08E45A-1020-E711-91C9-0050569D5A17</t>
  </si>
  <si>
    <t>A-DigitalEP_CHN_Sinopec International_SWP_DSG DSIS</t>
  </si>
  <si>
    <t>302B8CD8-8628-E711-91C9-0050569D5A17</t>
  </si>
  <si>
    <t>A-EDT500014_CHN_Sinopec Northeast_SWP_EDT</t>
  </si>
  <si>
    <t>48EA9988-4DEC-E611-A8BA-0050569D5A17</t>
  </si>
  <si>
    <t>A-PILM_CN_Sinopec HQ_SWP_Palantir SW and SV</t>
  </si>
  <si>
    <t>9E6A3C3F-7DF9-E611-A8BA-0050569D5A17</t>
  </si>
  <si>
    <t>CADA0C2D-1B5A-E711-A9C2-0050569D5A17</t>
  </si>
  <si>
    <t>996C1988-4B10-E711-ACB9-0050569D5A18</t>
  </si>
  <si>
    <t>IMS-CNPC-RIPED-SVS-PLANNING-2017</t>
  </si>
  <si>
    <t>3559FD3F-C9B7-E711-A099-0050569D5A17</t>
  </si>
  <si>
    <t>A-DigitalEP-CN-PTRHuabei-SV-DSIS</t>
  </si>
  <si>
    <t>0299AF6A-D8A7-E611-9DB9-0050569D5A18</t>
  </si>
  <si>
    <t>IQ_CNOOC_Drilling and Complitions -DSWP -SW-Training</t>
  </si>
  <si>
    <t>374EA417-9051-E711-924E-0050569D5A18</t>
  </si>
  <si>
    <t>EG_Petrobel_SVC_Exploration&amp;other domains</t>
  </si>
  <si>
    <t>3F7DFDA4-FED7-E611-857E-0050569D5A18</t>
  </si>
  <si>
    <t>SWP_NOSPCO_SWP_WELLCAT</t>
  </si>
  <si>
    <t>ACF4EC7B-32D4-E711-9984-0050569D5A18</t>
  </si>
  <si>
    <t>EGY_Dublin_SWP_Nexus</t>
  </si>
  <si>
    <t>D0464074-16D4-E711-9984-0050569D5A18</t>
  </si>
  <si>
    <t>Cairn_India_Landmark_Solutions_CPM_Bid</t>
  </si>
  <si>
    <t>969088F7-C3BD-E611-ADDE-0050569D5A18</t>
  </si>
  <si>
    <t>Fiaz Babu</t>
  </si>
  <si>
    <t>India</t>
  </si>
  <si>
    <t>IN_DSG_GSI_for interpretation</t>
  </si>
  <si>
    <t>BBCCB14D-F74B-E711-A9C2-0050569D5A17</t>
  </si>
  <si>
    <t>Palka Ahuja</t>
  </si>
  <si>
    <t>IN_DGH_SUB_Neftex for National Data Repository - DGH</t>
  </si>
  <si>
    <t>7BF60E96-7055-E611-9B37-0050569D5A18</t>
  </si>
  <si>
    <t>A-PILM- Palantir for OVL Management team</t>
  </si>
  <si>
    <t>807B4CF6-ECCB-E511-ABAA-0050569D5A17</t>
  </si>
  <si>
    <t>IN_GlobalEnergyTalent_DecisionSpace_G1</t>
  </si>
  <si>
    <t>19152559-B945-E711-924E-0050569D5A18</t>
  </si>
  <si>
    <t>Punit Dubey</t>
  </si>
  <si>
    <t>IN_G&amp;G_DSG_Adani</t>
  </si>
  <si>
    <t>86D0CFF5-0C63-E711-A569-0050569D5A18</t>
  </si>
  <si>
    <t>Riddhi Tody</t>
  </si>
  <si>
    <t>IN_BPRL_SWP_Nexus Simulation Software</t>
  </si>
  <si>
    <t>75C324BD-F296-E611-8AAC-0050569D5A17</t>
  </si>
  <si>
    <t>Mercator_G1</t>
  </si>
  <si>
    <t>75C4E3A7-1B20-E711-91C9-0050569D5A17</t>
  </si>
  <si>
    <t>A-EDT500014_IN_BPRL_SWP_Drilling Applications Sale</t>
  </si>
  <si>
    <t>D9237B36-2720-E711-91C9-0050569D5A17</t>
  </si>
  <si>
    <t>A-PILM_Reliance_Expand on Aries usage with Palantir</t>
  </si>
  <si>
    <t>A9094A3B-5FCF-E511-A4DB-0050569D5A18</t>
  </si>
  <si>
    <t>IN_CAIRN_SWP_SeisSpace Add-on licenses for Cairn</t>
  </si>
  <si>
    <t>4C1E6FE5-767A-E611-A651-0050569D5A18</t>
  </si>
  <si>
    <t>A-Earth_IN_ONGC_Private Cloud Solution for ONGC</t>
  </si>
  <si>
    <t>1089966C-1178-E711-9FDF-0050569D5A18</t>
  </si>
  <si>
    <t>4CCCC1FF-1178-E711-9FDF-0050569D5A18</t>
  </si>
  <si>
    <t>18BA2AC3-080A-E711-ACB9-0050569D5A18</t>
  </si>
  <si>
    <t>C57A4713-00AF-E711-B095-0050569D5A18</t>
  </si>
  <si>
    <t>IN_OIL_SWP_Nexus for Reservoir</t>
  </si>
  <si>
    <t>43F8B4B3-2D7C-E711-9FDF-0050569D5A18</t>
  </si>
  <si>
    <t>IN_OIL_SWP_Geomechanics Solution for Oil India Limited - Noida</t>
  </si>
  <si>
    <t>D85C9EC7-42A7-E611-9DB9-0050569D5A18</t>
  </si>
  <si>
    <t>3ADB6C16-7E7A-E611-A651-0050569D5A18</t>
  </si>
  <si>
    <t>8E520F32-89F6-E611-A8BA-0050569D5A17</t>
  </si>
  <si>
    <t>A-DigitalEP_IN_OVL_SWP/SVCS_Data Management and Integration Platform for OVL</t>
  </si>
  <si>
    <t>D3B7D106-8BF6-E611-A8BA-0050569D5A17</t>
  </si>
  <si>
    <t>IN_OIL_SWP_DSG 10ep for OIL Duliajan</t>
  </si>
  <si>
    <t>4FCACF9A-BAF6-E611-A8BA-0050569D5A17</t>
  </si>
  <si>
    <t>IN_IOCL_SWP_DSG 10ep</t>
  </si>
  <si>
    <t>E1472C7B-DDF6-E611-A8BA-0050569D5A17</t>
  </si>
  <si>
    <t>DecisionSpacePetroPhysics for OIL  BD Team Noida</t>
  </si>
  <si>
    <t>FFFD4493-0445-E711-A9C2-0050569D5A17</t>
  </si>
  <si>
    <t>DGH-LIFE17-I, Transition from TWS to DSIS</t>
  </si>
  <si>
    <t>56077EE8-2415-E711-91C9-0050569D5A17</t>
  </si>
  <si>
    <t>IN_ONGC_SWP_Nexus at IRS</t>
  </si>
  <si>
    <t>342CD168-FD56-E611-9387-0050569D5A17</t>
  </si>
  <si>
    <t>A-DigitalEP_IN_ONGC_SVCS_Drilling Analytics Proof-of-Concept</t>
  </si>
  <si>
    <t>765233B9-F0B6-E611-B05D-0050569D5A17</t>
  </si>
  <si>
    <t>IN_RIL_SWP_Nexus Simulation Software</t>
  </si>
  <si>
    <t>6217B42B-C8FC-E511-A110-0050569D5A18</t>
  </si>
  <si>
    <t>A-DS365_IN_ESSAR_SUB_DS Well Construction 365 Engineering</t>
  </si>
  <si>
    <t>F5A803B2-1078-E711-9FDF-0050569D5A18</t>
  </si>
  <si>
    <t>B588EB0E-6F55-E611-9B37-0050569D5A18</t>
  </si>
  <si>
    <t>IN_HLS_SWP_DecisionSpace_G1</t>
  </si>
  <si>
    <t>9575178A-E51D-E711-9B25-0050569D5A18</t>
  </si>
  <si>
    <t>IN_GSI_M&amp;S_AMC Renewal of the SeisSpace Licenses on GSI's Seismic Vessel</t>
  </si>
  <si>
    <t>94A4D124-79B8-E711-A099-0050569D5A17</t>
  </si>
  <si>
    <t>IN_Oilmax_SVCS_Virtual Reality Center for Oilmax</t>
  </si>
  <si>
    <t>180676C0-29C5-E711-A099-0050569D5A17</t>
  </si>
  <si>
    <t>IN_CAIRN_SUB_Neftex for Cairn India Limited</t>
  </si>
  <si>
    <t>5EC7FDBF-0B03-E611-8E0E-0050569D5A17</t>
  </si>
  <si>
    <t>IN_GSPC_M&amp;S_G&amp;G and Drilling Applications</t>
  </si>
  <si>
    <t>7EDDAA63-F496-E611-8AAC-0050569D5A17</t>
  </si>
  <si>
    <t>9029A8CE-A504-E711-91C9-0050569D5A17</t>
  </si>
  <si>
    <t>A-DigitalEP_IN_ONGC_SWP/SVCS_Tender K07DC16051-Onshore Terminal for 98/2 Development Project- Integrated Operations Systems</t>
  </si>
  <si>
    <t>457861DD-8F0F-E711-91C9-0050569D5A17</t>
  </si>
  <si>
    <t>34FB0B89-BB80-E711-906E-0050569D5A17</t>
  </si>
  <si>
    <t>3A482F12-8A1A-E711-9B25-0050569D5A18</t>
  </si>
  <si>
    <t>1686D8A1-8830-E711-B46D-0050569D5A17</t>
  </si>
  <si>
    <t>82264B5B-0D37-E711-B46D-0050569D5A17</t>
  </si>
  <si>
    <t>279B69E8-FA66-E611-9387-0050569D5A17</t>
  </si>
  <si>
    <t>A - Digital E&amp;P - Pertamina International - Dashboard Analytics and Data Managment - Indonesia</t>
  </si>
  <si>
    <t>BE194587-72CA-E711-A099-0050569D5A17</t>
  </si>
  <si>
    <t>Atmo Martumpal Silaban</t>
  </si>
  <si>
    <t>Indonesia</t>
  </si>
  <si>
    <t>FAA8FAF3-6CF3-E611-A0D5-0050569D5A18</t>
  </si>
  <si>
    <t>A- Digital E&amp;P- ConocoPhillips - DSIS Implementation - Indonesia</t>
  </si>
  <si>
    <t>969100FF-B4DE-E511-9681-0050569D5A18</t>
  </si>
  <si>
    <t>A - 10EP - Medco E&amp;P Indonesia - Access - Indonesia</t>
  </si>
  <si>
    <t>7225DFA6-4518-E711-91C9-0050569D5A17</t>
  </si>
  <si>
    <t>Lucky Ananda Hadari</t>
  </si>
  <si>
    <t>2AA315FE-C828-E611-9241-0050569D5A17</t>
  </si>
  <si>
    <t>21F909DC-52C0-E711-A099-0050569D5A17</t>
  </si>
  <si>
    <t>FE012EB2-EF2F-E711-A9E8-0050569D5A18</t>
  </si>
  <si>
    <t>Services - Pertamina Geothermal - WellCat Training - Indonesia</t>
  </si>
  <si>
    <t>793AB423-6CBF-E711-A099-0050569D5A17</t>
  </si>
  <si>
    <t>FX Eka Marta Riyanto</t>
  </si>
  <si>
    <t>A-Digital E&amp;P - SubSurface Data Management - Pertamina EP Asset 4 - Indonesia</t>
  </si>
  <si>
    <t>5E9ECAAB-EB8D-E711-9FE1-0050569D5A17</t>
  </si>
  <si>
    <t>A Earth - ConocoPhillips - Cloud - Indonesia</t>
  </si>
  <si>
    <t>1CE1AF7D-824C-E711-A9C2-0050569D5A17</t>
  </si>
  <si>
    <t>A Earth - Pertamina UTC - LEA Services Phase 1 - Indonesia</t>
  </si>
  <si>
    <t>A76ACC23-DFE4-E611-A8BA-0050569D5A17</t>
  </si>
  <si>
    <t>Services - Pertamina EP - Application Hosting - Indonesia</t>
  </si>
  <si>
    <t>620D933C-B2F4-E611-A8BA-0050569D5A17</t>
  </si>
  <si>
    <t>FB18E8A6-453F-E611-97FC-0050569D5A17</t>
  </si>
  <si>
    <t>Services - Petronas - Sub Surface Data Management  and Integration - Indonesia</t>
  </si>
  <si>
    <t>E9F8F0C0-7172-E711-906E-0050569D5A17</t>
  </si>
  <si>
    <t>57CE8AF4-EAB9-E711-91ED-0050569D5A18</t>
  </si>
  <si>
    <t>JP_TEPCO_SVC_MOU</t>
  </si>
  <si>
    <t>917CFC23-ACEE-E611-A8BA-0050569D5A17</t>
  </si>
  <si>
    <t>Japan</t>
  </si>
  <si>
    <t>B39EB27E-FD57-E611-9B37-0050569D5A18</t>
  </si>
  <si>
    <t>JOR_NPC_SWP_DSG</t>
  </si>
  <si>
    <t>33DB3245-62D3-E711-9984-0050569D5A18</t>
  </si>
  <si>
    <t>KW_KU_University Lab</t>
  </si>
  <si>
    <t>D8AEC955-04D4-E711-BC15-0050569D5A17</t>
  </si>
  <si>
    <t>KW_KEC_SWP_SVC_EDT Engineering</t>
  </si>
  <si>
    <t>018C77B8-8FBF-E711-91ED-0050569D5A18</t>
  </si>
  <si>
    <t>KW_KUFPEC_SUB_SVC_Integrated enterprise Business Intelligence System</t>
  </si>
  <si>
    <t>1563DD01-AEB8-E711-A099-0050569D5A17</t>
  </si>
  <si>
    <t>LIFE17-N-KW_KOC_SVC_R&amp;T_IM_Platform Enterprise solution</t>
  </si>
  <si>
    <t>CD152720-6A9B-E711-9FE1-0050569D5A17</t>
  </si>
  <si>
    <t>KW_KOC_HW_SVC_NK Field Collaboraton Center</t>
  </si>
  <si>
    <t>D1194B26-1D8B-E711-B23D-0050569D5A18</t>
  </si>
  <si>
    <t>LIFE17-I-KW_KOC_SVC_R&amp;T IM-IM Contract_DM/IM_Services</t>
  </si>
  <si>
    <t>Malaysia</t>
  </si>
  <si>
    <t>MY_PTNS_SWP_Nexus Composition Rental</t>
  </si>
  <si>
    <t>453F3603-7888-E711-B23D-0050569D5A18</t>
  </si>
  <si>
    <t>A-VOF_MY_PTNS_SVC_LFA Edge Analytics deployment</t>
  </si>
  <si>
    <t>BEF57A87-6CA9-E711-B095-0050569D5A18</t>
  </si>
  <si>
    <t>MY_PTNS_SVC_Bayan Field IO SmartVision Assessment</t>
  </si>
  <si>
    <t>D1B74D94-F9AE-E711-9BF4-0050569D5A17</t>
  </si>
  <si>
    <t>Tania Danish</t>
  </si>
  <si>
    <t>AF4021B2-7C7B-E711-906E-0050569D5A17</t>
  </si>
  <si>
    <t>Muhammad Ashraf Rozali</t>
  </si>
  <si>
    <t>MY_PTNS_Neftex Consultancy_Uncon Group</t>
  </si>
  <si>
    <t>47581C71-847B-E711-906E-0050569D5A17</t>
  </si>
  <si>
    <t>APGCE Event Preparation</t>
  </si>
  <si>
    <t>D92EF696-59C8-E711-A099-0050569D5A17</t>
  </si>
  <si>
    <t>B72D6014-D1F7-E611-A0D5-0050569D5A18</t>
  </si>
  <si>
    <t>448C1C58-A39E-E711-B23D-0050569D5A18</t>
  </si>
  <si>
    <t>MY-Murphy-SWP-RE-NEXUS</t>
  </si>
  <si>
    <t>F1AF7725-9B93-E711-9FE1-0050569D5A17</t>
  </si>
  <si>
    <t>MY-CHOC-SWP-Netool</t>
  </si>
  <si>
    <t>C9D7E809-FCCF-E711-A099-0050569D5A17</t>
  </si>
  <si>
    <t>34729FDF-49BD-E711-A099-0050569D5A17</t>
  </si>
  <si>
    <t>MG_PAM_SWP_Lithotech</t>
  </si>
  <si>
    <t>B822F974-36F4-E611-A8BA-0050569D5A17</t>
  </si>
  <si>
    <t>Mongolia</t>
  </si>
  <si>
    <t>MM_MOGE_SVC_NDR</t>
  </si>
  <si>
    <t>BDBBD966-4B36-E711-A9E8-0050569D5A18</t>
  </si>
  <si>
    <t>Myanmar</t>
  </si>
  <si>
    <t>New Zealand</t>
  </si>
  <si>
    <t>OM_LASSO_SW_Drilling</t>
  </si>
  <si>
    <t>D0D26056-DB9D-E711-B23D-0050569D5A18</t>
  </si>
  <si>
    <t>Ray_OM_Drilling_SW</t>
  </si>
  <si>
    <t>7EBC0206-A5A9-E711-B095-0050569D5A18</t>
  </si>
  <si>
    <t>PDO_OM_DS Well Planning_Phase_II</t>
  </si>
  <si>
    <t>FF5D2CFB-3499-E711-9FE1-0050569D5A17</t>
  </si>
  <si>
    <t>QAMP_OM_DSIS_SW</t>
  </si>
  <si>
    <t>75FF705C-42C4-E711-A099-0050569D5A17</t>
  </si>
  <si>
    <t>Compass_Oil_OM_DC_SW</t>
  </si>
  <si>
    <t>1D543E0E-ECC9-E711-A099-0050569D5A17</t>
  </si>
  <si>
    <t>PK_PPL_SWP_DSG</t>
  </si>
  <si>
    <t>372733B1-9388-E711-9FE1-0050569D5A17</t>
  </si>
  <si>
    <t>PK_PPL_SUB_Neftex Subscription/Services</t>
  </si>
  <si>
    <t>429576DE-9488-E711-9FE1-0050569D5A17</t>
  </si>
  <si>
    <t>CBD530DB-AFBC-E711-91ED-0050569D5A18</t>
  </si>
  <si>
    <t>A-DS365_PPL_SUB_LEA Private Cloud Deployment_LIFE16-I</t>
  </si>
  <si>
    <t>PK_PPL_SWP_Wellcat &amp; CasingWear licenses</t>
  </si>
  <si>
    <t>PK_POGC_SWP_Wellplan Cementing Module</t>
  </si>
  <si>
    <t>2D0DA38D-E4A4-E711-9BF4-0050569D5A17</t>
  </si>
  <si>
    <t>PK_AEPL_SWP_DSG</t>
  </si>
  <si>
    <t>FADE9438-E5A4-E711-9BF4-0050569D5A17</t>
  </si>
  <si>
    <t>PK_OGDCL_SVC_ Onsite D&amp;C, Openwells and EDT Suite</t>
  </si>
  <si>
    <t>B9BF8D8A-E0A4-E711-9BF4-0050569D5A17</t>
  </si>
  <si>
    <t>PK_OGDCL_SWP_OpenIT SW</t>
  </si>
  <si>
    <t>A380EE71-E1A4-E711-9BF4-0050569D5A17</t>
  </si>
  <si>
    <t>PK_PEPL_SWP_Production</t>
  </si>
  <si>
    <t>66A1B00B-35A3-E711-9BF4-0050569D5A17</t>
  </si>
  <si>
    <t>Syed Saeed</t>
  </si>
  <si>
    <t>C4AEB069-E5A4-E711-9BF4-0050569D5A17</t>
  </si>
  <si>
    <t>PK_PPL_SWP_Nexus</t>
  </si>
  <si>
    <t>8F7C4447-ABAC-E711-9BF4-0050569D5A17</t>
  </si>
  <si>
    <t>PK_OGDCL_SVC_Production Optimization Assessment - Pilot</t>
  </si>
  <si>
    <t>93C26C30-AEB7-E711-B095-0050569D5A18</t>
  </si>
  <si>
    <t>AU_Twinza_Perpetual_EDT suite</t>
  </si>
  <si>
    <t>5B6091E0-0187-E711-B23D-0050569D5A18</t>
  </si>
  <si>
    <t>Papua New Guinea</t>
  </si>
  <si>
    <t>Kaizad Chinoy</t>
  </si>
  <si>
    <t>85219CAE-899E-E711-B23D-0050569D5A18</t>
  </si>
  <si>
    <t>QAR_NOC_SWP_DSWP</t>
  </si>
  <si>
    <t>D02F5829-9A9E-E711-B23D-0050569D5A18</t>
  </si>
  <si>
    <t>QAT_RASGAS_SWP_Openwells</t>
  </si>
  <si>
    <t>B1AAA637-4EB2-E711-B095-0050569D5A18</t>
  </si>
  <si>
    <t>QAR_SWP_Dolphin_reservoir_simulation</t>
  </si>
  <si>
    <t>C8CBB5CD-BBCD-E711-A099-0050569D5A17</t>
  </si>
  <si>
    <t>QAR_QP_SWP_WellIntegrity_solution</t>
  </si>
  <si>
    <t>EF94F0E6-58C4-E711-A099-0050569D5A17</t>
  </si>
  <si>
    <t>QAR_QP_SWP_drilling_software_suite</t>
  </si>
  <si>
    <t>5DC18599-BF9D-E711-9FE1-0050569D5A17</t>
  </si>
  <si>
    <t>QAR_NOC_SWP_LMKR_partner_PETROHIVE</t>
  </si>
  <si>
    <t>047512C2-BEB7-E711-91ED-0050569D5A18</t>
  </si>
  <si>
    <t>SA_Saudi Aramco_SWP_AFI module evaluation</t>
  </si>
  <si>
    <t>791445E9-FFB3-E711-9BF4-0050569D5A17</t>
  </si>
  <si>
    <t>Hasrat Mehmood</t>
  </si>
  <si>
    <t>1C9FE6E1-BEBE-E711-A099-0050569D5A17</t>
  </si>
  <si>
    <t>56AD3971-AAA6-E711-9BF4-0050569D5A17</t>
  </si>
  <si>
    <t>EFEC46D4-40C8-E711-91ED-0050569D5A18</t>
  </si>
  <si>
    <t>SA_EXPECARC_Integrated Geological Modelling Solution</t>
  </si>
  <si>
    <t>919A1AE3-A5A9-E711-9BF4-0050569D5A17</t>
  </si>
  <si>
    <t>90F69270-47BA-E711-91ED-0050569D5A18</t>
  </si>
  <si>
    <t>403724E0-10BA-E711-A099-0050569D5A17</t>
  </si>
  <si>
    <t>0D98BC1D-A3A2-E711-B095-0050569D5A18</t>
  </si>
  <si>
    <t>A-PILM_SA_Aramco_UR_Business Planning Solution Pilot Project _LIFE17_SAUDI ARABIA</t>
  </si>
  <si>
    <t>SA_Aramco_SVC_SWP_UR_Master Data Repository - CDS</t>
  </si>
  <si>
    <t>A7B83328-1799-E711-B23D-0050569D5A18</t>
  </si>
  <si>
    <t>0D761021-079E-E711-B23D-0050569D5A18</t>
  </si>
  <si>
    <t>Singapore</t>
  </si>
  <si>
    <t>John Tester - IGNORE</t>
  </si>
  <si>
    <t>C417D204-BC8A-E611-A009-0050569D5A17</t>
  </si>
  <si>
    <t>John Chapman</t>
  </si>
  <si>
    <t>A_10ep_DSG_KIOST_Korea_upgrade_DSG10ep.4</t>
  </si>
  <si>
    <t>7001CD5E-E315-E711-9B25-0050569D5A18</t>
  </si>
  <si>
    <t>Patsapong Chomchey</t>
  </si>
  <si>
    <t>South Korea</t>
  </si>
  <si>
    <t>IQ_OEC (Oil Exploration Company)_Neftex</t>
  </si>
  <si>
    <t>22EAE995-999B-E711-9FE1-0050569D5A17</t>
  </si>
  <si>
    <t>0A2EEA47-A488-E711-9FE1-0050569D5A17</t>
  </si>
  <si>
    <t>IQ_MOO (Ministry of Oil) Iraq _RFD_D&amp;P</t>
  </si>
  <si>
    <t>4B0FCA0C-A693-E711-9FE1-0050569D5A17</t>
  </si>
  <si>
    <t>Lauren Boyd</t>
  </si>
  <si>
    <t>LIFE - write papers and prepare slide for being speaker LIFE 2017</t>
  </si>
  <si>
    <t>929FB647-3378-E711-906E-0050569D5A17</t>
  </si>
  <si>
    <t>Thailand</t>
  </si>
  <si>
    <t>TH_ECO_SWP_Nexus</t>
  </si>
  <si>
    <t>777F8EE2-CA54-E711-A9C2-0050569D5A17</t>
  </si>
  <si>
    <t>Nunnapat Thanasinudomchat</t>
  </si>
  <si>
    <t>A-10ep_TH_PTTEP_SWP_DSG Geology_2018</t>
  </si>
  <si>
    <t>6F839388-63F3-E611-A8BA-0050569D5A17</t>
  </si>
  <si>
    <t>Marcus Simms</t>
  </si>
  <si>
    <t>A-10EP_TH_PTTEP_Corporate_SWP_DSG Access Agreement 3rd Year from 01-Sep-2018 To 31-Aug-2019</t>
  </si>
  <si>
    <t>F45B28B9-A6A1-E711-B23D-0050569D5A18</t>
  </si>
  <si>
    <t>7BC12C2A-ACA1-E711-B23D-0050569D5A18</t>
  </si>
  <si>
    <t>TH_PTTEP_SVC_ Rig Performance Analytics</t>
  </si>
  <si>
    <t>02E7C35E-819E-E711-B23D-0050569D5A18</t>
  </si>
  <si>
    <t>0965182C-F53A-E711-924E-0050569D5A18</t>
  </si>
  <si>
    <t>TH_PTTEP_SWP_Nexus for Reservoir simulation software_HPC</t>
  </si>
  <si>
    <t>215DA443-9334-E711-B46D-0050569D5A17</t>
  </si>
  <si>
    <t>TH_PTTEP_SVC_DS Real time Analytics Solutions</t>
  </si>
  <si>
    <t>BAB69F78-3283-E711-9FDF-0050569D5A18</t>
  </si>
  <si>
    <t>TH_PTTEP_SWP_CasingWear</t>
  </si>
  <si>
    <t>6B79BC12-B319-E711-9B25-0050569D5A18</t>
  </si>
  <si>
    <t>A-Earth_TH_PTTEP_Landmark Earth Appliance with EMC</t>
  </si>
  <si>
    <t>A3FF5348-E332-E611-AA27-0050569D5A18</t>
  </si>
  <si>
    <t>A-PILM_TH_PTTEP SPE_PALANTIER ECONOMIC</t>
  </si>
  <si>
    <t>9EBEEBAB-37CA-E511-A4DB-0050569D5A18</t>
  </si>
  <si>
    <t>35FCBC7E-86F9-E611-A0D5-0050569D5A18</t>
  </si>
  <si>
    <t>TH_PTTEP_Well Cost Perpetual with AFE custom</t>
  </si>
  <si>
    <t>5FFFF27C-0053-E611-9387-0050569D5A17</t>
  </si>
  <si>
    <t>LIFE Event Attendtion - as Speaker 2017</t>
  </si>
  <si>
    <t>E0F539C6-0B9D-E711-9FE1-0050569D5A17</t>
  </si>
  <si>
    <t>DSIS_PTTEP_Data_Transfer</t>
  </si>
  <si>
    <t>33205E6E-129D-E711-9FE1-0050569D5A17</t>
  </si>
  <si>
    <t>A-10ep-TH_CHEVRON_SWP_Upgrade</t>
  </si>
  <si>
    <t>B032C841-23F4-E611-A8BA-0050569D5A17</t>
  </si>
  <si>
    <t>A-10ep_AE_DPE_SWP (back M&amp;S)</t>
  </si>
  <si>
    <t>64051AE5-37C9-E711-91ED-0050569D5A18</t>
  </si>
  <si>
    <t>Vispi Dumasia</t>
  </si>
  <si>
    <t>A-EDT500014_AE_ADMA_SVC_Upgrade EDM 14</t>
  </si>
  <si>
    <t>A-10ep_AE_OFFSHORE_SWP_Geoscience</t>
  </si>
  <si>
    <t>E5C49586-99BF-E711-91ED-0050569D5A18</t>
  </si>
  <si>
    <t>AE_ADNOC_SVC_Expriss Data Management Enhancement</t>
  </si>
  <si>
    <t>AE_Dragon Oil_SWP_OpenWells</t>
  </si>
  <si>
    <t>02C4E9FC-A997-E711-B23D-0050569D5A18</t>
  </si>
  <si>
    <t>Educate BP Wells group on Landmark Well Digital platform</t>
  </si>
  <si>
    <t>3A8E690D-A691-E611-9192-0050569D5A18</t>
  </si>
  <si>
    <t>Lynda Hunkin</t>
  </si>
  <si>
    <t>Vietnam</t>
  </si>
  <si>
    <t>Nam Lai</t>
  </si>
  <si>
    <t>VN_PVU_SWP/M&amp;S_ PetroVietnam University SeisSpace 3D &amp; TOMO</t>
  </si>
  <si>
    <t>00B78C38-9672-E711-906E-0050569D5A17</t>
  </si>
  <si>
    <t>A-DigitalEP_VN_PVEP_MOU Big Data &amp; Data Analytics</t>
  </si>
  <si>
    <t>6BE690A9-A8F2-E611-A0D5-0050569D5A18</t>
  </si>
  <si>
    <t>A_EDT500014_VN_VSP_M&amp;S_M&amp;S 2017-2018 along with EDT 5000.14 upgrade</t>
  </si>
  <si>
    <t>2B2683F5-67FE-E611-ACB9-0050569D5A18</t>
  </si>
  <si>
    <t>P2018</t>
  </si>
  <si>
    <t>BA988A5F-92D5-E711-9984-0050569D5A18</t>
  </si>
  <si>
    <t>CN-PTRSW-BasinII-SV</t>
  </si>
  <si>
    <t>5395DADF-C0DA-E711-9984-0050569D5A18</t>
  </si>
  <si>
    <t>BC8F3993-88D9-E711-BC15-0050569D5A17</t>
  </si>
  <si>
    <t>Services - Saka Energy - Data Analytics - Indonesia</t>
  </si>
  <si>
    <t>F194E3FE-78E0-E711-9984-0050569D5A18</t>
  </si>
  <si>
    <t>A-Digital E&amp;P - Pertamina EP Cepu - EPDMS - Indonesia</t>
  </si>
  <si>
    <t>F433EFEA-72D5-E711-9984-0050569D5A18</t>
  </si>
  <si>
    <t>A Earth - Saka Energy - Cloud - Indonesia</t>
  </si>
  <si>
    <t>D8B87B5A-F9DA-E711-BC15-0050569D5A17</t>
  </si>
  <si>
    <t>PK_UEPL_SWP_AFI Drillworks &amp; DS Wellplanning Licenses</t>
  </si>
  <si>
    <t>QAR_QP_SWS_RTOC_drilling</t>
  </si>
  <si>
    <t>953F7451-34DB-E711-BC15-0050569D5A17</t>
  </si>
  <si>
    <t>Y2018</t>
  </si>
  <si>
    <t>DZ_JVGAS_SW_Perp_D&amp;C_wellplanning</t>
  </si>
  <si>
    <t>4211ECDF-DB67-E811-9F12-0050569D5A18</t>
  </si>
  <si>
    <t>Amine Nabi</t>
  </si>
  <si>
    <t>Hana Kerkebane</t>
  </si>
  <si>
    <t>DZ_ENAGEO_M&amp;S_SeisSpace SW M&amp;S renewal</t>
  </si>
  <si>
    <t>FE73ABE8-7020-E811-9191-0050569D5A17</t>
  </si>
  <si>
    <t>DZ_ENAGEO_HW_Third Party_training_panasas</t>
  </si>
  <si>
    <t>0FAF78BC-AE61-E811-9F12-0050569D5A18</t>
  </si>
  <si>
    <t>DZ_ISARENE_ M&amp;S_EDT renewal</t>
  </si>
  <si>
    <t>9E1A546D-CE5D-E811-9F12-0050569D5A18</t>
  </si>
  <si>
    <t>DZ_ALGEOLAND_SWP_Seismic QC Solution</t>
  </si>
  <si>
    <t>DZ_SHFCP_SWP EDT</t>
  </si>
  <si>
    <t>5FA506B4-E051-E811-9266-0050569D5A17</t>
  </si>
  <si>
    <t>Omar Bouaabdalli</t>
  </si>
  <si>
    <t>DZ_GSA_MS_Rec_Renewal</t>
  </si>
  <si>
    <t>524847BA-2E3B-E811-B892-0050569D5A17</t>
  </si>
  <si>
    <t>DZ_ENI_SW_Extra_Access_DSG</t>
  </si>
  <si>
    <t>DCE94AF0-F446-E811-9266-0050569D5A17</t>
  </si>
  <si>
    <t>DZ_SH-DF_DS Analytics Drilling Dashboards</t>
  </si>
  <si>
    <t>2F95431C-9456-E811-9266-0050569D5A17</t>
  </si>
  <si>
    <t>DZ_ENTP_RealTime Project</t>
  </si>
  <si>
    <t>CBD606FA-B75D-E811-9F12-0050569D5A18</t>
  </si>
  <si>
    <t>DZ_SH-DF_SW_Perp_DI_DSA-LIFE</t>
  </si>
  <si>
    <t>A-WCLC-E2E_DZ_SH-DF_Well Contruction Lifecycle</t>
  </si>
  <si>
    <t>DZ_SH-DF_DS Trade &amp; Upgrade of OW Package</t>
  </si>
  <si>
    <t>30D0202B-B659-E811-9266-0050569D5A17</t>
  </si>
  <si>
    <t>DZ_SH-AST_Res_Sim_VIP</t>
  </si>
  <si>
    <t>DA765605-045C-E811-9266-0050569D5A17</t>
  </si>
  <si>
    <t>DZ_SIPEX_SUB_Exploration Insights Neftex</t>
  </si>
  <si>
    <t>DZ_SH-DTD_SWP_Geomechanics Solution</t>
  </si>
  <si>
    <t>2EFCA696-E40B-E811-AA80-0050569D5A17</t>
  </si>
  <si>
    <t>DZ_GB_SERV_G&amp;G_ 10ep upgrade</t>
  </si>
  <si>
    <t>32481DAF-9AFE-E711-9984-0050569D5A18</t>
  </si>
  <si>
    <t>A-VOF_DZ_SH-PED_DIGITAL OILFIELD_SVC_LIFE2017-I</t>
  </si>
  <si>
    <t>A-DSP_DZ_GSA_PDMS SW &amp; Services</t>
  </si>
  <si>
    <t>882B5A4A-C014-E811-868B-0050569D5A18</t>
  </si>
  <si>
    <t>DZ_SH-DF_SERV_D&amp;C_EDT &amp; OW training</t>
  </si>
  <si>
    <t>2DB64576-8DE5-E711-9984-0050569D5A18</t>
  </si>
  <si>
    <t>DZ_SH-PED_SVC_DSG Training 2018</t>
  </si>
  <si>
    <t>DZ_SH-EXP_DATA GOVERNANCE_Phase 1</t>
  </si>
  <si>
    <t>97ECB9E9-F7E3-E711-9984-0050569D5A18</t>
  </si>
  <si>
    <t>DZ_SH-PED_SVC_NEXUS Training 2018</t>
  </si>
  <si>
    <t>E7F097E7-8C62-E811-9F12-0050569D5A18</t>
  </si>
  <si>
    <t>DZ_DRAGONOIL_SRV_EDT Mentoring</t>
  </si>
  <si>
    <t>0616100E-1951-E811-B5E8-0050569D5A18</t>
  </si>
  <si>
    <t>DZ_SH-DP_SWP_SVC_Operations Reporting Snubbing_LIFE2017-I</t>
  </si>
  <si>
    <t>LSS_OilSearch_Drilling_Licenses</t>
  </si>
  <si>
    <t>C0EA5A0D-4F69-E811-9F12-0050569D5A18</t>
  </si>
  <si>
    <t>ANZ_WEL_SUB_DSIS</t>
  </si>
  <si>
    <t>FC0C5885-0863-E811-9F12-0050569D5A18</t>
  </si>
  <si>
    <t>ANZ_WCORE_SWP_Compass Basic</t>
  </si>
  <si>
    <t>F0AA6648-0C63-E811-9F12-0050569D5A18</t>
  </si>
  <si>
    <t>ANZ_WEL_SUB_Neftex Renewal</t>
  </si>
  <si>
    <t>AAB78339-BE00-E811-868B-0050569D5A18</t>
  </si>
  <si>
    <t>ANZ_AUSDRL_SVC_Compass Training</t>
  </si>
  <si>
    <t>D90C2F6F-9846-E811-B892-0050569D5A17</t>
  </si>
  <si>
    <t>ANZ_VMLN_SWP_WellCost</t>
  </si>
  <si>
    <t>F3D78228-190B-E811-868B-0050569D5A18</t>
  </si>
  <si>
    <t>ANZ_DDH1_SWP_WellPlanBHA</t>
  </si>
  <si>
    <t>BCD2DFF2-0716-E811-868B-0050569D5A18</t>
  </si>
  <si>
    <t>ANZ_VMLN_SWP_SurfNet</t>
  </si>
  <si>
    <t>7E338699-0B16-E811-868B-0050569D5A18</t>
  </si>
  <si>
    <t>A-DS365_ANZ_COOPER_WC365 Renewal</t>
  </si>
  <si>
    <t>6C09D7ED-C154-E811-9266-0050569D5A17</t>
  </si>
  <si>
    <t>A-DigitalEP_ANZ_WEL_SVC_D&amp;C Apps DWP</t>
  </si>
  <si>
    <t>A-DS365_ANZ_IPX_Well Construction 365</t>
  </si>
  <si>
    <t>5D0EBF5C-AF04-E811-AA80-0050569D5A17</t>
  </si>
  <si>
    <t>ANZ_COP_SVC_DSDQ</t>
  </si>
  <si>
    <t>E47F49F2-9E01-E811-AA80-0050569D5A17</t>
  </si>
  <si>
    <t>ANZ_IPX_SVC_WellCat Training</t>
  </si>
  <si>
    <t>78CFD56D-9F01-E811-AA80-0050569D5A17</t>
  </si>
  <si>
    <t>A-DS365_ANZ_PTTEP_SUB_Well Construction 365</t>
  </si>
  <si>
    <t>AE21A043-D321-E811-AB4A-0050569D5A18</t>
  </si>
  <si>
    <t>ANZ_CVX_SVC_EDT training and mentoring</t>
  </si>
  <si>
    <t>5A569789-2A6D-E811-9F12-0050569D5A18</t>
  </si>
  <si>
    <t>ANZ_WEL_M&amp;S_Drilling Applications</t>
  </si>
  <si>
    <t>E2C8FA28-C96E-E811-9F12-0050569D5A18</t>
  </si>
  <si>
    <t>ANZ_LUCAS_M&amp;S_Drilling</t>
  </si>
  <si>
    <t>40FE5EA8-426E-E811-9F12-0050569D5A18</t>
  </si>
  <si>
    <t>ANZ_INPEX_M&amp;S_Drilling</t>
  </si>
  <si>
    <t>B3320439-436E-E811-9F12-0050569D5A18</t>
  </si>
  <si>
    <t>ANZ_WEL_SVC_Data Management for DSWP</t>
  </si>
  <si>
    <t>B6857744-4665-E811-9F12-0050569D5A18</t>
  </si>
  <si>
    <t>ANZ_CVX_SWP_SVC_DSIS</t>
  </si>
  <si>
    <t>58345558-5165-E811-9F12-0050569D5A18</t>
  </si>
  <si>
    <t>ANZ_COP_SVC_DropSite_DSG_EDT</t>
  </si>
  <si>
    <t>DAD92344-F1FB-E711-9984-0050569D5A18</t>
  </si>
  <si>
    <t>ANZ_WEL_SWP_Nexus RMS</t>
  </si>
  <si>
    <t>ANZ_QUAD_SVC_D&amp;C Mentoring</t>
  </si>
  <si>
    <t>C4EC39AA-7D5D-E811-9F12-0050569D5A18</t>
  </si>
  <si>
    <t>ANZ_QUAD_SWP_WellPlan Cementing</t>
  </si>
  <si>
    <t>E4CD05CB-4E5E-E811-9F12-0050569D5A18</t>
  </si>
  <si>
    <t>A-DS365_ANZ_STRK_SubsurfaceE2E</t>
  </si>
  <si>
    <t>AU_Arrow_DS Well Planning &amp; Geosteering</t>
  </si>
  <si>
    <t>7A37D168-FA15-E811-868B-0050569D5A18</t>
  </si>
  <si>
    <t>BA_TP_SWP_Nexus Pilot [SF] [GEO2018]</t>
  </si>
  <si>
    <t>851AFE11-F72C-E811-9191-0050569D5A17</t>
  </si>
  <si>
    <t>BA_BAPCO_SUB_Neftex Insights Subscription [SF] [GEO2018]</t>
  </si>
  <si>
    <t>C0EDFFE3-FA2C-E811-9191-0050569D5A17</t>
  </si>
  <si>
    <t>BA_BAPCO_SWP_DSG Displacement [SF] [GEO2018]</t>
  </si>
  <si>
    <t>E1EE21E9-FB2C-E811-9191-0050569D5A17</t>
  </si>
  <si>
    <t>BA_TP_SWP_OpenEarth Community &amp; Licenses Expansion [SF] [GEO2018]</t>
  </si>
  <si>
    <t>FE2DB4EB-FC2C-E811-9191-0050569D5A17</t>
  </si>
  <si>
    <t>BA_TP_SVC_Big Data Projects [SF] [GEO2018-Existing]</t>
  </si>
  <si>
    <t>BA_TP_SVC_Master Services Agreement [SF]</t>
  </si>
  <si>
    <t>BA_TP_SUB_2019 Software Agreement on AWS - Tender [SF]</t>
  </si>
  <si>
    <t>BA_TP_SWP+SVC_Automation &amp; Integration Tender [SF] [GEO2018-Existing]</t>
  </si>
  <si>
    <t>BN_BSP_SWACC &amp; SVC_Software Localization &amp; Standardization</t>
  </si>
  <si>
    <t>Atiqah Hanis Amirul Arshad Mohan</t>
  </si>
  <si>
    <t>IMS_CN_CNOOC-SVC-DSIS</t>
  </si>
  <si>
    <t>CDD68E24-7B0C-E811-868B-0050569D5A18</t>
  </si>
  <si>
    <t>A-Wells_CN_ANTON_SWP_EDT</t>
  </si>
  <si>
    <t>EE031D73-1412-E811-868B-0050569D5A18</t>
  </si>
  <si>
    <t>A-Wells_CN_SK_SWP_EDT</t>
  </si>
  <si>
    <t>E9B74754-96F6-E711-9984-0050569D5A18</t>
  </si>
  <si>
    <t>CN_CNOOC-Energy&amp;Dev_SWP_EDT_LIFE17</t>
  </si>
  <si>
    <t>A-10ep_CN_Shanghai Petroleum_SWP_DSG10ep</t>
  </si>
  <si>
    <t>4E678A6F-0E2D-E811-9191-0050569D5A17</t>
  </si>
  <si>
    <t>A-Production_RIPED_SWP_Nexus</t>
  </si>
  <si>
    <t>CHN-CNPC-Qinghai-EPRI DSPM</t>
  </si>
  <si>
    <t>A-EDT500014_CN_Tarim_SWP EDT software</t>
  </si>
  <si>
    <t>A-Production_CN_Tarim_SWP+SVC_DSWIM software and Customization</t>
  </si>
  <si>
    <t>93FAF049-8259-E811-B5E8-0050569D5A18</t>
  </si>
  <si>
    <t>CN_Taim_SWP_NeTool Software</t>
  </si>
  <si>
    <t>933D4633-BF55-E811-9266-0050569D5A17</t>
  </si>
  <si>
    <t>CN_Xinjiang_SVC_DSIS  Customization</t>
  </si>
  <si>
    <t>A-10ep_CN_POLY_SWP_DSG10ep software</t>
  </si>
  <si>
    <t>A_WC4.0_RTOC_CN_XiBu_SWP_DrillWorks</t>
  </si>
  <si>
    <t>F726475A-4E20-E811-AB4A-0050569D5A18</t>
  </si>
  <si>
    <t>A_Cloud（science and technology）_CN_XJ_SVC Cloud Customization</t>
  </si>
  <si>
    <t>5BAB8239-28FD-E711-9984-0050569D5A18</t>
  </si>
  <si>
    <t>A-EDT500014_CN_GDWC_SWP_COMPASS</t>
  </si>
  <si>
    <t>89CADBB8-9B68-E811-9F12-0050569D5A18</t>
  </si>
  <si>
    <t>A-10ep_CN_LH_SWP_DSG 10ep/Classic</t>
  </si>
  <si>
    <t>7244C19E-61F8-E711-BC15-0050569D5A17</t>
  </si>
  <si>
    <t>A_WC4.0_CN_Tarim_SVC+SWP</t>
  </si>
  <si>
    <t>BA9FB667-64F8-E711-BC15-0050569D5A17</t>
  </si>
  <si>
    <t>A_Digital_E&amp;P_CN_Tarim_SVC+SWP</t>
  </si>
  <si>
    <t>A7E7783E-6AF8-E711-BC15-0050569D5A17</t>
  </si>
  <si>
    <t>A-10ep_CN_Tarim_SWP_DSG</t>
  </si>
  <si>
    <t>CN__Poly_SWP_DrillWorks-LIFE17</t>
  </si>
  <si>
    <t>76A3E1D5-4CF4-E711-9984-0050569D5A18</t>
  </si>
  <si>
    <t>CN_Xinjiang_SVC_OpenWorks DB Management</t>
  </si>
  <si>
    <t>A-EDT500014-CHN-CPL-SWP-WELLPLAN</t>
  </si>
  <si>
    <t>CHN-CNPC DaGang Nexus</t>
  </si>
  <si>
    <t>IMS-CNPC RIPED Planning consulting Serivices-2018</t>
  </si>
  <si>
    <t>A-10EP-CHN-NanJing CGS-DSG</t>
  </si>
  <si>
    <t>LIFE2017-CHINA-CNPC-Dagang-EDT-COMPASS</t>
  </si>
  <si>
    <t>B85E5F27-A21A-E811-AA80-0050569D5A17</t>
  </si>
  <si>
    <t>A-10EP-CHN-CNPC-RICHFIT-DSG</t>
  </si>
  <si>
    <t>56B8C190-5A00-E811-868B-0050569D5A18</t>
  </si>
  <si>
    <t>LIFE2017-CHINA-CNPC-ENGINEERING-Drillworks</t>
  </si>
  <si>
    <t>C8111FDB-4B00-E811-868B-0050569D5A18</t>
  </si>
  <si>
    <t>A-EDT500015-CHN-CNPC-OPENWELLS</t>
  </si>
  <si>
    <t>A-DIGITALEP-CHN-CNPC RIPED Cognitive project</t>
  </si>
  <si>
    <t>A-WELLS-CHN-CNPC-DAQING-Netool</t>
  </si>
  <si>
    <t>F5AE1958-913C-E811-A92C-0050569D5A18</t>
  </si>
  <si>
    <t>A-10ep-CN-Changqing-M&amp;S-DSG</t>
  </si>
  <si>
    <t>AE65781C-6365-E811-9F12-0050569D5A18</t>
  </si>
  <si>
    <t>Hongdian YI</t>
  </si>
  <si>
    <t>OPT-A-DigitalE&amp;P-CN-PTRCHANGQING-SV-BigData</t>
  </si>
  <si>
    <t>9B5958BC-2A28-E811-9191-0050569D5A17</t>
  </si>
  <si>
    <t>A-EDT5000.14-CN-ChanqingSLG-M&amp;S</t>
  </si>
  <si>
    <t>BCF38CD5-466D-E811-8A8B-0050569D5A17</t>
  </si>
  <si>
    <t>OPT-A-VOF-CN-Yanchang-SWP-PEOffice-GRI</t>
  </si>
  <si>
    <t>0C80C27E-2E28-E811-9191-0050569D5A17</t>
  </si>
  <si>
    <t>OPT-A-VOF-CN-PTRQINGHAI-SWP-PEOffice-Production III</t>
  </si>
  <si>
    <t>EC3DD667-0728-E811-9191-0050569D5A17</t>
  </si>
  <si>
    <t>OPT-A-VOF-CN-PTRCHANGQING-SWP-PEOffice-GRIGAS II</t>
  </si>
  <si>
    <t>6AAC7709-2B28-E811-9191-0050569D5A17</t>
  </si>
  <si>
    <t>OPT-A-VOF-CN-PTRCHANGQING-SWP-PEOffice-ProductionVI</t>
  </si>
  <si>
    <t>AFE2D857-2B28-E811-9191-0050569D5A17</t>
  </si>
  <si>
    <t>OPT-A-VOF-CN-PTRCHANGQING-SWP-PEOffice-Production II</t>
  </si>
  <si>
    <t>2376FE8D-2B28-E811-9191-0050569D5A17</t>
  </si>
  <si>
    <t>OPT-A-VOF-CN-PTRCHANGQING-SWP-PEOffice-Production V</t>
  </si>
  <si>
    <t>25C6E8B0-2B28-E811-9191-0050569D5A17</t>
  </si>
  <si>
    <t>OPT-A-VOF-CN-RIPED-SWP-PEOffice-Oversea</t>
  </si>
  <si>
    <t>C1AA3D69-2628-E811-9191-0050569D5A17</t>
  </si>
  <si>
    <t>OPT-A-VOF-CN-RIPED-SWP-PEOffice-Dubai</t>
  </si>
  <si>
    <t>745CDD91-2628-E811-9191-0050569D5A17</t>
  </si>
  <si>
    <t>OPT-A-VOF-CN-RIPED-SWP-PEOffice-ThermalRecovery</t>
  </si>
  <si>
    <t>6A149B7E-2728-E811-9191-0050569D5A17</t>
  </si>
  <si>
    <t>OPT-A-VOF-CN-CNODC-SWP-PEOffice</t>
  </si>
  <si>
    <t>1FD28898-2828-E811-9191-0050569D5A17</t>
  </si>
  <si>
    <t>OPT-A-VOF-CN-PTRJIDONG-SWP-PEOffice</t>
  </si>
  <si>
    <t>080F25CD-2828-E811-9191-0050569D5A17</t>
  </si>
  <si>
    <t>OPT-A-VOF-CN-PTRCBM-SWP-PEOffice</t>
  </si>
  <si>
    <t>A294E80D-2928-E811-9191-0050569D5A17</t>
  </si>
  <si>
    <t>OPT-A-DigitalE&amp;P-CN-SIPC-SV</t>
  </si>
  <si>
    <t>28D2A69C-2928-E811-9191-0050569D5A17</t>
  </si>
  <si>
    <t>4D36FFD3-D957-E811-B5E8-0050569D5A18</t>
  </si>
  <si>
    <t>A-10.ep-CN-Chuanqing-SWP-G1-SEG China</t>
  </si>
  <si>
    <t>3B256B7F-2648-E811-B5E8-0050569D5A18</t>
  </si>
  <si>
    <t>A-VOF-CN-PTRSW-SV</t>
  </si>
  <si>
    <t>6672DE61-E250-E811-B5E8-0050569D5A18</t>
  </si>
  <si>
    <t>A-EDT500014-CN-PTRHuabei-SWP-Drillworks-LIFE2017-CHINA</t>
  </si>
  <si>
    <t>A-EDT500014-CN-PTRSouthwest-SWP-Multistring</t>
  </si>
  <si>
    <t>CN-PTRSW-SWP-R5000-ChinaSEG</t>
  </si>
  <si>
    <t>5EB9AB83-C35C-E811-9F12-0050569D5A18</t>
  </si>
  <si>
    <t>A-DigitalE&amp;P-CN-BGP-SV</t>
  </si>
  <si>
    <t>B6D70C4A-9F04-E811-868B-0050569D5A18</t>
  </si>
  <si>
    <t>CN-PTRHuabei-SWP-DSIS</t>
  </si>
  <si>
    <t>ABA140B2-24E5-E711-BC15-0050569D5A17</t>
  </si>
  <si>
    <t>CN-CUAPS-SWP-SeisSpace</t>
  </si>
  <si>
    <t>6F8AD8AC-4AF4-E711-BC15-0050569D5A17</t>
  </si>
  <si>
    <t>CN-PTRCBM-SWP-G1-SEG China</t>
  </si>
  <si>
    <t>CN-JEREY-SWP-NETOOL</t>
  </si>
  <si>
    <t>1B758AF9-4856-E711-A9C2-0050569D5A17</t>
  </si>
  <si>
    <t>A-10ep-CN-PTRSW-SWP-DSG-LIFE2017-CHINA</t>
  </si>
  <si>
    <t>4AE665EA-A01A-E811-AA80-0050569D5A17</t>
  </si>
  <si>
    <t>A-DigitalEP-CN-SinopecSouthwest-SV-DSIS</t>
  </si>
  <si>
    <t>OPT-A-VOF-CN-PTRXINJIANG-SWP-PEOffice-Production II</t>
  </si>
  <si>
    <t>6CE28AEE-0728-E811-9191-0050569D5A17</t>
  </si>
  <si>
    <t>OPT-A-VOF-CN-PTRXINJIANG-SV-Luliang</t>
  </si>
  <si>
    <t>0C525844-0828-E811-9191-0050569D5A17</t>
  </si>
  <si>
    <t>OPT-A-VOF-CN-PTRXINJIANG-SWP-PEOffice-ERI</t>
  </si>
  <si>
    <t>9401E1A6-0828-E811-9191-0050569D5A17</t>
  </si>
  <si>
    <t>OPT-A-VOF-CN-PTRXINJIANG-SWP-PEOffice-MiddleAsia</t>
  </si>
  <si>
    <t>0D94977B-0928-E811-9191-0050569D5A17</t>
  </si>
  <si>
    <t>OPT-A-VOF-CN-PTRXINJIANG-SWP-PEOffice-GRIDevelopment</t>
  </si>
  <si>
    <t>94C03B92-0A28-E811-9191-0050569D5A17</t>
  </si>
  <si>
    <t>OPT-A-VOF-CN-PTRQINGHAI-SWP-PEOffice-GRI</t>
  </si>
  <si>
    <t>1087E529-1128-E811-9191-0050569D5A17</t>
  </si>
  <si>
    <t>OPT-A-VOF-CN-PTRTUHA-SV</t>
  </si>
  <si>
    <t>F81DA495-1128-E811-9191-0050569D5A17</t>
  </si>
  <si>
    <t>OPT-A-VOF-CN-PTRXINJIANG--SWP-PEOffice-GRIAppraisal</t>
  </si>
  <si>
    <t>E07D2365-1228-E811-9191-0050569D5A17</t>
  </si>
  <si>
    <t>OPT-A-VOF-CN-PTRXINJIANG-SWP-PEOffice-Lab&amp;Test</t>
  </si>
  <si>
    <t>EC63B181-1228-E811-9191-0050569D5A17</t>
  </si>
  <si>
    <t>OPT-CN-PTRXINJIANG-SV</t>
  </si>
  <si>
    <t>643A11DF-1228-E811-9191-0050569D5A17</t>
  </si>
  <si>
    <t>OPT-CN-RIPED-SV-AP</t>
  </si>
  <si>
    <t>A02C8FAD-1328-E811-9191-0050569D5A17</t>
  </si>
  <si>
    <t>OPT-CN-RIPED-SV-Recovery</t>
  </si>
  <si>
    <t>507F7280-1428-E811-9191-0050569D5A17</t>
  </si>
  <si>
    <t>OPT-CN-RIPED-SV-Oversea</t>
  </si>
  <si>
    <t>342C05FD-1428-E811-9191-0050569D5A17</t>
  </si>
  <si>
    <t>OPT-A-VOF-CN-RIPED-SWP-PEOffice-Afica</t>
  </si>
  <si>
    <t>FF835C46-1528-E811-9191-0050569D5A17</t>
  </si>
  <si>
    <t>OPT-A-VOF-CN-RIPED-SWP-PEOffice-Development</t>
  </si>
  <si>
    <t>CB579183-1528-E811-9191-0050569D5A17</t>
  </si>
  <si>
    <t>OPT-A-VOF-CN-RIPED-SWP-PEOffice-OilProduction</t>
  </si>
  <si>
    <t>584C6DB6-1528-E811-9191-0050569D5A17</t>
  </si>
  <si>
    <t>OPT-A-VOF-CN-RIPED-SWP-PEOffice-ERI Oil Pumpling</t>
  </si>
  <si>
    <t>EDA56FD1-1628-E811-9191-0050569D5A17</t>
  </si>
  <si>
    <t>OPT-A-VOF-CN-RIPED-SWP-PEOffice-ERI Screw Pump</t>
  </si>
  <si>
    <t>346C850E-1728-E811-9191-0050569D5A17</t>
  </si>
  <si>
    <t>OPT-A-VOF-CN-RIPED-SWP-PEOffice-ERI PEPS</t>
  </si>
  <si>
    <t>0134D631-1728-E811-9191-0050569D5A17</t>
  </si>
  <si>
    <t>OPT-CN-RIPED-SV-Platform-ERI</t>
  </si>
  <si>
    <t>40E4A0B2-1728-E811-9191-0050569D5A17</t>
  </si>
  <si>
    <t>OPT-CN-RIPED-SV-AL</t>
  </si>
  <si>
    <t>17DF7710-1828-E811-9191-0050569D5A17</t>
  </si>
  <si>
    <t>OPT-A-VOF-CN-Yanchang-SWP-PEOffice-Development</t>
  </si>
  <si>
    <t>2920ED99-2E28-E811-9191-0050569D5A17</t>
  </si>
  <si>
    <t>OPT-A-VOF-CN-PTRCBM-SWP-PEOffice-JinCheng</t>
  </si>
  <si>
    <t>261B3FE9-2E28-E811-9191-0050569D5A17</t>
  </si>
  <si>
    <t>OPT-A-VOF-CN-PTRCBM-SWP-PEOffice-XinZhou</t>
  </si>
  <si>
    <t>2B952583-2F28-E811-9191-0050569D5A17</t>
  </si>
  <si>
    <t>OPT-A-VOF-CN-PTRCBM-SWP-PEOffice-Linfen</t>
  </si>
  <si>
    <t>6101BA9D-2F28-E811-9191-0050569D5A17</t>
  </si>
  <si>
    <t>OPT-A-VOF-CN-PTRLIAOHE-SWP-PEOffice</t>
  </si>
  <si>
    <t>39944522-3028-E811-9191-0050569D5A17</t>
  </si>
  <si>
    <t>OPT-A-VOF-CN-PTRDAQING-SWP-PEOffice</t>
  </si>
  <si>
    <t>71AAEE65-3028-E811-9191-0050569D5A17</t>
  </si>
  <si>
    <t>OPT-A-DigitalE&amp;P-CN-PTRLIAOHE-SV</t>
  </si>
  <si>
    <t>F52E5170-3128-E811-9191-0050569D5A17</t>
  </si>
  <si>
    <t>OPT-A-DigitalE&amp;P-CN-PTRDAQING-SV</t>
  </si>
  <si>
    <t>3F9098E3-3128-E811-9191-0050569D5A17</t>
  </si>
  <si>
    <t>OPT-A-DigitalE&amp;P-CN-PTRHUABEI-SV</t>
  </si>
  <si>
    <t>FB50B11A-3228-E811-9191-0050569D5A17</t>
  </si>
  <si>
    <t>OPT-CN-SINOPECZHONGYUAN-SV</t>
  </si>
  <si>
    <t>6F883740-3428-E811-9191-0050569D5A17</t>
  </si>
  <si>
    <t>OPT-A-DigitalE&amp;P-CN-SINOPECHENAN-SV</t>
  </si>
  <si>
    <t>7F87E2D1-3428-E811-9191-0050569D5A17</t>
  </si>
  <si>
    <t>OPT-CN-SINOPECHUABEI-SV</t>
  </si>
  <si>
    <t>01063427-3528-E811-9191-0050569D5A17</t>
  </si>
  <si>
    <t>OPT-A-VOF-CN-CNOOC-SWP-PEOffice</t>
  </si>
  <si>
    <t>D228E6D3-3628-E811-9191-0050569D5A17</t>
  </si>
  <si>
    <t>OPT-CN-CNOOC-SV</t>
  </si>
  <si>
    <t>BD3D4B23-3728-E811-9191-0050569D5A17</t>
  </si>
  <si>
    <t>OPT-A-VOF-CN-CNOOC-SWP-PEOffice-Upgrade</t>
  </si>
  <si>
    <t>54D3D69F-3728-E811-9191-0050569D5A17</t>
  </si>
  <si>
    <t>OPT-CN-CNOOCTIANJIN-SV</t>
  </si>
  <si>
    <t>BF803574-3928-E811-9191-0050569D5A17</t>
  </si>
  <si>
    <t>OPT-A-VOF-CN-CNOOCTIANJIN-SWP-PEOffice</t>
  </si>
  <si>
    <t>F6E42DFA-3928-E811-9191-0050569D5A17</t>
  </si>
  <si>
    <t>OPT-A-VOF-CN-CNOOCSHANGHAI-SWP-PEOffice</t>
  </si>
  <si>
    <t>854A9C3C-3A28-E811-9191-0050569D5A17</t>
  </si>
  <si>
    <t>OPT-CN-CNOOCSHANGHAI-SV-Collaboration</t>
  </si>
  <si>
    <t>016D1BA1-4228-E811-9191-0050569D5A17</t>
  </si>
  <si>
    <t>OPT-CN-CNOOCSHANGHAI-SV-PINGHU</t>
  </si>
  <si>
    <t>A4685201-4328-E811-9191-0050569D5A17</t>
  </si>
  <si>
    <t>OPT-CN-CNOOCSHANGHAI-SV-TIANWAITIAN</t>
  </si>
  <si>
    <t>E9DA6D55-4328-E811-9191-0050569D5A17</t>
  </si>
  <si>
    <t>OPT-A-VOF-CN-CNOOCSHANGHAI-SWP-PEOffice-Upgrade</t>
  </si>
  <si>
    <t>3FB7B6B1-4328-E811-9191-0050569D5A17</t>
  </si>
  <si>
    <t>OPT-A-VOF-CN-CNOOCSHENZHEN-SWP-PEOffice-Upgrade</t>
  </si>
  <si>
    <t>10A73BF0-4328-E811-9191-0050569D5A17</t>
  </si>
  <si>
    <t>OPT-A-VOF-CN-CNOOCZHANJIANG-SWP-PEOffice-Upgrade</t>
  </si>
  <si>
    <t>90EA252B-4428-E811-9191-0050569D5A17</t>
  </si>
  <si>
    <t>OPT-CN-CNOOCZHANJIANG-SV-HFDP</t>
  </si>
  <si>
    <t>4CA50A8F-4428-E811-9191-0050569D5A17</t>
  </si>
  <si>
    <t>OPT-CN-CNOOCZHANJIANG-SV-PE</t>
  </si>
  <si>
    <t>4A3A00B8-4428-E811-9191-0050569D5A17</t>
  </si>
  <si>
    <t>OPT-CN-LANYAN-SV</t>
  </si>
  <si>
    <t>26C043B8-4728-E811-9191-0050569D5A17</t>
  </si>
  <si>
    <t>OPT-A-VOF-CN-PTRTARIM-SWP-PEOffice</t>
  </si>
  <si>
    <t>57BBDB74-EF27-E811-9191-0050569D5A17</t>
  </si>
  <si>
    <t>OPT-A-Digital&amp;P-CN-PTRTARIM-SV-BigData</t>
  </si>
  <si>
    <t>1C9ACB54-F127-E811-9191-0050569D5A17</t>
  </si>
  <si>
    <t>OPT-A-VOF-CN-PTRTARIM-SV</t>
  </si>
  <si>
    <t>B0DEA92A-F227-E811-9191-0050569D5A17</t>
  </si>
  <si>
    <t>OPT-A-DSP-CN-PTRTARIM-SV-Platform</t>
  </si>
  <si>
    <t>FF75EB29-F327-E811-9191-0050569D5A17</t>
  </si>
  <si>
    <t>OPT-A-DSP-CN-PTRTARIM-SV-Carbonate</t>
  </si>
  <si>
    <t>5FA786CD-F427-E811-9191-0050569D5A17</t>
  </si>
  <si>
    <t>OPT-A-VOF-CN-SINOPECNW-SWP-PEOffice</t>
  </si>
  <si>
    <t>D337A917-F627-E811-9191-0050569D5A17</t>
  </si>
  <si>
    <t>OPT-A-VOF-CN-SINOPECNW-SV-Dilute Pumping Well</t>
  </si>
  <si>
    <t>5C076D33-F727-E811-9191-0050569D5A17</t>
  </si>
  <si>
    <t>OPT-A-VOF-CN-SINOPECNW-SV-Carbonate</t>
  </si>
  <si>
    <t>AEBED38F-FA27-E811-9191-0050569D5A17</t>
  </si>
  <si>
    <t>OPT-A-VOF-CN-SINOPECNW-SV-Heavy Oil</t>
  </si>
  <si>
    <t>EA1A2D2F-FB27-E811-9191-0050569D5A17</t>
  </si>
  <si>
    <t>OPT-A-VOF-CN-SINOPECNW-SV-Platform</t>
  </si>
  <si>
    <t>68DFBFB3-FB27-E811-9191-0050569D5A17</t>
  </si>
  <si>
    <t>OPT-A-DigitalE&amp;P-CN-SINOPECNW-SV</t>
  </si>
  <si>
    <t>7A0B6917-FC27-E811-9191-0050569D5A17</t>
  </si>
  <si>
    <t>OPT-A-VOF-CN-SINOPECSHENGLI-SWP-PEOffice</t>
  </si>
  <si>
    <t>7447B44E-FD27-E811-9191-0050569D5A17</t>
  </si>
  <si>
    <t>OPT-A-DigitalE&amp;P-CN-SINOPECSHENGLI-SV</t>
  </si>
  <si>
    <t>D6467EC8-FD27-E811-9191-0050569D5A17</t>
  </si>
  <si>
    <t>OPT-A-VOF-CN-SINOPECSHENGLI-SWP-ProdForecast</t>
  </si>
  <si>
    <t>07B3D173-FE27-E811-9191-0050569D5A17</t>
  </si>
  <si>
    <t>OPT-A-VOF-CN-PTRPIPELINE-SWP-PEOffice</t>
  </si>
  <si>
    <t>2847C3EE-FE27-E811-9191-0050569D5A17</t>
  </si>
  <si>
    <t>OPT-A-DigitalE&amp;P-CN-SINOPECSHENGLI-SV-BigData</t>
  </si>
  <si>
    <t>62A3024B-FF27-E811-9191-0050569D5A17</t>
  </si>
  <si>
    <t>OPT-A-DSP-CN-PTRSW-SV-Platform</t>
  </si>
  <si>
    <t>7791CB40-0028-E811-9191-0050569D5A17</t>
  </si>
  <si>
    <t>OPT-A-VOF-CN-PTRSW-Shale Gas-SWP-PEOffice</t>
  </si>
  <si>
    <t>B5337DE0-0028-E811-9191-0050569D5A17</t>
  </si>
  <si>
    <t>OPT-CN-PTRSW-SV-Reserves</t>
  </si>
  <si>
    <t>A993A88D-0128-E811-9191-0050569D5A17</t>
  </si>
  <si>
    <t>OPT-A-VOF-CN-PTRSW-SWP-PEOffice</t>
  </si>
  <si>
    <t>997D5D4C-0228-E811-9191-0050569D5A17</t>
  </si>
  <si>
    <t>OPT-A-VOF-CN-SINOPECEAST-SWP-PEOffice</t>
  </si>
  <si>
    <t>105B925C-0328-E811-9191-0050569D5A17</t>
  </si>
  <si>
    <t>OPT-A-DigitalE&amp;P-CN-PTRDAGANG-SV</t>
  </si>
  <si>
    <t>C63CD8A6-0328-E811-9191-0050569D5A17</t>
  </si>
  <si>
    <t>OPT-A-VOF-CN-SINOPECSW-SWP-PEOffice</t>
  </si>
  <si>
    <t>B06F1959-0428-E811-9191-0050569D5A17</t>
  </si>
  <si>
    <t>OPT-A-DigitalE&amp;P-CN-PTRXINJIANG-SV</t>
  </si>
  <si>
    <t>5617FDE0-0428-E811-9191-0050569D5A17</t>
  </si>
  <si>
    <t>OPT-A-VOF-CN-PTRXINJIANG-SV-GRI</t>
  </si>
  <si>
    <t>E8DC99DA-0528-E811-9191-0050569D5A17</t>
  </si>
  <si>
    <t>OPT-A-VOF-CN-PTRXINJIANG-SV-ZhunEast</t>
  </si>
  <si>
    <t>C2A7AF47-0628-E811-9191-0050569D5A17</t>
  </si>
  <si>
    <t>PetroBank_CN_Sinopec International_SWP_upgrade</t>
  </si>
  <si>
    <t>43C67174-FB5B-E811-B5E8-0050569D5A18</t>
  </si>
  <si>
    <t>A-10EP_CHN_Sinopec North_SWP_DSG</t>
  </si>
  <si>
    <t>2E0D2F3B-C225-E811-9191-0050569D5A17</t>
  </si>
  <si>
    <t>LIFE2018-CHINA_A-EDT50014_Sinopec engineering institute_SWP_EDT</t>
  </si>
  <si>
    <t>A-10EP_CN_Sinopec ZhongYuan_SWP_Geofram displacement</t>
  </si>
  <si>
    <t>2534FAE9-0962-E811-8A8B-0050569D5A17</t>
  </si>
  <si>
    <t>A-WC4.0_CN_Sinopec NW_SWP&amp;SW_RTOC_EDT_DSIS_LIFE18</t>
  </si>
  <si>
    <t>C80EB612-1766-E811-8A8B-0050569D5A17</t>
  </si>
  <si>
    <t>A-Digital_CN_Sinopec_SWP_WC4.0 LIFE2018 HOUSTON</t>
  </si>
  <si>
    <t>AA57778A-A667-E811-8A8B-0050569D5A17</t>
  </si>
  <si>
    <t>A-Digital_CHN_Sinopec RIPP_SW_Internet of thing</t>
  </si>
  <si>
    <t>D5762012-1316-E811-AA80-0050569D5A17</t>
  </si>
  <si>
    <t>SeisSpace_CHN_Sinopec Shanghai_SW_SeisSpace</t>
  </si>
  <si>
    <t>22FBF7BA-2506-E811-AA80-0050569D5A17</t>
  </si>
  <si>
    <t>A-EDT500014_CHN_Sinopec Jianghan_SW_Netool</t>
  </si>
  <si>
    <t>A-EDT500014_CHN_Sinopec Zhongyuan_SWP_EDT 5000.14</t>
  </si>
  <si>
    <t>A-10EP_CN_SINOPEC He Nan_SWP_10EP</t>
  </si>
  <si>
    <t>D7B462C1-0E21-E811-AB4A-0050569D5A18</t>
  </si>
  <si>
    <t>C0BD7DEA-ADF5-E711-9984-0050569D5A18</t>
  </si>
  <si>
    <t>A-DSP_CHN_Siniopec Norhwest_SWP_NeTool Nexus caseingware</t>
  </si>
  <si>
    <t>A-10ep_CN_Sinopec East_SWP_RTOC&amp;VOF_LIFE18</t>
  </si>
  <si>
    <t>836FAC6E-2A64-E811-9F12-0050569D5A18</t>
  </si>
  <si>
    <t>Aries_CHN_Sinopec Shengli_SWP</t>
  </si>
  <si>
    <t>E4E80DE7-D967-E811-9F12-0050569D5A18</t>
  </si>
  <si>
    <t>A-DSP_CHN_Sinopec HQ_SWP_VOF</t>
  </si>
  <si>
    <t>A-DSP_CHN_Sinopec EPRI_SW_Nexus_DMS_LIFE18</t>
  </si>
  <si>
    <t>A-10EP_CHN_Sinopec Shanghai_SWP_DSG 10EP</t>
  </si>
  <si>
    <t>9A5FD85A-03FC-E711-BC15-0050569D5A17</t>
  </si>
  <si>
    <t>A-10EP_CHN_Sinopec Shengli_SWP_DSG</t>
  </si>
  <si>
    <t>FEB670A9-2500-E811-868B-0050569D5A18</t>
  </si>
  <si>
    <t>Arwa Ghaylan Hussein Al-Manasser</t>
  </si>
  <si>
    <t>339C80E5-2900-E811-AA80-0050569D5A17</t>
  </si>
  <si>
    <t>A-10ep_EG_GUPCO_SWA</t>
  </si>
  <si>
    <t>C959114E-0659-E811-9266-0050569D5A17</t>
  </si>
  <si>
    <t>A-365_EG_Dana_WC4.0</t>
  </si>
  <si>
    <t>FE6EDD36-5507-E811-AA80-0050569D5A17</t>
  </si>
  <si>
    <t>EG_MultipleCustomers_Prospecting_CallPlans</t>
  </si>
  <si>
    <t>EB03BD22-D522-E811-9191-0050569D5A17</t>
  </si>
  <si>
    <t>EG_SUCO_SWP_Drillworks</t>
  </si>
  <si>
    <t>A6F0E079-C026-E811-9191-0050569D5A17</t>
  </si>
  <si>
    <t>EG_BGSE_SWP_EDT</t>
  </si>
  <si>
    <t>A284A704-B238-E811-A92C-0050569D5A18</t>
  </si>
  <si>
    <t>EGY_Dublin_SWP_G1</t>
  </si>
  <si>
    <t>65C00A19-4B00-E811-AA80-0050569D5A17</t>
  </si>
  <si>
    <t>EGY_AbuQir_SWP_EDT</t>
  </si>
  <si>
    <t>FA853188-4F00-E811-AA80-0050569D5A17</t>
  </si>
  <si>
    <t>Egy_Bapetco_SWP_all departments</t>
  </si>
  <si>
    <t>EB3F8A21-5028-E811-AB4A-0050569D5A18</t>
  </si>
  <si>
    <t>EG_Ministry of petroleum_NDR</t>
  </si>
  <si>
    <t>5D12FF69-CC1B-E811-AB4A-0050569D5A18</t>
  </si>
  <si>
    <t>EGY_PICO_SWP_Rental_Driling application</t>
  </si>
  <si>
    <t>EEB12C76-C943-E811-A92C-0050569D5A18</t>
  </si>
  <si>
    <t>EGY_SWP_Royal Resources_DSG1</t>
  </si>
  <si>
    <t>794C24B4-4733-E811-BCD7-0050569D5A18</t>
  </si>
  <si>
    <t>IN_CAIRN_SWP_CasingWear</t>
  </si>
  <si>
    <t>IN_OIL_Drilling Software Trainings for Oil India Limited</t>
  </si>
  <si>
    <t>IN_OVL_SWP_Nexus Software for ONGC Videsh Limited</t>
  </si>
  <si>
    <t>IN_DGH_Cloud_2018</t>
  </si>
  <si>
    <t>6F5FD572-E202-E811-868B-0050569D5A18</t>
  </si>
  <si>
    <t>IN_OVL_Cloud_2018</t>
  </si>
  <si>
    <t>5CEFA02A-E502-E811-868B-0050569D5A18</t>
  </si>
  <si>
    <t>IN_Cairn_DR_Pune_2018</t>
  </si>
  <si>
    <t>4AD6EE58-DF02-E811-868B-0050569D5A18</t>
  </si>
  <si>
    <t>IN_OIL_M&amp;S_G&amp;GApplications</t>
  </si>
  <si>
    <t>08FD6066-C902-E811-868B-0050569D5A18</t>
  </si>
  <si>
    <t>IN_Cairn_M&amp;S_MBAdeal_2019</t>
  </si>
  <si>
    <t>C015AAA9-D602-E811-868B-0050569D5A18</t>
  </si>
  <si>
    <t>IN_Cairn_Services_DataScience_2018</t>
  </si>
  <si>
    <t>BD7DB03C-9A59-E811-B5E8-0050569D5A18</t>
  </si>
  <si>
    <t>IN_CAIRN_Cloud</t>
  </si>
  <si>
    <t>IN_OIL_SVCS_Disaster Recovery (DR) in Kolkata</t>
  </si>
  <si>
    <t>IN_BHU_University Collaboration: 2018-GlobalWebinar-01-17-2018</t>
  </si>
  <si>
    <t>0D02B333-1132-E811-BCD7-0050569D5A18</t>
  </si>
  <si>
    <t>IN_ONGC_M&amp;S_WellCAT CoD Chennai</t>
  </si>
  <si>
    <t>44C6EE80-6332-E811-BCD7-0050569D5A18</t>
  </si>
  <si>
    <t>A-EDT500014_IN_Adani_SWP_Sale of Drilling SW Licenses</t>
  </si>
  <si>
    <t>C85FB690-A71A-E811-868B-0050569D5A18</t>
  </si>
  <si>
    <t>IN_SGD_SWP/M&amp;S_Field SeisSpace (ProMAX) for SGD Oilfield Services</t>
  </si>
  <si>
    <t>E5F8FB3D-6DEF-E711-BC15-0050569D5A17</t>
  </si>
  <si>
    <t>IN_ONGC_SWP_Production Solutions for ONGC IOGPT</t>
  </si>
  <si>
    <t>93E8A674-8F43-E811-B892-0050569D5A17</t>
  </si>
  <si>
    <t>IN_ONGC_M&amp;S_Forward M&amp;S for One Set of Reinstated Licenses at IDT</t>
  </si>
  <si>
    <t>B5B5A051-2DF6-E711-BC15-0050569D5A17</t>
  </si>
  <si>
    <t>A-DigitalEP_IN_ONGC_Data Sciences Project for GEOPIC</t>
  </si>
  <si>
    <t>IN_ONGC_M&amp;S_Inclusion of upgraded/augmented DSG/DSIS modules in the Master M&amp;S Contract</t>
  </si>
  <si>
    <t>CB403800-B53B-E811-A92C-0050569D5A18</t>
  </si>
  <si>
    <t>IN_GSI_M&amp;S_New Software AMC 2017-18</t>
  </si>
  <si>
    <t>IN_OIL_DSIS Integration for E&amp;P Databank</t>
  </si>
  <si>
    <t>IN_OIL_M&amp;S_E&amp;P Databank_ 2018</t>
  </si>
  <si>
    <t>IN_Sun O&amp;G_SWP/M&amp;S_Drilling software solutions</t>
  </si>
  <si>
    <t>A-DigitalEP_IN_ONGC_SWP/SVCS_Operations Reporting and Integration Solution</t>
  </si>
  <si>
    <t>A-DigitalEP_IN_RIL_SWP/SVCS_E&amp;P Cross Domain Collaboration System - LIFE17-I</t>
  </si>
  <si>
    <t>A -10EP - SW Perp - PHE ONWJ - DS Base Phase 1 - Indonesia</t>
  </si>
  <si>
    <t>Andrean Satria</t>
  </si>
  <si>
    <t>Services - Pertamina EP - Training Drilling - Indonesia</t>
  </si>
  <si>
    <t>5169ACCD-EA32-E811-B892-0050569D5A17</t>
  </si>
  <si>
    <t>Serv - PHE ONWJ - VOF Pilot - Indonesia</t>
  </si>
  <si>
    <t>625F47DD-ED6D-E811-8A8B-0050569D5A17</t>
  </si>
  <si>
    <t>SW M&amp;S - PHE ONWJ - DSG M&amp;S 2018 - Indonesia</t>
  </si>
  <si>
    <t>886518AF-5320-E811-9191-0050569D5A17</t>
  </si>
  <si>
    <t>SW M&amp;S - PHE ONWJ - DSG Back M&amp;S - Indonesia</t>
  </si>
  <si>
    <t>41E4B148-261D-E811-9191-0050569D5A17</t>
  </si>
  <si>
    <t>SW M&amp;S - PHE ONWJ - Landmark Classic - Indonesia</t>
  </si>
  <si>
    <t>4D746318-271D-E811-9191-0050569D5A17</t>
  </si>
  <si>
    <t>A Digital - PHE -  Production Integrated Dashboard - Indonesia</t>
  </si>
  <si>
    <t>7BDF569D-D649-E811-9266-0050569D5A17</t>
  </si>
  <si>
    <t>A - DigitalEP - PHE - DSIS - Indonesia</t>
  </si>
  <si>
    <t>A Prog - Medco E&amp;P Natuna - DS 365 - Indonesia</t>
  </si>
  <si>
    <t>35186903-3D1A-E811-AA80-0050569D5A17</t>
  </si>
  <si>
    <t>A Prog - VICO - IAAS - Indonesia</t>
  </si>
  <si>
    <t>7F02ACC1-401A-E811-AA80-0050569D5A17</t>
  </si>
  <si>
    <t>SW Perpetual - PHE ONWJ - DS AFI - Indonesia</t>
  </si>
  <si>
    <t>Services - Lapindo Brantas Inc - Mentoring - Indonesia</t>
  </si>
  <si>
    <t>A48777E3-0028-E811-AB4A-0050569D5A18</t>
  </si>
  <si>
    <t>Services - PHE - Apphost Upgrade - Indonesia</t>
  </si>
  <si>
    <t>355C9F34-042C-E811-AB4A-0050569D5A18</t>
  </si>
  <si>
    <t>SW Perpetual - PHM - Drilling Analytic - Indonesia</t>
  </si>
  <si>
    <t>0E3F2200-E928-E811-AB4A-0050569D5A18</t>
  </si>
  <si>
    <t>Services - PHM - Digital MVW Implementation - Indonesia</t>
  </si>
  <si>
    <t>55BD179B-ED28-E811-AB4A-0050569D5A18</t>
  </si>
  <si>
    <t>SW Perpetual - Pertamina Hulu Mahakam - CWP Tunu - Indonesia</t>
  </si>
  <si>
    <t>A4B57EAD-7B64-E811-9F12-0050569D5A18</t>
  </si>
  <si>
    <t>SWP - PHE Tomori - EDT - Indonesia</t>
  </si>
  <si>
    <t>490250F0-E15F-E811-9F12-0050569D5A18</t>
  </si>
  <si>
    <t>SW Perpetual - Petrochina - DSG - Indonesia</t>
  </si>
  <si>
    <t>D0AFAEF9-2BFF-E711-9984-0050569D5A18</t>
  </si>
  <si>
    <t>SW Perpetual - PHE ONWJ - DS Base Phase 2 - Indonesia</t>
  </si>
  <si>
    <t>B4C31FF4-5932-E811-B892-0050569D5A17</t>
  </si>
  <si>
    <t>SW Perpetual - Pertamina Hulu Energy - Open IT - Indonesia</t>
  </si>
  <si>
    <t>7FFB3859-57FB-E711-BC15-0050569D5A17</t>
  </si>
  <si>
    <t>DFE3A72A-B400-E811-868B-0050569D5A18</t>
  </si>
  <si>
    <t>Services - Pertamina Hulu Mahakam - Cloud Solution - Indonesia</t>
  </si>
  <si>
    <t>0121C08C-7118-E811-868B-0050569D5A18</t>
  </si>
  <si>
    <t>SW Perpetual - Lemigas - DSG G1 - Indonesia</t>
  </si>
  <si>
    <t>CA57FA17-7010-E811-868B-0050569D5A18</t>
  </si>
  <si>
    <t>Services - SKK Migas - Online Business Process - Indonesia</t>
  </si>
  <si>
    <t>67A9CED6-7EFB-E711-9984-0050569D5A18</t>
  </si>
  <si>
    <t>SW Pepetual - Pertamina EP Asset Sumatera - Permedia additional - Indonesia</t>
  </si>
  <si>
    <t>1DDE15A7-E532-E811-B892-0050569D5A17</t>
  </si>
  <si>
    <t>SW Perpetual - Pertamina EP TAC Jambi - EDM/EDT - Indonesia</t>
  </si>
  <si>
    <t>C03DF34C-7F44-E811-B892-0050569D5A17</t>
  </si>
  <si>
    <t>SW Perpetual - Pertamina EP - DSIS - Indonesia</t>
  </si>
  <si>
    <t>9848DBB5-8244-E811-B892-0050569D5A17</t>
  </si>
  <si>
    <t>SW Rental - Saka Energy - OpenWorks - Indonesia</t>
  </si>
  <si>
    <t>A7F2A453-2EFF-E711-BC15-0050569D5A17</t>
  </si>
  <si>
    <t>SW M&amp;S - Pertamina EP - Geosciences - Indonesia</t>
  </si>
  <si>
    <t>939FB7A5-53F7-E711-BC15-0050569D5A17</t>
  </si>
  <si>
    <t>Services - Pertamina EP Asset 5 - Production Data Management with Dashboad Analytics - Indonesia</t>
  </si>
  <si>
    <t>Services - Saka Energy - Drilling Training - Indonesia</t>
  </si>
  <si>
    <t>1B273BC8-C228-E811-AB4A-0050569D5A18</t>
  </si>
  <si>
    <t>SW Perpetual - Pertamina EP Asset 4 and 5 - Production and Drilling - Indonesia</t>
  </si>
  <si>
    <t>5CA24E8E-C728-E811-AB4A-0050569D5A18</t>
  </si>
  <si>
    <t>A-WC 4.0 - Pertamina EP - Digital Well Program - Indonesia</t>
  </si>
  <si>
    <t>A-VOO - Pertamina EP - Field Development Plan - Indonesia</t>
  </si>
  <si>
    <t>24E3F164-B86E-E811-8A8B-0050569D5A17</t>
  </si>
  <si>
    <t>SW Perpetual - Pertamina EP KTI - Permedia - Indonesia</t>
  </si>
  <si>
    <t>07F61E5F-9F63-E811-8A8B-0050569D5A17</t>
  </si>
  <si>
    <t>SW Perpetual - Pertamina EP Asset 4 - DSG - Indonesia</t>
  </si>
  <si>
    <t>FE2F761D-A263-E811-8A8B-0050569D5A17</t>
  </si>
  <si>
    <t>SW Rental - SKK Migas - DI - Indonesia</t>
  </si>
  <si>
    <t>SW Perpetual - Pertamina EP - Drilling &amp; Completion - Indonesia</t>
  </si>
  <si>
    <t>BB838353-D5FF-E711-AA80-0050569D5A17</t>
  </si>
  <si>
    <t>SW Perpetual - Pertamina EP - DS AFI additional - Indonesia</t>
  </si>
  <si>
    <t>CBC073F3-8D32-E811-B892-0050569D5A17</t>
  </si>
  <si>
    <t>Diponegoro Ariwibowo</t>
  </si>
  <si>
    <t>JP_JAPEX_SWP_NEXUS</t>
  </si>
  <si>
    <t>JP_INPEX_Neftex subscription</t>
  </si>
  <si>
    <t>091F0D05-D6FC-E711-BC15-0050569D5A17</t>
  </si>
  <si>
    <t>JP_INPEX_SVC_DIGITAL</t>
  </si>
  <si>
    <t>EE500F4C-1AF2-E711-BC15-0050569D5A17</t>
  </si>
  <si>
    <t>KW_KOC_SVC_FD_West Kuwait_IAM_KwIDF</t>
  </si>
  <si>
    <t>4BFEFB48-B305-E811-AA80-0050569D5A17</t>
  </si>
  <si>
    <t>KW_KOC_Services_SEK KwiDF</t>
  </si>
  <si>
    <t>59A16278-396A-E811-8A8B-0050569D5A17</t>
  </si>
  <si>
    <t>Pedro Coutinho Martins</t>
  </si>
  <si>
    <t>KW_KOC_R&amp;T_IS team_OTA contract renewal</t>
  </si>
  <si>
    <t>E8F514FA-29E6-E711-BC15-0050569D5A17</t>
  </si>
  <si>
    <t>A-Earth-KW_KOC_SVC_R&amp;T IS team_Landmark Earth / Cloud pilot</t>
  </si>
  <si>
    <t>KW_KOC_SWP_R&amp;T_IST_Additional-Drilling-Software</t>
  </si>
  <si>
    <t>A-WC4.0- KOC-Kuwait</t>
  </si>
  <si>
    <t>KW_KOC_KwiDF_Services_Additional Consultants for KwiDF</t>
  </si>
  <si>
    <t>104F72E1-D351-E811-B5E8-0050569D5A18</t>
  </si>
  <si>
    <t>Waseem Khan</t>
  </si>
  <si>
    <t>LY_MEDCOENERGI_SRV_DC</t>
  </si>
  <si>
    <t>A081AB9D-8069-E811-8A8B-0050569D5A17</t>
  </si>
  <si>
    <t>Talal Msalem</t>
  </si>
  <si>
    <t>LY_AKAKUS_SW_DC_Engineering</t>
  </si>
  <si>
    <t>FA0492A1-E100-E811-AA80-0050569D5A17</t>
  </si>
  <si>
    <t>LY_NAFUSAH_SW_DC</t>
  </si>
  <si>
    <t>5207F815-3A00-E811-AA80-0050569D5A17</t>
  </si>
  <si>
    <t>LY_MELLITAH-G_SW_DC</t>
  </si>
  <si>
    <t>4C5C432F-3C00-E811-AA80-0050569D5A17</t>
  </si>
  <si>
    <t>LY_WAHA_MS_DC</t>
  </si>
  <si>
    <t>LY_AKAKUS_SW_DC_Reporting</t>
  </si>
  <si>
    <t>LY_NAGECO_MS_GG</t>
  </si>
  <si>
    <t>56C1DCE0-B122-E811-AB4A-0050569D5A18</t>
  </si>
  <si>
    <t>LY_NAFUSAH_SW_IM</t>
  </si>
  <si>
    <t>LY_HAROUGE_SRVC_PROD</t>
  </si>
  <si>
    <t>LY_HAROUGE_SW_IMPT</t>
  </si>
  <si>
    <t>MY_PTNS_Neftex L48 Subscription 2018</t>
  </si>
  <si>
    <t>MY_Petronas_Neftex_Global ADV subs</t>
  </si>
  <si>
    <t>093AD8F4-6E39-E811-B892-0050569D5A17</t>
  </si>
  <si>
    <t>MY_PTNS_SWA_DSG Baseline Growth 2018 (July 2018 - Jan 2019)</t>
  </si>
  <si>
    <t>MY_PTNS_DSG on Azure For PETRONAS Mexico Team (May &amp; June)</t>
  </si>
  <si>
    <t>59DF1AC6-0FFC-E711-9984-0050569D5A18</t>
  </si>
  <si>
    <t>MY-CHOC-DS-M&amp;S</t>
  </si>
  <si>
    <t>0618BA58-8543-E811-A92C-0050569D5A18</t>
  </si>
  <si>
    <t>JX Nippon - SW- M&amp;S - DS</t>
  </si>
  <si>
    <t>81D02352-FA63-E811-8A8B-0050569D5A17</t>
  </si>
  <si>
    <t>MY-CPOC-SWP-D&amp;C</t>
  </si>
  <si>
    <t>0B308E24-0D21-E811-9191-0050569D5A17</t>
  </si>
  <si>
    <t>MY-HibiscusPetroleum-SWP-DNC</t>
  </si>
  <si>
    <t>4AC39C90-3F20-E811-9191-0050569D5A17</t>
  </si>
  <si>
    <t>MY-CPOC-SWP-DSG</t>
  </si>
  <si>
    <t>C4C1501B-DB21-E811-9191-0050569D5A17</t>
  </si>
  <si>
    <t>MY-PTTEP HK-DSG</t>
  </si>
  <si>
    <t>B155BEE9-EB48-E811-B5E8-0050569D5A18</t>
  </si>
  <si>
    <t>A-LMKiEnergy_MY_PTNS_SVC_ iEnergy Cloud</t>
  </si>
  <si>
    <t>MY_PETRONAS_SVC_WellsDataMgmt</t>
  </si>
  <si>
    <t>D3841E71-4041-E811-A92C-0050569D5A18</t>
  </si>
  <si>
    <t>MY_PETRONAS_WC4.0_SVC</t>
  </si>
  <si>
    <t>F770A671-BF4D-E811-9266-0050569D5A17</t>
  </si>
  <si>
    <t>MY_PETRONAS_CDS_RECALL_PE</t>
  </si>
  <si>
    <t>16D4CCC4-6947-E811-B5E8-0050569D5A18</t>
  </si>
  <si>
    <t>A-Digital EP_MY_PTNS_SVC_Live FDP System_Phase 1 Pilot Project</t>
  </si>
  <si>
    <t>AU_Todd_Wellcat</t>
  </si>
  <si>
    <t>26BB529C-E61D-E811-AB4A-0050569D5A18</t>
  </si>
  <si>
    <t>PDO_DM_Cementing_OpenWells_Service</t>
  </si>
  <si>
    <t>77F5AAE0-49FF-E711-AA80-0050569D5A17</t>
  </si>
  <si>
    <t>PDO_OM_CasingWear_SW</t>
  </si>
  <si>
    <t>7D33EC89-0D0D-E811-AA80-0050569D5A17</t>
  </si>
  <si>
    <t>OM-Shell-DSWP-Svc</t>
  </si>
  <si>
    <t>182D1220-5A27-E811-AB4A-0050569D5A18</t>
  </si>
  <si>
    <t>OM_Daleel_Engineering Applications</t>
  </si>
  <si>
    <t>8F4D60AE-184E-E811-9266-0050569D5A17</t>
  </si>
  <si>
    <t>Najeeb Ali Hassan Al Ajmi</t>
  </si>
  <si>
    <t>PDO_OM_DWP_IPM</t>
  </si>
  <si>
    <t>65B23FEB-BE4A-E811-B5E8-0050569D5A18</t>
  </si>
  <si>
    <t>Om_OOCEP_Report Customization</t>
  </si>
  <si>
    <t>8C9D12D9-2859-E811-B5E8-0050569D5A18</t>
  </si>
  <si>
    <t>OM_ARA_Blk44-OpenWells-EDM</t>
  </si>
  <si>
    <t>604F683B-B75E-E811-8A8B-0050569D5A17</t>
  </si>
  <si>
    <t>PDO_OM_WellCAT_SW</t>
  </si>
  <si>
    <t>84407D5E-050D-E811-AA80-0050569D5A17</t>
  </si>
  <si>
    <t>OM-Al Jadarah Scientific &amp; Engineering LLC-SW-Rental-D&amp;C</t>
  </si>
  <si>
    <t>360F4408-625A-E811-9266-0050569D5A17</t>
  </si>
  <si>
    <t>PDO_OM_Digitalization  Project</t>
  </si>
  <si>
    <t>7B1ACE9E-F637-E811-A92C-0050569D5A18</t>
  </si>
  <si>
    <t>OM_CC Energy_Data Management</t>
  </si>
  <si>
    <t>91DE910D-0343-E811-B892-0050569D5A17</t>
  </si>
  <si>
    <t>OM-Oxy-SVCS-Survey Management</t>
  </si>
  <si>
    <t>5D6FBA42-8759-E811-B5E8-0050569D5A18</t>
  </si>
  <si>
    <t>OM-Hydrocarbon Finder-SWP-D&amp;C</t>
  </si>
  <si>
    <t>97558A60-8752-E811-B5E8-0050569D5A18</t>
  </si>
  <si>
    <t>MEDCO_OM_SW_Drilling</t>
  </si>
  <si>
    <t>B883CCA6-B1F4-E711-BC15-0050569D5A17</t>
  </si>
  <si>
    <t>OM-Daleel Petroleum-DSIS and Recall</t>
  </si>
  <si>
    <t>2D75C2B7-FB58-E811-B5E8-0050569D5A18</t>
  </si>
  <si>
    <t>OM-eni-Access-DSG</t>
  </si>
  <si>
    <t>72C135D8-1A59-E811-B5E8-0050569D5A18</t>
  </si>
  <si>
    <t>OOCEP_OM_DSIS_SW</t>
  </si>
  <si>
    <t>4E6425C7-110D-E811-AA80-0050569D5A17</t>
  </si>
  <si>
    <t>PDO_OM_Fast Track Training</t>
  </si>
  <si>
    <t>12B893C6-106A-E811-8A8B-0050569D5A17</t>
  </si>
  <si>
    <t>OM-OOCEP-SVCS-Training</t>
  </si>
  <si>
    <t>61ED5017-D863-E811-8A8B-0050569D5A17</t>
  </si>
  <si>
    <t>OM-OOCEP-SVCS-Onsite</t>
  </si>
  <si>
    <t>D8E43314-D763-E811-8A8B-0050569D5A17</t>
  </si>
  <si>
    <t>OM-PDO-Onsite-PM</t>
  </si>
  <si>
    <t>0227D087-685A-E811-9266-0050569D5A17</t>
  </si>
  <si>
    <t>OM-OOCEP-SVCS-Report Customisation</t>
  </si>
  <si>
    <t>4DB35674-885B-E811-B5E8-0050569D5A18</t>
  </si>
  <si>
    <t>Aaqib Hussain</t>
  </si>
  <si>
    <t>PK_KPOGCL_Playfinder:2018-GlobalWebinar-Feb-28-2018</t>
  </si>
  <si>
    <t>37697A63-9B26-E811-AB4A-0050569D5A18</t>
  </si>
  <si>
    <t>PK_UEPL_SVC_Data Management Project</t>
  </si>
  <si>
    <t>5C9A8196-3FFF-E711-BC15-0050569D5A17</t>
  </si>
  <si>
    <t>PK_PELP_SWP_DS Geosciences + DSPetrophysics</t>
  </si>
  <si>
    <t>PK_UEPL_SWP_Data Management Software</t>
  </si>
  <si>
    <t>8FA2B73F-3FFF-E711-BC15-0050569D5A17</t>
  </si>
  <si>
    <t>PK_PPL_SWP_Permedia</t>
  </si>
  <si>
    <t>1833AEDF-0A65-E811-8A8B-0050569D5A17</t>
  </si>
  <si>
    <t>PK_OGDCL_SWP_Nexus</t>
  </si>
  <si>
    <t>120AFCD3-1439-E811-B892-0050569D5A17</t>
  </si>
  <si>
    <t>PK_KPOGCL_SWP_Nexus</t>
  </si>
  <si>
    <t>8B7A9B4F-AF34-E811-B892-0050569D5A17</t>
  </si>
  <si>
    <t>PK_MPCL_SWP_Permedia</t>
  </si>
  <si>
    <t>C8A9D65C-8D64-E811-9F12-0050569D5A18</t>
  </si>
  <si>
    <t>PK_OPL_SWP_DSG_LITHOTECT</t>
  </si>
  <si>
    <t>CC439AAE-0C5C-E811-9266-0050569D5A17</t>
  </si>
  <si>
    <t>PK_ENI_SVC_Onsite Services</t>
  </si>
  <si>
    <t>PK_OGDCL_SWP_DSG for Exploration Teams</t>
  </si>
  <si>
    <t>PK_KPOGCL_SWP_Geosciences_M&amp;S Renewal</t>
  </si>
  <si>
    <t>B1DCCA7D-B034-E811-B892-0050569D5A17</t>
  </si>
  <si>
    <t>PK_MPCL_SVC_DS Petrophysics Training</t>
  </si>
  <si>
    <t>86B64709-41FF-E711-BC15-0050569D5A17</t>
  </si>
  <si>
    <t>PK_OGDCL_HW_Landmark Earth</t>
  </si>
  <si>
    <t>86E7FA46-0629-E811-9191-0050569D5A17</t>
  </si>
  <si>
    <t>PK_UEPL_SWP_Openwells &amp; Recall</t>
  </si>
  <si>
    <t>DEADB6EF-016A-E811-8A8B-0050569D5A17</t>
  </si>
  <si>
    <t>PK_MPCL_M&amp;S Renewal</t>
  </si>
  <si>
    <t>9342E770-8563-E811-8A8B-0050569D5A17</t>
  </si>
  <si>
    <t>PH_PGPC_EDT_SWP</t>
  </si>
  <si>
    <t>12B7D42E-A70F-E811-868B-0050569D5A18</t>
  </si>
  <si>
    <t>Philippines</t>
  </si>
  <si>
    <t>QAR_Dolphin_SWP_wellintegrity</t>
  </si>
  <si>
    <t>CF387AA1-17F6-E711-BC15-0050569D5A17</t>
  </si>
  <si>
    <t>QAR_NOC_SVC_Drilling_Analytics</t>
  </si>
  <si>
    <t>EED9820F-49F4-E711-BC15-0050569D5A17</t>
  </si>
  <si>
    <t>QAR_NOC_Pilot_DSIS_Techsessio</t>
  </si>
  <si>
    <t>540B2FD9-F815-E811-AA80-0050569D5A17</t>
  </si>
  <si>
    <t>QAR_QP_TechDay_Geoscience_Services</t>
  </si>
  <si>
    <t>FEE1EDE7-8417-E811-AA80-0050569D5A17</t>
  </si>
  <si>
    <t>QAR_NOC_techday_RT_datacollection_edgeappliances</t>
  </si>
  <si>
    <t>F1C42A61-8617-E811-AA80-0050569D5A17</t>
  </si>
  <si>
    <t>QAR_QG_Techday_netool_training</t>
  </si>
  <si>
    <t>DB56686C-8717-E811-AA80-0050569D5A17</t>
  </si>
  <si>
    <t>QAR_SWP_QPD_geoscience</t>
  </si>
  <si>
    <t>E914F613-B946-E811-A92C-0050569D5A18</t>
  </si>
  <si>
    <t>Qatar_QG_SWP_Drilling</t>
  </si>
  <si>
    <t>E6421773-EC03-E811-AA80-0050569D5A17</t>
  </si>
  <si>
    <t>QAR_QP_DSG_training</t>
  </si>
  <si>
    <t>7D8B8048-7C06-E811-AA80-0050569D5A17</t>
  </si>
  <si>
    <t>QAR_NOC_SWP_Drilling</t>
  </si>
  <si>
    <t>392ADC7B-CF4D-E811-9266-0050569D5A17</t>
  </si>
  <si>
    <t>A_Digitalwellconstruction_SWP_QP</t>
  </si>
  <si>
    <t>FBFD9DE7-314D-E811-9266-0050569D5A17</t>
  </si>
  <si>
    <t>QAR_Shell_drilling_services</t>
  </si>
  <si>
    <t>D19F9688-384C-E811-9266-0050569D5A17</t>
  </si>
  <si>
    <t>QAR_QasGas_WellPlanning_Pilot</t>
  </si>
  <si>
    <t>QAR_SWP_DolphinEnergy_data_Management</t>
  </si>
  <si>
    <t>6C6C4423-C246-E811-B5E8-0050569D5A18</t>
  </si>
  <si>
    <t>Vishal Aggarwal</t>
  </si>
  <si>
    <t>SA_Aramco_M&amp;S_UR_Q3 M&amp;S</t>
  </si>
  <si>
    <t>06039054-4D62-E811-8A8B-0050569D5A17</t>
  </si>
  <si>
    <t>SA_Aramco_M&amp;S_UR_Q4 M&amp;S</t>
  </si>
  <si>
    <t>241C698E-4E62-E811-8A8B-0050569D5A17</t>
  </si>
  <si>
    <t>SA_Aramco_RCD_Bigdata [GEO2018]</t>
  </si>
  <si>
    <t>C513D460-102D-E811-9191-0050569D5A17</t>
  </si>
  <si>
    <t>SA_Aramco_RCD_OEC [GEO2018]</t>
  </si>
  <si>
    <t>00434812-112D-E811-9191-0050569D5A17</t>
  </si>
  <si>
    <t>SA_Aramco_SWP_DSG Geophysics expansion [GEO2018]</t>
  </si>
  <si>
    <t>62BFDDD3-112D-E811-9191-0050569D5A17</t>
  </si>
  <si>
    <t>SA_Aramco_SWP_HWC_Expansion in RCD [GEO2018]</t>
  </si>
  <si>
    <t>71D7F269-122D-E811-9191-0050569D5A17</t>
  </si>
  <si>
    <t>SA_UR Aramco_SWP_SVC_DSWP</t>
  </si>
  <si>
    <t>2AC0C4BF-0242-E811-A92C-0050569D5A18</t>
  </si>
  <si>
    <t>SA_Aramco_SRC_Stuck Pipe Prediction Model</t>
  </si>
  <si>
    <t>4FAEE100-316C-E811-9F12-0050569D5A18</t>
  </si>
  <si>
    <t>SA_Aramco_SVC_WELLCAT Onsite at SAPED [SF]</t>
  </si>
  <si>
    <t>SA_Aramco_SRC_DT Curve Optimization [SF]</t>
  </si>
  <si>
    <t>D8175201-CE67-E811-9F12-0050569D5A18</t>
  </si>
  <si>
    <t>Khawaja Hassam Ud Din</t>
  </si>
  <si>
    <t>SA_Aramco_UR_Neftex Insights_new core &amp; Advanced [GEO2018]</t>
  </si>
  <si>
    <t>27BBF07F-0D2D-E811-9191-0050569D5A17</t>
  </si>
  <si>
    <t>SA_Aramco_SWP_UR_DS_Horizontal Well Correlation Expansion Phase3</t>
  </si>
  <si>
    <t>SA_Aramco_SWP_UR_DSFP_A-DSU_LIFE17_SAUDI ARABIA</t>
  </si>
  <si>
    <t>SA_Aramco_SWP_UR_DSDQ Expansion</t>
  </si>
  <si>
    <t>SA_Aramco_SWP_UR_OpenWells</t>
  </si>
  <si>
    <t>C7E3E224-473B-E811-B892-0050569D5A17</t>
  </si>
  <si>
    <t>SA_Aramco_RCD_DSGEM_Expansion [GEO2018]</t>
  </si>
  <si>
    <t>E9A9B380-0B2D-E811-9191-0050569D5A17</t>
  </si>
  <si>
    <t>SA_Aramco_GIAD_ATD_Exploration_OEC [GEO2018]</t>
  </si>
  <si>
    <t>CE9912DF-0B2D-E811-9191-0050569D5A17</t>
  </si>
  <si>
    <t>SA_Aramco_GIAD_Big Data Analytics [GEO2018]</t>
  </si>
  <si>
    <t>AEC5A481-0C2D-E811-9191-0050569D5A17</t>
  </si>
  <si>
    <t>SA_Aramco_SWP_SVC_RTDTVS Tender [SF]</t>
  </si>
  <si>
    <t>E36576ED-4C62-E811-9F12-0050569D5A18</t>
  </si>
  <si>
    <t>SA_KJO_SUB_Neftex Insights Subscription [SF]</t>
  </si>
  <si>
    <t>13AEE6CC-7C3C-E811-A92C-0050569D5A18</t>
  </si>
  <si>
    <t>SA_Aramco_SWP+SVC_Digital Well Program DWP [SF]</t>
  </si>
  <si>
    <t>SA_Halliburton-LSTK_SVC_Project Optimization HAL-HDS [SF]</t>
  </si>
  <si>
    <t>SA_Aramco_OpenEarth for PEASD [SF] [GEO2018-Existing]</t>
  </si>
  <si>
    <t>B719F72F-C9F6-E711-9984-0050569D5A18</t>
  </si>
  <si>
    <t>SA_KJO_SWP_SVC_Contract Renewal 5 years [SF]</t>
  </si>
  <si>
    <t>SA_KJO_M&amp;S_2018 Q4 M&amp;S Renewal [SF]</t>
  </si>
  <si>
    <t>131067B5-A018-E811-868B-0050569D5A18</t>
  </si>
  <si>
    <t>SA_KJO_M&amp;S_2018 Q3 M&amp;S Renewal [SF]</t>
  </si>
  <si>
    <t>171067B5-A018-E811-868B-0050569D5A18</t>
  </si>
  <si>
    <t>SA_ARGAS_SWP_SeisSpace2D/3D [SF]</t>
  </si>
  <si>
    <t>SA_KJO_SWP-SVC_DSDQ Implementation on Seabed [SF]</t>
  </si>
  <si>
    <t>D89F3F98-0638-E811-A92C-0050569D5A18</t>
  </si>
  <si>
    <t>SA_Aramco_SVC_Big Data in Reservoir Domain [SF] [GEO2018]</t>
  </si>
  <si>
    <t>D0C1645A-FF2C-E811-9191-0050569D5A17</t>
  </si>
  <si>
    <t>SA_Aramco_SWP_UDS&amp;RD PIL PetroVR [SF]</t>
  </si>
  <si>
    <t>SA_Aramco-EXPEC-ARC_SVC_Wear+ JIP [SF]</t>
  </si>
  <si>
    <t>SA_Aramco_Exploration_DSG Expansion Project [GEO2018-Existing]</t>
  </si>
  <si>
    <t>SA_Aramco_RCD_2CDM-GOC (R&amp;D, workflow testing)</t>
  </si>
  <si>
    <t>SA_Aramco-PEASD-RESD_SVC_PWE to DSIS Displacement [SF]</t>
  </si>
  <si>
    <t>SA_Aramco_SVC_Stratigraphic Lexicon for Kingdom [GEO2018]</t>
  </si>
  <si>
    <t>35586F43-0F2D-E811-9191-0050569D5A17</t>
  </si>
  <si>
    <t>SA_Aramco_SWP_SVC_UR_Deviation Surveys Data Cleanup WC 4.0</t>
  </si>
  <si>
    <t>5EC9A031-5569-E811-8A8B-0050569D5A17</t>
  </si>
  <si>
    <t>SA_Aramco_SVC_UR URIT DM support Extension Renewal</t>
  </si>
  <si>
    <t>5CB4C600-A205-E811-AA80-0050569D5A17</t>
  </si>
  <si>
    <t>SA_Aramco_SVC_UR_Emersion_Program_Extension Renewal</t>
  </si>
  <si>
    <t>92F928A4-A305-E811-AA80-0050569D5A17</t>
  </si>
  <si>
    <t>SA_Aramco_SVC_UR URS G&amp;G Onsite support Extension</t>
  </si>
  <si>
    <t>10984B5C-2E00-E811-AA80-0050569D5A17</t>
  </si>
  <si>
    <t>SA_Aramco_SVC_UR_OpenWells Implementation</t>
  </si>
  <si>
    <t>SA_Aramco_SWA_UR_DSG Migration Project-SmartDeploy-Jafurah</t>
  </si>
  <si>
    <t>SA_Aramco_SWA_UR_DSG Migration Project-SmartDeploy-SouthGhawar</t>
  </si>
  <si>
    <t>F730D00C-3401-E811-868B-0050569D5A18</t>
  </si>
  <si>
    <t>SA_Aramco_SWA_UR_DSG Migration Project-SmartDeploy-NorthArabia</t>
  </si>
  <si>
    <t>92E126D4-3501-E811-868B-0050569D5A18</t>
  </si>
  <si>
    <t>SA_Aramco_SVC_UR_IOC Support Model</t>
  </si>
  <si>
    <t>SA_Aramco_SVC_UR_Master Services Agreement</t>
  </si>
  <si>
    <t>SA_Aramco_SVC_SWP_UR_Production Data Management</t>
  </si>
  <si>
    <t>A19839A8-F45C-E811-9F12-0050569D5A18</t>
  </si>
  <si>
    <t>A-DigitalEP_SA_Aramco_SVC_UR_Data_Mgmt_Strategy_LIFE17-I</t>
  </si>
  <si>
    <t>SA_Aramco_SWP_SVC_Deviation Surveys Data Cleanup [SF] WC 4.0</t>
  </si>
  <si>
    <t>804D2544-22FC-E711-9984-0050569D5A18</t>
  </si>
  <si>
    <t>SA_Aramco_SWP_SVC_EPPR TO EDM Integration [SF]</t>
  </si>
  <si>
    <t>C9F8B47E-C21E-E811-AB4A-0050569D5A18</t>
  </si>
  <si>
    <t>SA_Aramco_SVC_PEASD Apps Support Position [SF]</t>
  </si>
  <si>
    <t>2834FE99-A72A-E811-9191-0050569D5A17</t>
  </si>
  <si>
    <t>SK_SKI_EDT_SWP</t>
  </si>
  <si>
    <t>7B048F81-6656-E811-B5E8-0050569D5A18</t>
  </si>
  <si>
    <t>Renewal M&amp;S and services contract, Increase DSG License</t>
  </si>
  <si>
    <t>1630C70E-CD62-E811-8A8B-0050569D5A17</t>
  </si>
  <si>
    <t>Ahmed Almomen</t>
  </si>
  <si>
    <t>IQ_Lukoil_SWP_Nexus</t>
  </si>
  <si>
    <t>Exxon Mobil Iraq- Nexus</t>
  </si>
  <si>
    <t>FC2ED808-0317-E811-AA80-0050569D5A17</t>
  </si>
  <si>
    <t>BOC-Shell -Training in Landmark D&amp;C software's</t>
  </si>
  <si>
    <t>8E34829B-AC14-E811-AA80-0050569D5A17</t>
  </si>
  <si>
    <t>IQ_BP ROO_SWP_Nexus</t>
  </si>
  <si>
    <t>6817D9AA-191A-E811-AA80-0050569D5A17</t>
  </si>
  <si>
    <t>IQ_BP ROO_SWP_Casing Wear</t>
  </si>
  <si>
    <t>3EE01B87-536D-E811-9F12-0050569D5A18</t>
  </si>
  <si>
    <t>Anton Oilfield Services-D&amp;C</t>
  </si>
  <si>
    <t>98729070-2F63-E811-9F12-0050569D5A18</t>
  </si>
  <si>
    <t>IQ_EMIL_SWP_ D&amp;C</t>
  </si>
  <si>
    <t>FA4B4495-54FB-E711-BC15-0050569D5A17</t>
  </si>
  <si>
    <t>BP-ROO- Data Management</t>
  </si>
  <si>
    <t>F7E5EF15-3F42-E811-B892-0050569D5A17</t>
  </si>
  <si>
    <t>TTOPCO- D&amp;C solutions</t>
  </si>
  <si>
    <t>C24C1A6B-2E3E-E811-B892-0050569D5A17</t>
  </si>
  <si>
    <t>GKPL- D&amp;C</t>
  </si>
  <si>
    <t>51506D56-5212-E811-868B-0050569D5A18</t>
  </si>
  <si>
    <t>IQ_BOC Drilling Department_SWP_D&amp;C</t>
  </si>
  <si>
    <t>34C9E9A5-1B33-E811-BCD7-0050569D5A18</t>
  </si>
  <si>
    <t>TH_PTTEP_Neftex SEA region</t>
  </si>
  <si>
    <t>C4A2F7A1-221D-E811-9191-0050569D5A17</t>
  </si>
  <si>
    <t>Gareth Williams</t>
  </si>
  <si>
    <t>TH_PTTEP_Neftex Additional Regions</t>
  </si>
  <si>
    <t>EE4FAD05-0B00-E811-868B-0050569D5A18</t>
  </si>
  <si>
    <t>A-10EP_TH_PTTEP_S1 Asset_SWP_Additional licenses 12 DSG</t>
  </si>
  <si>
    <t>D3FDA06D-B026-E811-9191-0050569D5A17</t>
  </si>
  <si>
    <t>2018-GlobalWebinar-Jan-23-2018</t>
  </si>
  <si>
    <t>CCD65792-1C28-E811-9191-0050569D5A17</t>
  </si>
  <si>
    <t>A-10EP_TH_PTTEP_Bongkot Asset_SWP_DSG Access Agreement 2H Year 2018</t>
  </si>
  <si>
    <t>EBE5C3AA-EBFF-E711-AA80-0050569D5A17</t>
  </si>
  <si>
    <t>A-10EP_TH_PTTEP_Arthit Asset_SWP_DSG Access Agreement 2H Year 2018</t>
  </si>
  <si>
    <t>93D06B3F-EDFF-E711-AA80-0050569D5A17</t>
  </si>
  <si>
    <t>TH_Mubadala_A-Earth_WC365</t>
  </si>
  <si>
    <t>89FBF516-B010-E811-AA80-0050569D5A17</t>
  </si>
  <si>
    <t>TH_PTTEP_A-Earth_WC365</t>
  </si>
  <si>
    <t>F98FC871-B010-E811-AA80-0050569D5A17</t>
  </si>
  <si>
    <t>TH_PTTEP_SVC_CDS for ProSource Replacement</t>
  </si>
  <si>
    <t>TH_Ophir_SWP_Nexus</t>
  </si>
  <si>
    <t>1A730A7B-EA16-E811-868B-0050569D5A18</t>
  </si>
  <si>
    <t>TH_CEC_SVC_OpenWells Training</t>
  </si>
  <si>
    <t>TH_PTTEP_Neftex Renewal</t>
  </si>
  <si>
    <t>E6B6D767-FDFF-E711-868B-0050569D5A18</t>
  </si>
  <si>
    <t>A-10EP_TH_PTTEP_Assets_SWP_DSG Access Agreement 3rd Year 2019</t>
  </si>
  <si>
    <t>TN_SITEP_SWP_Drilling Database and Applications</t>
  </si>
  <si>
    <t>6B7DF6B8-0EE3-E711-9984-0050569D5A18</t>
  </si>
  <si>
    <t>ADNOC Onshore-UAE-SWP-Drilling</t>
  </si>
  <si>
    <t>FBD11E3E-070D-E811-AA80-0050569D5A17</t>
  </si>
  <si>
    <t>AE_ADNOC_SUB_PetroVR_Rig Scheduling</t>
  </si>
  <si>
    <t>ABC68D85-9D14-E811-AA80-0050569D5A17</t>
  </si>
  <si>
    <t>ADNOC Group IT Initiative (GITI) - Group wide 5 (3+2) years M&amp;S agreement</t>
  </si>
  <si>
    <t>AE_ADNOC_SWP_UDR_DSWP</t>
  </si>
  <si>
    <t>5918849A-AD26-E811-9191-0050569D5A17</t>
  </si>
  <si>
    <t>AE_ADNOC_SVC_RPPM_ICM_IPP Integration project</t>
  </si>
  <si>
    <t>AAEBA480-0058-E811-9266-0050569D5A17</t>
  </si>
  <si>
    <t>AE_ADNOC_SWA_Nexus/VIP agreement extension</t>
  </si>
  <si>
    <t>1CAC7681-9B64-E811-8A8B-0050569D5A17</t>
  </si>
  <si>
    <t>AE_ADNOC_SWP_ICM Country Wide Integrated Capacity Model project</t>
  </si>
  <si>
    <t>AE_ADNOC_SVC_RPPM_roll out project</t>
  </si>
  <si>
    <t>E3D82500-1C5C-E811-B5E8-0050569D5A18</t>
  </si>
  <si>
    <t>MUBADALA-UAE-SW-Drilling</t>
  </si>
  <si>
    <t>ADCO_UAE_Report Customization</t>
  </si>
  <si>
    <t>1DADC148-75FA-E711-9984-0050569D5A18</t>
  </si>
  <si>
    <t>ADCO_UAE_WellCat Training</t>
  </si>
  <si>
    <t>C9A724BC-F8F9-E711-9984-0050569D5A18</t>
  </si>
  <si>
    <t>ADCO_DOF_Consulatnacy services Tender</t>
  </si>
  <si>
    <t>AE_SNOC_SW_Rental_D&amp;C_OpenWells</t>
  </si>
  <si>
    <t>4E60AF2C-2746-E811-A92C-0050569D5A18</t>
  </si>
  <si>
    <t>AE_ADNOC_SVC_UDR_DSWP WorkShop</t>
  </si>
  <si>
    <t>000E5833-AC26-E811-9191-0050569D5A17</t>
  </si>
  <si>
    <t>AE_ADNOC_SVC_PetroVR_Rig Scheduling</t>
  </si>
  <si>
    <t>2AB84A59-9214-E811-AA80-0050569D5A17</t>
  </si>
  <si>
    <t>AE_ADNOC_SVC_PetroBank -- GeoDataCenter (GDC)</t>
  </si>
  <si>
    <t>C72144B5-A126-E811-9191-0050569D5A17</t>
  </si>
  <si>
    <t>VN_PVEP_M&amp;S_G&amp;G SW M&amp;S renewal</t>
  </si>
  <si>
    <t>8A00EEEF-1E5F-E811-9F12-0050569D5A18</t>
  </si>
  <si>
    <t>VN_PVEP_M&amp;S_Drilling SW M&amp;S Renewal 2018-2019</t>
  </si>
  <si>
    <t>1369FB21-285F-E811-9F12-0050569D5A18</t>
  </si>
  <si>
    <t>97F845D7-285F-E811-9F12-0050569D5A18</t>
  </si>
  <si>
    <t>VN_PQPOC_M&amp;S_G&amp;G M&amp;S 2018 Renewal</t>
  </si>
  <si>
    <t>219AD52B-423D-E811-A92C-0050569D5A18</t>
  </si>
  <si>
    <t>VN_PREMIER OIL_SWP/M&amp;S_Casing Wear</t>
  </si>
  <si>
    <t>A852857D-C100-E811-868B-0050569D5A18</t>
  </si>
  <si>
    <t>VN_PQPOC_SWP/M&amp;S_ZEH</t>
  </si>
  <si>
    <t>45BB197C-FE69-E811-8A8B-0050569D5A17</t>
  </si>
  <si>
    <t>VN_IDEMITSU_M&amp;S_EDT M&amp;S renewal 2018-2019</t>
  </si>
  <si>
    <t>571B6E3D-7552-E811-9266-0050569D5A17</t>
  </si>
  <si>
    <t>VN_PQ POC_ SWP/M&amp;S_Additional EDT SW for new recruitment plan</t>
  </si>
  <si>
    <t>624E90ED-0F58-E811-9266-0050569D5A17</t>
  </si>
  <si>
    <t>VN_PQPOC_SWP/M&amp;S/PS_SW DSPE/M&amp;S/Training Service</t>
  </si>
  <si>
    <t>6972E962-1158-E811-9266-0050569D5A17</t>
  </si>
  <si>
    <t>VN_PVEP_SWP/M&amp;S/PS_EDT SW + M&amp;S + Training</t>
  </si>
  <si>
    <t>68988821-7205-E811-AA80-0050569D5A17</t>
  </si>
  <si>
    <t>VN_VSP_SWP/M&amp;S/PS_EDT Software + M&amp;S + Training service</t>
  </si>
  <si>
    <t>166B506F-8105-E811-AA80-0050569D5A17</t>
  </si>
  <si>
    <t>VN_PQPOC_SWP/M&amp;S_Additional OpenWorks and DSBase Plus</t>
  </si>
  <si>
    <t>283FBCE6-8305-E811-AA80-0050569D5A17</t>
  </si>
  <si>
    <t>PVEP Data Analytics</t>
  </si>
  <si>
    <t>D08FF390-6705-E811-AA80-0050569D5A17</t>
  </si>
  <si>
    <t>Shashank Panchangam</t>
  </si>
  <si>
    <t>640100D-Salaries &amp; Wages - Exempt/ Salaried</t>
  </si>
  <si>
    <t>640110D-Salaries &amp; Wages - Non Exempt/Hourly Support</t>
  </si>
  <si>
    <t>550520D-Heat, Light, Water, Sewer &amp; Power</t>
  </si>
  <si>
    <t>610110D-Inter/Intra co Real Estate Charge Outs</t>
  </si>
  <si>
    <t>550200D-Communications - Telephone/Telegraph/Radio</t>
  </si>
  <si>
    <t>610115D-Inter/Intraco Co IT Charge Outs</t>
  </si>
  <si>
    <t>801105D-Amortization of Intangibles - Capitalized Software</t>
  </si>
  <si>
    <t>801120D-Amortization of Intangibles - Other Intangibles</t>
  </si>
  <si>
    <t>570100D-Conventions, Seminars &amp; Books</t>
  </si>
  <si>
    <t>610125D-Distribution of Burdens and Benefits</t>
  </si>
  <si>
    <t>650150D-Educational Assistance</t>
  </si>
  <si>
    <t>650200D-Relocation Exp Employees - Non Taxable</t>
  </si>
  <si>
    <t>650201D-Relocation Exp Employees - Taxable</t>
  </si>
  <si>
    <t>650202D-Relocation Exp Employees -Unqualified -Unallowable</t>
  </si>
  <si>
    <t>650310D-Tax Equalization Protection  - Tax Authority</t>
  </si>
  <si>
    <t>800910D-Medical - Supplies</t>
  </si>
  <si>
    <t>800911D-Medical - Exams</t>
  </si>
  <si>
    <t>650511D-Incentive Comp-Lapse Of Shares/Contra Acct</t>
  </si>
  <si>
    <t>650516D-Stock Option Exercises-Employee Income-Contra Acct</t>
  </si>
  <si>
    <t>560100D-Contract Personnel  - Labor</t>
  </si>
  <si>
    <t>560107D-Contract Personnel - Other -</t>
  </si>
  <si>
    <t>640115D-Salaries &amp; Wages - Premium Pay</t>
  </si>
  <si>
    <t>590200D-Travel - Subsistence</t>
  </si>
  <si>
    <t>590210D-Travel - Transportation</t>
  </si>
  <si>
    <t>590220D-Travel - Accommodations</t>
  </si>
  <si>
    <t>590230D-Travel -Per Diem Meals &amp; Incidental Expenses-Allow</t>
  </si>
  <si>
    <t>590231D-Travel - Per Diem Accommodations - Allowable</t>
  </si>
  <si>
    <t>590240D-Travel - Employee Meals - Reimbursable</t>
  </si>
  <si>
    <t>590250D-Travel Employee Meals Non Reimbursable</t>
  </si>
  <si>
    <t>590260D-Travel - Other</t>
  </si>
  <si>
    <t>550413D-Equipment Operating Expenses - Oils &amp; Lubricants</t>
  </si>
  <si>
    <t>460410D-Gain/Loss on Disposal of Assets - Equipment</t>
  </si>
  <si>
    <t>550410D-Equipment Operating Expenses - Supplies</t>
  </si>
  <si>
    <t>550421D-Equipment Repair Costs - Small Tools - Internal</t>
  </si>
  <si>
    <t>550422D-Equipment Repair Costs - Small Tools - Third Party</t>
  </si>
  <si>
    <t>550423D-Equipment Repair Costs - Service Contracts</t>
  </si>
  <si>
    <t>550424D-Equipment Repair Costs-Light Duty Vehicles</t>
  </si>
  <si>
    <t>500610D-Supplies - Cont/Packaging</t>
  </si>
  <si>
    <t>500625D-Redeployment Incentivization</t>
  </si>
  <si>
    <t>500420D-Freight Expense- Auto Posting</t>
  </si>
  <si>
    <t>500850D-Pass Through Expense At Risk - Manual PO</t>
  </si>
  <si>
    <t>500216D-External Services to Production Orders</t>
  </si>
  <si>
    <t>500300D-Manufacturing Standard Cost Variation</t>
  </si>
  <si>
    <t>500500D-Inspection, Testing and Analysis</t>
  </si>
  <si>
    <t>800900D-Safety Supplies</t>
  </si>
  <si>
    <t>560200D-Consultants - Outside</t>
  </si>
  <si>
    <t>560201D-Consultants - Retired Employees</t>
  </si>
  <si>
    <t>560202D-Consultants - Meals</t>
  </si>
  <si>
    <t>560203D-Consultants - Accommodations</t>
  </si>
  <si>
    <t>560206D-Consultants - Transportation</t>
  </si>
  <si>
    <t>560207D-Consultants - Other</t>
  </si>
  <si>
    <t>560300D-Legal Services Expenses</t>
  </si>
  <si>
    <t>560710D-Subcontracts - Equipment (Non Core Business)</t>
  </si>
  <si>
    <t>560770D-Subcontracts - Services (Non Core Business)</t>
  </si>
  <si>
    <t>560771D-SUBCONTRACTS SERVICES (CORE BUSINESS)</t>
  </si>
  <si>
    <t>620250D-Taxes - Busines License</t>
  </si>
  <si>
    <t>570200D-Dues, Subscriptions &amp; Books</t>
  </si>
  <si>
    <t>610102D-Inter/Intracompany Charges - Const. Equipment</t>
  </si>
  <si>
    <t>610105D-Inter/Intra co Overhead Charge Outs</t>
  </si>
  <si>
    <t>610109D-Inter/Intraco Charges - Equipment Rent - Autos</t>
  </si>
  <si>
    <t>800100D-Advertising</t>
  </si>
  <si>
    <t>800400D-Legal Settlements</t>
  </si>
  <si>
    <t>800450D-Fines &amp; Penalties</t>
  </si>
  <si>
    <t>800800D-Research &amp; Development</t>
  </si>
  <si>
    <t>801000D-Provisions for Estimated Losses &amp; Contingencies</t>
  </si>
  <si>
    <t>801400D-Donations &amp; Contributions</t>
  </si>
  <si>
    <t>803300D-Non-Deductible Other Expenses</t>
  </si>
  <si>
    <t>a</t>
  </si>
  <si>
    <t>Chuanao Yu</t>
  </si>
  <si>
    <t>Tao Feng</t>
  </si>
  <si>
    <t>Haoyong Zhang</t>
  </si>
  <si>
    <t>Chengyi Wang</t>
  </si>
  <si>
    <t>Ningbo Xiang</t>
  </si>
  <si>
    <t>Ruijiang Zhu</t>
  </si>
  <si>
    <t>Yong Zhou</t>
  </si>
  <si>
    <t>Weimin Wu</t>
  </si>
  <si>
    <t>Qiyuan Wang</t>
  </si>
  <si>
    <t>Junhong Sun</t>
  </si>
  <si>
    <t>Yifei Yan</t>
  </si>
  <si>
    <t>Proj_21</t>
  </si>
  <si>
    <t>Proj_22</t>
  </si>
  <si>
    <t>Proj_23</t>
  </si>
  <si>
    <t>Proj_24</t>
  </si>
  <si>
    <t>Proj_25</t>
  </si>
  <si>
    <t>6-55357100</t>
  </si>
  <si>
    <t>SHI, Fashun (Wayne)</t>
  </si>
  <si>
    <t>KONG, Erqiang</t>
  </si>
  <si>
    <t>ZHAO, Gang</t>
  </si>
  <si>
    <t>XU, Kun</t>
  </si>
  <si>
    <t>WANG, Jingjing</t>
  </si>
  <si>
    <t>FU, Suiyi (Nancy)</t>
  </si>
  <si>
    <t>LIU, Jingjing (Cindy)</t>
  </si>
  <si>
    <t>ZHANG, Ao</t>
  </si>
  <si>
    <t>YANG, Qianqian (Sissi)</t>
  </si>
  <si>
    <t>WANG, Zhen (Jason)</t>
  </si>
  <si>
    <t>GENG, Bin</t>
  </si>
  <si>
    <t>XUE, Zhan (Snowy)</t>
  </si>
  <si>
    <t>XIE, Qian</t>
  </si>
  <si>
    <t>ZHENG, Dongbo (Kevin)</t>
  </si>
  <si>
    <t>HE, Ran</t>
  </si>
  <si>
    <t>JIANG, Huan</t>
  </si>
  <si>
    <t>Min Li</t>
  </si>
  <si>
    <t>Jiaheng Du</t>
  </si>
  <si>
    <t>5-30470000</t>
  </si>
  <si>
    <t>Proj_26</t>
  </si>
  <si>
    <t>Proj_27</t>
  </si>
  <si>
    <t>Proj_28</t>
  </si>
  <si>
    <t>Proj_29</t>
  </si>
  <si>
    <t>Proj_30</t>
  </si>
  <si>
    <t>Proj_31</t>
  </si>
  <si>
    <t>Proj_32</t>
  </si>
  <si>
    <t>Proj_33</t>
  </si>
  <si>
    <t>Proj_34</t>
  </si>
  <si>
    <t>Proj_35</t>
  </si>
  <si>
    <t>Proj_36</t>
  </si>
  <si>
    <t>Proj_37</t>
  </si>
  <si>
    <t>Proj_38</t>
  </si>
  <si>
    <t>Proj_39</t>
  </si>
  <si>
    <t>Proj_40</t>
  </si>
  <si>
    <t>Op21</t>
  </si>
  <si>
    <t>Op22</t>
  </si>
  <si>
    <t>Op23</t>
  </si>
  <si>
    <t>Op24</t>
  </si>
  <si>
    <t>Op25</t>
  </si>
  <si>
    <t>Op26</t>
  </si>
  <si>
    <t>Op27</t>
  </si>
  <si>
    <t>Op28</t>
  </si>
  <si>
    <t>Op29</t>
  </si>
  <si>
    <t>Op30</t>
  </si>
  <si>
    <t>Op31</t>
  </si>
  <si>
    <t>Op32</t>
  </si>
  <si>
    <t>Op33</t>
  </si>
  <si>
    <t>Op34</t>
  </si>
  <si>
    <t>Op35</t>
  </si>
  <si>
    <t>YuHeng Han</t>
  </si>
  <si>
    <t>Xiaoyang Chai</t>
  </si>
  <si>
    <t>Hainan Xun</t>
  </si>
  <si>
    <t>6-55366500</t>
  </si>
  <si>
    <t>TBD</t>
  </si>
  <si>
    <t>6-55366404</t>
  </si>
  <si>
    <t>5-30470300</t>
  </si>
  <si>
    <t>5-30470800</t>
  </si>
  <si>
    <t>6-55358000</t>
  </si>
  <si>
    <t>6-55365702
6-55365703</t>
  </si>
  <si>
    <t>6-55366402</t>
  </si>
  <si>
    <t>6-55374200</t>
  </si>
  <si>
    <t>6-55365700</t>
  </si>
  <si>
    <t>6-55365701</t>
  </si>
  <si>
    <t>6-55365001</t>
  </si>
  <si>
    <t>6-55367101</t>
  </si>
  <si>
    <t>Number</t>
  </si>
  <si>
    <t>Prject Manager</t>
  </si>
  <si>
    <t>Ao Zhang</t>
  </si>
  <si>
    <t>Fashun</t>
  </si>
  <si>
    <t>Zhen Wang</t>
  </si>
  <si>
    <t>Hua Zhang</t>
  </si>
  <si>
    <t>Bin Geng</t>
  </si>
  <si>
    <t>Qian Xie</t>
  </si>
  <si>
    <t>Ran He</t>
  </si>
  <si>
    <t>final acceptance should be in June，why Revenue plan at December</t>
  </si>
  <si>
    <t>LMK</t>
  </si>
  <si>
    <t>6-55360700</t>
  </si>
  <si>
    <t>6-55370200</t>
  </si>
  <si>
    <t>5-30465000</t>
  </si>
  <si>
    <t>5-30464800</t>
  </si>
  <si>
    <t>5-30465200</t>
  </si>
  <si>
    <t xml:space="preserve">5-30469900 </t>
  </si>
  <si>
    <t xml:space="preserve">5-30471902 </t>
  </si>
  <si>
    <t>5-30463300</t>
  </si>
  <si>
    <t>6-55366300</t>
  </si>
  <si>
    <t>Op36</t>
  </si>
  <si>
    <t>Op37</t>
  </si>
  <si>
    <t>Op38</t>
  </si>
  <si>
    <t>Op39</t>
  </si>
  <si>
    <t>Op40</t>
  </si>
  <si>
    <t>p</t>
  </si>
  <si>
    <t>Yongquan wang</t>
  </si>
  <si>
    <t>6-55375200</t>
  </si>
  <si>
    <t>Yongquan Wang</t>
  </si>
  <si>
    <t>6-55366403</t>
  </si>
  <si>
    <t>Total Billable Hours</t>
  </si>
  <si>
    <t>Total Work days</t>
  </si>
  <si>
    <t>Project Costs</t>
  </si>
  <si>
    <t>Total Costs</t>
  </si>
  <si>
    <t>Project_name1</t>
  </si>
  <si>
    <t>Customer_1</t>
  </si>
  <si>
    <t>Project_name2</t>
  </si>
  <si>
    <t>Customer2</t>
  </si>
  <si>
    <t>Project_name3</t>
  </si>
  <si>
    <t>Customer3</t>
  </si>
  <si>
    <t>Project_name4</t>
  </si>
  <si>
    <t>customer3</t>
  </si>
  <si>
    <t>Project_name5</t>
  </si>
  <si>
    <t>Project_name6</t>
  </si>
  <si>
    <t>customer5</t>
  </si>
  <si>
    <t>Project_name7</t>
  </si>
  <si>
    <t>customer4</t>
  </si>
  <si>
    <t>Project_name8</t>
  </si>
  <si>
    <t>customer6</t>
  </si>
  <si>
    <t>Project_name9</t>
  </si>
  <si>
    <t>customer7</t>
  </si>
  <si>
    <t>Project_name10</t>
  </si>
  <si>
    <t>customer13</t>
  </si>
  <si>
    <t>Project11</t>
  </si>
  <si>
    <t>custmer8</t>
  </si>
  <si>
    <t>Project12</t>
  </si>
  <si>
    <t>Project13</t>
  </si>
  <si>
    <t>customer9</t>
  </si>
  <si>
    <t>Project_name14</t>
  </si>
  <si>
    <t>customer14</t>
  </si>
  <si>
    <t>Project_name15</t>
  </si>
  <si>
    <t>Project_name16</t>
  </si>
  <si>
    <t>customer8</t>
  </si>
  <si>
    <t>Project_name17</t>
  </si>
  <si>
    <t>Project_name18</t>
  </si>
  <si>
    <t>Project_name19</t>
  </si>
  <si>
    <t>customer12</t>
  </si>
  <si>
    <t>Project_name20</t>
  </si>
  <si>
    <t>Project_name21</t>
  </si>
  <si>
    <t>Project_name22</t>
  </si>
  <si>
    <t>Project_name23</t>
  </si>
  <si>
    <t>Project_name24</t>
  </si>
  <si>
    <t>customer15</t>
  </si>
  <si>
    <t>Project_name25</t>
  </si>
  <si>
    <t>customer16</t>
  </si>
  <si>
    <t>Project_name26</t>
  </si>
  <si>
    <t>customer1</t>
  </si>
  <si>
    <t>Project_name27</t>
  </si>
  <si>
    <t>Project_name28</t>
  </si>
  <si>
    <t>customer17</t>
  </si>
  <si>
    <t>Project_name29</t>
  </si>
  <si>
    <t>Project_name30</t>
  </si>
  <si>
    <t>Project_name31</t>
  </si>
  <si>
    <t>customer19</t>
  </si>
  <si>
    <t>Project_name32</t>
  </si>
  <si>
    <t>Project_name33</t>
  </si>
  <si>
    <t>customer20</t>
  </si>
  <si>
    <t>Project_name34</t>
  </si>
  <si>
    <t>customer21</t>
  </si>
  <si>
    <t>Project_name35</t>
  </si>
  <si>
    <t>Project_name36</t>
  </si>
  <si>
    <t>cusomer5</t>
  </si>
  <si>
    <t>Project_name37</t>
  </si>
  <si>
    <t>Project_name38</t>
  </si>
  <si>
    <t>Project_name39</t>
  </si>
  <si>
    <t>customer</t>
  </si>
  <si>
    <t>Project_name40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</si>
</sst>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_(* #,##0.0_);_(* \(#,##0.0\);_(* &quot;-&quot;??_);_(@_)"/>
    <numFmt numFmtId="167" formatCode="m/d/yyyy\ h:mm\ AM/PM"/>
    <numFmt numFmtId="168" formatCode="&quot;$&quot;#,##0.00"/>
    <numFmt numFmtId="169" formatCode="&quot;$&quot;#,##0"/>
    <numFmt numFmtId="170" formatCode="m/d/yy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name val="Arial"/>
      <family val="2"/>
      <charset val="204"/>
    </font>
    <font>
      <b/>
      <sz val="10"/>
      <name val="Arial"/>
      <family val="2"/>
    </font>
    <font>
      <b/>
      <i/>
      <sz val="10"/>
      <name val="Arial"/>
      <family val="2"/>
      <charset val="204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color indexed="9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0"/>
      <color theme="1"/>
      <name val="Calibri"/>
      <scheme val="minor"/>
    </font>
    <font>
      <b/>
      <u/>
      <sz val="11"/>
      <name val="Calibri"/>
      <scheme val="minor"/>
    </font>
    <font>
      <sz val="10"/>
      <color rgb="FF000000"/>
      <name val="Calibri"/>
      <family val="2"/>
      <scheme val="minor"/>
    </font>
    <font>
      <sz val="10"/>
      <color rgb="FF000001"/>
      <name val="Calibri"/>
      <family val="2"/>
      <scheme val="minor"/>
    </font>
    <font>
      <sz val="11"/>
      <color theme="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9E0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theme="0" tint="-0.499984740745262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4" fillId="11" borderId="0" applyNumberFormat="0" applyBorder="0" applyAlignment="0" applyProtection="0"/>
    <xf numFmtId="0" fontId="23" fillId="0" borderId="0" applyNumberFormat="0" applyFill="0" applyBorder="0" applyAlignment="0" applyProtection="0"/>
    <xf numFmtId="0" fontId="32" fillId="20" borderId="0" applyNumberFormat="0" applyBorder="0" applyAlignment="0" applyProtection="0"/>
  </cellStyleXfs>
  <cellXfs count="33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7" fillId="2" borderId="1" xfId="0" applyFont="1" applyFill="1" applyBorder="1"/>
    <xf numFmtId="0" fontId="3" fillId="2" borderId="1" xfId="0" applyFont="1" applyFill="1" applyBorder="1" applyAlignment="1">
      <alignment horizontal="left" indent="1"/>
    </xf>
    <xf numFmtId="0" fontId="3" fillId="2" borderId="1" xfId="0" applyFont="1" applyFill="1" applyBorder="1" applyAlignment="1">
      <alignment horizontal="right"/>
    </xf>
    <xf numFmtId="164" fontId="8" fillId="2" borderId="1" xfId="1" applyNumberFormat="1" applyFont="1" applyFill="1" applyBorder="1" applyAlignment="1">
      <alignment vertical="center"/>
    </xf>
    <xf numFmtId="9" fontId="8" fillId="2" borderId="1" xfId="2" applyFont="1" applyFill="1" applyBorder="1" applyAlignment="1">
      <alignment horizontal="center" vertical="center"/>
    </xf>
    <xf numFmtId="9" fontId="3" fillId="2" borderId="1" xfId="2" applyFont="1" applyFill="1" applyBorder="1" applyAlignment="1">
      <alignment horizontal="center"/>
    </xf>
    <xf numFmtId="164" fontId="6" fillId="2" borderId="1" xfId="1" applyNumberFormat="1" applyFont="1" applyFill="1" applyBorder="1" applyAlignment="1">
      <alignment vertical="center"/>
    </xf>
    <xf numFmtId="0" fontId="7" fillId="2" borderId="1" xfId="0" applyFont="1" applyFill="1" applyBorder="1" applyAlignment="1">
      <alignment horizontal="left" indent="1"/>
    </xf>
    <xf numFmtId="164" fontId="8" fillId="4" borderId="1" xfId="1" applyNumberFormat="1" applyFont="1" applyFill="1" applyBorder="1" applyAlignment="1" applyProtection="1">
      <alignment vertical="center"/>
      <protection locked="0"/>
    </xf>
    <xf numFmtId="164" fontId="6" fillId="4" borderId="1" xfId="1" applyNumberFormat="1" applyFont="1" applyFill="1" applyBorder="1" applyAlignment="1" applyProtection="1">
      <alignment vertical="center"/>
      <protection locked="0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/>
    </xf>
    <xf numFmtId="0" fontId="8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0" fontId="10" fillId="5" borderId="0" xfId="0" applyFont="1" applyFill="1"/>
    <xf numFmtId="165" fontId="8" fillId="2" borderId="13" xfId="3" applyNumberFormat="1" applyFont="1" applyFill="1" applyBorder="1" applyAlignment="1">
      <alignment horizontal="center" vertical="center"/>
    </xf>
    <xf numFmtId="165" fontId="8" fillId="2" borderId="12" xfId="3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 applyProtection="1">
      <alignment horizontal="center"/>
      <protection locked="0"/>
    </xf>
    <xf numFmtId="165" fontId="8" fillId="4" borderId="1" xfId="3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7" fillId="4" borderId="1" xfId="0" applyFont="1" applyFill="1" applyBorder="1" applyAlignment="1" applyProtection="1">
      <alignment horizontal="left" vertical="center"/>
      <protection locked="0"/>
    </xf>
    <xf numFmtId="0" fontId="7" fillId="4" borderId="1" xfId="0" applyFont="1" applyFill="1" applyBorder="1" applyAlignment="1" applyProtection="1">
      <alignment horizontal="center" vertical="center"/>
      <protection locked="0"/>
    </xf>
    <xf numFmtId="0" fontId="7" fillId="4" borderId="6" xfId="0" applyFont="1" applyFill="1" applyBorder="1" applyAlignment="1" applyProtection="1">
      <alignment horizontal="center" vertical="center"/>
      <protection locked="0"/>
    </xf>
    <xf numFmtId="164" fontId="6" fillId="6" borderId="1" xfId="1" applyNumberFormat="1" applyFont="1" applyFill="1" applyBorder="1" applyAlignment="1" applyProtection="1">
      <alignment vertical="center"/>
    </xf>
    <xf numFmtId="164" fontId="6" fillId="7" borderId="1" xfId="1" applyNumberFormat="1" applyFont="1" applyFill="1" applyBorder="1" applyAlignment="1" applyProtection="1">
      <alignment vertical="center"/>
    </xf>
    <xf numFmtId="164" fontId="6" fillId="8" borderId="1" xfId="1" applyNumberFormat="1" applyFont="1" applyFill="1" applyBorder="1" applyAlignment="1" applyProtection="1">
      <alignment vertical="center"/>
    </xf>
    <xf numFmtId="164" fontId="6" fillId="9" borderId="1" xfId="1" applyNumberFormat="1" applyFont="1" applyFill="1" applyBorder="1" applyAlignment="1" applyProtection="1">
      <alignment vertical="center"/>
    </xf>
    <xf numFmtId="0" fontId="12" fillId="0" borderId="0" xfId="0" applyFo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0" fillId="0" borderId="0" xfId="0" applyFill="1"/>
    <xf numFmtId="164" fontId="12" fillId="0" borderId="0" xfId="1" applyNumberFormat="1" applyFont="1" applyFill="1"/>
    <xf numFmtId="0" fontId="12" fillId="0" borderId="0" xfId="0" applyFont="1" applyFill="1"/>
    <xf numFmtId="0" fontId="2" fillId="10" borderId="1" xfId="0" applyFont="1" applyFill="1" applyBorder="1" applyAlignment="1">
      <alignment horizontal="right"/>
    </xf>
    <xf numFmtId="164" fontId="13" fillId="10" borderId="1" xfId="1" applyNumberFormat="1" applyFont="1" applyFill="1" applyBorder="1"/>
    <xf numFmtId="0" fontId="0" fillId="0" borderId="0" xfId="0" applyFill="1" applyAlignment="1">
      <alignment horizontal="center" vertical="center"/>
    </xf>
    <xf numFmtId="9" fontId="8" fillId="2" borderId="13" xfId="2" applyFont="1" applyFill="1" applyBorder="1" applyAlignment="1">
      <alignment horizontal="center" vertical="center"/>
    </xf>
    <xf numFmtId="0" fontId="11" fillId="0" borderId="1" xfId="0" applyFont="1" applyFill="1" applyBorder="1" applyAlignment="1" applyProtection="1">
      <alignment horizontal="center" vertical="center"/>
      <protection locked="0"/>
    </xf>
    <xf numFmtId="164" fontId="11" fillId="0" borderId="1" xfId="0" applyNumberFormat="1" applyFont="1" applyFill="1" applyBorder="1" applyAlignment="1" applyProtection="1">
      <alignment horizontal="center" vertical="center"/>
      <protection locked="0"/>
    </xf>
    <xf numFmtId="9" fontId="8" fillId="0" borderId="1" xfId="2" applyFont="1" applyFill="1" applyBorder="1" applyAlignment="1" applyProtection="1">
      <alignment horizontal="center" vertical="center"/>
      <protection locked="0"/>
    </xf>
    <xf numFmtId="164" fontId="15" fillId="0" borderId="0" xfId="4" applyNumberFormat="1" applyFont="1" applyFill="1"/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0" xfId="0" applyFont="1" applyFill="1" applyAlignment="1">
      <alignment horizontal="left"/>
    </xf>
    <xf numFmtId="0" fontId="16" fillId="12" borderId="0" xfId="0" applyFont="1" applyFill="1"/>
    <xf numFmtId="0" fontId="16" fillId="12" borderId="0" xfId="0" applyFont="1" applyFill="1" applyAlignment="1">
      <alignment horizontal="center" vertical="center"/>
    </xf>
    <xf numFmtId="0" fontId="16" fillId="12" borderId="0" xfId="0" applyFont="1" applyFill="1" applyAlignment="1">
      <alignment horizontal="center"/>
    </xf>
    <xf numFmtId="165" fontId="18" fillId="13" borderId="0" xfId="3" quotePrefix="1" applyNumberFormat="1" applyFont="1" applyFill="1" applyBorder="1"/>
    <xf numFmtId="165" fontId="12" fillId="0" borderId="0" xfId="3" applyNumberFormat="1" applyFont="1"/>
    <xf numFmtId="165" fontId="12" fillId="0" borderId="0" xfId="3" quotePrefix="1" applyNumberFormat="1" applyFont="1"/>
    <xf numFmtId="165" fontId="12" fillId="0" borderId="0" xfId="3" applyNumberFormat="1" applyFont="1" applyBorder="1"/>
    <xf numFmtId="0" fontId="12" fillId="0" borderId="0" xfId="0" quotePrefix="1" applyFont="1"/>
    <xf numFmtId="165" fontId="20" fillId="0" borderId="0" xfId="3" applyNumberFormat="1" applyFont="1" applyBorder="1" applyAlignment="1">
      <alignment horizontal="center"/>
    </xf>
    <xf numFmtId="165" fontId="19" fillId="0" borderId="17" xfId="3" quotePrefix="1" applyNumberFormat="1" applyFont="1" applyFill="1" applyBorder="1" applyAlignment="1">
      <alignment horizontal="center"/>
    </xf>
    <xf numFmtId="165" fontId="19" fillId="14" borderId="17" xfId="3" quotePrefix="1" applyNumberFormat="1" applyFont="1" applyFill="1" applyBorder="1" applyAlignment="1">
      <alignment horizontal="center"/>
    </xf>
    <xf numFmtId="165" fontId="19" fillId="13" borderId="17" xfId="3" quotePrefix="1" applyNumberFormat="1" applyFont="1" applyFill="1" applyBorder="1" applyAlignment="1">
      <alignment horizontal="center"/>
    </xf>
    <xf numFmtId="165" fontId="19" fillId="15" borderId="18" xfId="3" quotePrefix="1" applyNumberFormat="1" applyFont="1" applyFill="1" applyBorder="1" applyAlignment="1">
      <alignment horizontal="center"/>
    </xf>
    <xf numFmtId="165" fontId="19" fillId="0" borderId="0" xfId="3" quotePrefix="1" applyNumberFormat="1" applyFont="1" applyFill="1" applyBorder="1" applyAlignment="1">
      <alignment horizontal="center"/>
    </xf>
    <xf numFmtId="165" fontId="19" fillId="14" borderId="0" xfId="3" quotePrefix="1" applyNumberFormat="1" applyFont="1" applyFill="1" applyBorder="1" applyAlignment="1">
      <alignment horizontal="center"/>
    </xf>
    <xf numFmtId="165" fontId="19" fillId="13" borderId="0" xfId="3" quotePrefix="1" applyNumberFormat="1" applyFont="1" applyFill="1" applyBorder="1" applyAlignment="1">
      <alignment horizontal="center"/>
    </xf>
    <xf numFmtId="165" fontId="19" fillId="15" borderId="19" xfId="3" quotePrefix="1" applyNumberFormat="1" applyFont="1" applyFill="1" applyBorder="1" applyAlignment="1">
      <alignment horizontal="center"/>
    </xf>
    <xf numFmtId="165" fontId="19" fillId="15" borderId="20" xfId="3" quotePrefix="1" applyNumberFormat="1" applyFont="1" applyFill="1" applyBorder="1" applyAlignment="1">
      <alignment horizontal="center"/>
    </xf>
    <xf numFmtId="0" fontId="21" fillId="0" borderId="22" xfId="0" quotePrefix="1" applyFont="1" applyBorder="1"/>
    <xf numFmtId="165" fontId="12" fillId="0" borderId="23" xfId="3" applyNumberFormat="1" applyFont="1" applyBorder="1"/>
    <xf numFmtId="165" fontId="12" fillId="0" borderId="24" xfId="3" applyNumberFormat="1" applyFont="1" applyBorder="1"/>
    <xf numFmtId="165" fontId="12" fillId="0" borderId="25" xfId="3" applyNumberFormat="1" applyFont="1" applyBorder="1"/>
    <xf numFmtId="165" fontId="12" fillId="0" borderId="26" xfId="3" applyNumberFormat="1" applyFont="1" applyBorder="1"/>
    <xf numFmtId="165" fontId="12" fillId="0" borderId="22" xfId="3" applyNumberFormat="1" applyFont="1" applyBorder="1"/>
    <xf numFmtId="0" fontId="22" fillId="2" borderId="22" xfId="0" quotePrefix="1" applyFont="1" applyFill="1" applyBorder="1"/>
    <xf numFmtId="165" fontId="13" fillId="2" borderId="23" xfId="3" applyNumberFormat="1" applyFont="1" applyFill="1" applyBorder="1"/>
    <xf numFmtId="165" fontId="13" fillId="2" borderId="24" xfId="3" applyNumberFormat="1" applyFont="1" applyFill="1" applyBorder="1"/>
    <xf numFmtId="165" fontId="13" fillId="2" borderId="25" xfId="3" applyNumberFormat="1" applyFont="1" applyFill="1" applyBorder="1"/>
    <xf numFmtId="165" fontId="13" fillId="2" borderId="22" xfId="3" applyNumberFormat="1" applyFont="1" applyFill="1" applyBorder="1"/>
    <xf numFmtId="166" fontId="13" fillId="2" borderId="23" xfId="3" applyNumberFormat="1" applyFont="1" applyFill="1" applyBorder="1"/>
    <xf numFmtId="166" fontId="13" fillId="2" borderId="24" xfId="3" applyNumberFormat="1" applyFont="1" applyFill="1" applyBorder="1"/>
    <xf numFmtId="166" fontId="13" fillId="2" borderId="25" xfId="3" applyNumberFormat="1" applyFont="1" applyFill="1" applyBorder="1"/>
    <xf numFmtId="166" fontId="13" fillId="2" borderId="22" xfId="3" applyNumberFormat="1" applyFont="1" applyFill="1" applyBorder="1"/>
    <xf numFmtId="0" fontId="22" fillId="2" borderId="27" xfId="0" quotePrefix="1" applyFont="1" applyFill="1" applyBorder="1"/>
    <xf numFmtId="165" fontId="13" fillId="2" borderId="28" xfId="3" applyNumberFormat="1" applyFont="1" applyFill="1" applyBorder="1"/>
    <xf numFmtId="165" fontId="13" fillId="2" borderId="29" xfId="3" applyNumberFormat="1" applyFont="1" applyFill="1" applyBorder="1"/>
    <xf numFmtId="165" fontId="13" fillId="2" borderId="30" xfId="3" applyNumberFormat="1" applyFont="1" applyFill="1" applyBorder="1"/>
    <xf numFmtId="0" fontId="22" fillId="2" borderId="31" xfId="0" quotePrefix="1" applyFont="1" applyFill="1" applyBorder="1"/>
    <xf numFmtId="166" fontId="13" fillId="2" borderId="32" xfId="3" applyNumberFormat="1" applyFont="1" applyFill="1" applyBorder="1"/>
    <xf numFmtId="166" fontId="13" fillId="2" borderId="33" xfId="3" applyNumberFormat="1" applyFont="1" applyFill="1" applyBorder="1"/>
    <xf numFmtId="166" fontId="13" fillId="2" borderId="34" xfId="3" applyNumberFormat="1" applyFont="1" applyFill="1" applyBorder="1"/>
    <xf numFmtId="166" fontId="13" fillId="2" borderId="31" xfId="3" applyNumberFormat="1" applyFont="1" applyFill="1" applyBorder="1"/>
    <xf numFmtId="164" fontId="12" fillId="0" borderId="0" xfId="0" applyNumberFormat="1" applyFont="1"/>
    <xf numFmtId="164" fontId="13" fillId="0" borderId="0" xfId="0" applyNumberFormat="1" applyFont="1"/>
    <xf numFmtId="0" fontId="17" fillId="12" borderId="1" xfId="0" applyFont="1" applyFill="1" applyBorder="1" applyAlignment="1">
      <alignment horizontal="left"/>
    </xf>
    <xf numFmtId="0" fontId="17" fillId="12" borderId="1" xfId="0" applyFont="1" applyFill="1" applyBorder="1" applyAlignment="1">
      <alignment horizontal="center"/>
    </xf>
    <xf numFmtId="164" fontId="13" fillId="17" borderId="1" xfId="1" applyNumberFormat="1" applyFont="1" applyFill="1" applyBorder="1"/>
    <xf numFmtId="0" fontId="13" fillId="4" borderId="1" xfId="0" applyFont="1" applyFill="1" applyBorder="1" applyAlignment="1">
      <alignment horizontal="center"/>
    </xf>
    <xf numFmtId="164" fontId="13" fillId="4" borderId="1" xfId="1" applyNumberFormat="1" applyFont="1" applyFill="1" applyBorder="1"/>
    <xf numFmtId="0" fontId="17" fillId="12" borderId="1" xfId="0" applyFont="1" applyFill="1" applyBorder="1" applyAlignment="1">
      <alignment horizontal="right"/>
    </xf>
    <xf numFmtId="164" fontId="17" fillId="12" borderId="1" xfId="0" applyNumberFormat="1" applyFont="1" applyFill="1" applyBorder="1" applyAlignment="1">
      <alignment horizontal="right"/>
    </xf>
    <xf numFmtId="0" fontId="0" fillId="0" borderId="0" xfId="0" quotePrefix="1" applyFill="1"/>
    <xf numFmtId="164" fontId="0" fillId="0" borderId="0" xfId="0" applyNumberFormat="1"/>
    <xf numFmtId="0" fontId="24" fillId="5" borderId="0" xfId="5" applyFont="1" applyFill="1"/>
    <xf numFmtId="0" fontId="0" fillId="0" borderId="0" xfId="0"/>
    <xf numFmtId="164" fontId="8" fillId="2" borderId="1" xfId="0" applyNumberFormat="1" applyFont="1" applyFill="1" applyBorder="1" applyAlignment="1" applyProtection="1">
      <alignment horizontal="center" vertical="center"/>
    </xf>
    <xf numFmtId="0" fontId="26" fillId="18" borderId="0" xfId="0" applyFont="1" applyFill="1"/>
    <xf numFmtId="14" fontId="0" fillId="0" borderId="0" xfId="0" applyNumberFormat="1"/>
    <xf numFmtId="3" fontId="0" fillId="0" borderId="0" xfId="0" applyNumberFormat="1"/>
    <xf numFmtId="167" fontId="0" fillId="0" borderId="0" xfId="0" applyNumberFormat="1"/>
    <xf numFmtId="0" fontId="0" fillId="0" borderId="0" xfId="0" quotePrefix="1"/>
    <xf numFmtId="0" fontId="27" fillId="19" borderId="1" xfId="0" applyFont="1" applyFill="1" applyBorder="1"/>
    <xf numFmtId="0" fontId="29" fillId="2" borderId="1" xfId="0" applyFont="1" applyFill="1" applyBorder="1" applyAlignment="1">
      <alignment horizontal="left" indent="1"/>
    </xf>
    <xf numFmtId="0" fontId="28" fillId="5" borderId="1" xfId="0" applyFont="1" applyFill="1" applyBorder="1" applyAlignment="1">
      <alignment horizontal="center"/>
    </xf>
    <xf numFmtId="9" fontId="8" fillId="0" borderId="0" xfId="2" applyFont="1" applyFill="1" applyBorder="1" applyAlignment="1" applyProtection="1">
      <alignment horizontal="center" vertical="center"/>
      <protection locked="0"/>
    </xf>
    <xf numFmtId="0" fontId="2" fillId="17" borderId="1" xfId="0" applyFont="1" applyFill="1" applyBorder="1" applyAlignment="1">
      <alignment horizontal="center"/>
    </xf>
    <xf numFmtId="0" fontId="23" fillId="0" borderId="0" xfId="5"/>
    <xf numFmtId="0" fontId="11" fillId="0" borderId="0" xfId="0" applyFont="1" applyFill="1" applyAlignment="1">
      <alignment horizontal="center"/>
    </xf>
    <xf numFmtId="0" fontId="11" fillId="0" borderId="0" xfId="0" applyFont="1" applyFill="1"/>
    <xf numFmtId="0" fontId="11" fillId="0" borderId="0" xfId="0" applyFont="1" applyFill="1" applyAlignment="1">
      <alignment horizontal="left"/>
    </xf>
    <xf numFmtId="0" fontId="30" fillId="0" borderId="0" xfId="0" applyFont="1" applyFill="1"/>
    <xf numFmtId="164" fontId="31" fillId="0" borderId="0" xfId="1" applyNumberFormat="1" applyFont="1" applyFill="1"/>
    <xf numFmtId="9" fontId="0" fillId="0" borderId="0" xfId="0" applyNumberFormat="1" applyFill="1"/>
    <xf numFmtId="0" fontId="7" fillId="4" borderId="1" xfId="0" applyFont="1" applyFill="1" applyBorder="1" applyAlignment="1" applyProtection="1">
      <alignment horizontal="center"/>
      <protection locked="0"/>
    </xf>
    <xf numFmtId="0" fontId="7" fillId="4" borderId="1" xfId="0" applyFont="1" applyFill="1" applyBorder="1" applyAlignment="1" applyProtection="1">
      <alignment horizontal="center"/>
      <protection locked="0"/>
    </xf>
    <xf numFmtId="164" fontId="8" fillId="4" borderId="1" xfId="1" applyNumberFormat="1" applyFont="1" applyFill="1" applyBorder="1" applyAlignment="1" applyProtection="1">
      <alignment vertical="center"/>
      <protection locked="0"/>
    </xf>
    <xf numFmtId="0" fontId="7" fillId="4" borderId="1" xfId="0" applyFont="1" applyFill="1" applyBorder="1" applyAlignment="1" applyProtection="1">
      <alignment horizontal="center"/>
      <protection locked="0"/>
    </xf>
    <xf numFmtId="0" fontId="7" fillId="4" borderId="1" xfId="0" applyFont="1" applyFill="1" applyBorder="1" applyAlignment="1" applyProtection="1">
      <alignment horizontal="center"/>
      <protection locked="0"/>
    </xf>
    <xf numFmtId="164" fontId="8" fillId="4" borderId="1" xfId="1" applyNumberFormat="1" applyFont="1" applyFill="1" applyBorder="1" applyAlignment="1" applyProtection="1">
      <alignment vertical="center"/>
      <protection locked="0"/>
    </xf>
    <xf numFmtId="0" fontId="7" fillId="4" borderId="1" xfId="0" applyFont="1" applyFill="1" applyBorder="1" applyAlignment="1" applyProtection="1">
      <alignment horizontal="center"/>
      <protection locked="0"/>
    </xf>
    <xf numFmtId="164" fontId="8" fillId="4" borderId="1" xfId="1" applyNumberFormat="1" applyFont="1" applyFill="1" applyBorder="1" applyAlignment="1" applyProtection="1">
      <alignment vertical="center"/>
      <protection locked="0"/>
    </xf>
    <xf numFmtId="0" fontId="7" fillId="4" borderId="1" xfId="0" applyFont="1" applyFill="1" applyBorder="1" applyAlignment="1" applyProtection="1">
      <alignment horizontal="center"/>
      <protection locked="0"/>
    </xf>
    <xf numFmtId="0" fontId="7" fillId="4" borderId="1" xfId="0" applyFont="1" applyFill="1" applyBorder="1" applyAlignment="1" applyProtection="1">
      <alignment horizontal="center"/>
      <protection locked="0"/>
    </xf>
    <xf numFmtId="164" fontId="8" fillId="4" borderId="1" xfId="1" applyNumberFormat="1" applyFont="1" applyFill="1" applyBorder="1" applyAlignment="1" applyProtection="1">
      <alignment vertical="center"/>
      <protection locked="0"/>
    </xf>
    <xf numFmtId="0" fontId="7" fillId="4" borderId="1" xfId="0" applyFont="1" applyFill="1" applyBorder="1" applyAlignment="1" applyProtection="1">
      <alignment horizontal="center"/>
      <protection locked="0"/>
    </xf>
    <xf numFmtId="164" fontId="8" fillId="4" borderId="1" xfId="1" applyNumberFormat="1" applyFont="1" applyFill="1" applyBorder="1" applyAlignment="1" applyProtection="1">
      <alignment vertical="center"/>
      <protection locked="0"/>
    </xf>
    <xf numFmtId="0" fontId="7" fillId="4" borderId="1" xfId="0" applyFont="1" applyFill="1" applyBorder="1" applyAlignment="1" applyProtection="1">
      <alignment horizontal="center"/>
      <protection locked="0"/>
    </xf>
    <xf numFmtId="0" fontId="7" fillId="4" borderId="1" xfId="0" applyFont="1" applyFill="1" applyBorder="1" applyAlignment="1" applyProtection="1">
      <alignment horizontal="center"/>
      <protection locked="0"/>
    </xf>
    <xf numFmtId="0" fontId="7" fillId="4" borderId="1" xfId="0" applyFont="1" applyFill="1" applyBorder="1" applyAlignment="1" applyProtection="1">
      <alignment horizontal="center"/>
      <protection locked="0"/>
    </xf>
    <xf numFmtId="0" fontId="7" fillId="4" borderId="1" xfId="0" applyFont="1" applyFill="1" applyBorder="1" applyAlignment="1" applyProtection="1">
      <alignment horizontal="center"/>
      <protection locked="0"/>
    </xf>
    <xf numFmtId="164" fontId="8" fillId="4" borderId="1" xfId="1" applyNumberFormat="1" applyFont="1" applyFill="1" applyBorder="1" applyAlignment="1" applyProtection="1">
      <alignment vertical="center"/>
      <protection locked="0"/>
    </xf>
    <xf numFmtId="0" fontId="7" fillId="4" borderId="1" xfId="0" applyFont="1" applyFill="1" applyBorder="1" applyAlignment="1" applyProtection="1">
      <alignment horizontal="center"/>
      <protection locked="0"/>
    </xf>
    <xf numFmtId="164" fontId="8" fillId="4" borderId="1" xfId="1" applyNumberFormat="1" applyFont="1" applyFill="1" applyBorder="1" applyAlignment="1" applyProtection="1">
      <alignment vertical="center"/>
      <protection locked="0"/>
    </xf>
    <xf numFmtId="0" fontId="7" fillId="4" borderId="1" xfId="0" applyFont="1" applyFill="1" applyBorder="1" applyAlignment="1" applyProtection="1">
      <alignment horizontal="center"/>
      <protection locked="0"/>
    </xf>
    <xf numFmtId="164" fontId="8" fillId="4" borderId="1" xfId="1" applyNumberFormat="1" applyFont="1" applyFill="1" applyBorder="1" applyAlignment="1" applyProtection="1">
      <alignment vertical="center"/>
      <protection locked="0"/>
    </xf>
    <xf numFmtId="0" fontId="7" fillId="4" borderId="1" xfId="0" applyFont="1" applyFill="1" applyBorder="1" applyAlignment="1" applyProtection="1">
      <alignment horizontal="center"/>
      <protection locked="0"/>
    </xf>
    <xf numFmtId="164" fontId="8" fillId="4" borderId="1" xfId="1" applyNumberFormat="1" applyFont="1" applyFill="1" applyBorder="1" applyAlignment="1" applyProtection="1">
      <alignment vertical="center"/>
      <protection locked="0"/>
    </xf>
    <xf numFmtId="164" fontId="6" fillId="4" borderId="1" xfId="1" applyNumberFormat="1" applyFont="1" applyFill="1" applyBorder="1" applyAlignment="1" applyProtection="1">
      <alignment vertical="center"/>
      <protection locked="0"/>
    </xf>
    <xf numFmtId="165" fontId="8" fillId="2" borderId="12" xfId="3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 applyProtection="1">
      <alignment horizontal="center"/>
      <protection locked="0"/>
    </xf>
    <xf numFmtId="0" fontId="7" fillId="4" borderId="1" xfId="0" applyFont="1" applyFill="1" applyBorder="1" applyAlignment="1" applyProtection="1">
      <alignment horizontal="left" vertical="center"/>
      <protection locked="0"/>
    </xf>
    <xf numFmtId="0" fontId="7" fillId="4" borderId="1" xfId="0" applyFont="1" applyFill="1" applyBorder="1" applyAlignment="1" applyProtection="1">
      <alignment horizontal="center" vertical="center"/>
      <protection locked="0"/>
    </xf>
    <xf numFmtId="164" fontId="12" fillId="0" borderId="0" xfId="1" applyNumberFormat="1" applyFont="1" applyFill="1"/>
    <xf numFmtId="0" fontId="12" fillId="0" borderId="0" xfId="0" applyFont="1" applyFill="1"/>
    <xf numFmtId="9" fontId="30" fillId="0" borderId="0" xfId="0" applyNumberFormat="1" applyFont="1" applyFill="1"/>
    <xf numFmtId="0" fontId="31" fillId="0" borderId="0" xfId="0" applyFont="1" applyFill="1"/>
    <xf numFmtId="0" fontId="8" fillId="4" borderId="1" xfId="0" applyFont="1" applyFill="1" applyBorder="1" applyAlignment="1" applyProtection="1">
      <alignment horizontal="left" vertical="center"/>
      <protection locked="0"/>
    </xf>
    <xf numFmtId="0" fontId="8" fillId="4" borderId="1" xfId="0" applyFont="1" applyFill="1" applyBorder="1" applyAlignment="1" applyProtection="1">
      <alignment horizontal="center" vertical="center"/>
      <protection locked="0"/>
    </xf>
    <xf numFmtId="0" fontId="8" fillId="4" borderId="6" xfId="0" applyFont="1" applyFill="1" applyBorder="1" applyAlignment="1" applyProtection="1">
      <alignment horizontal="center" vertical="center"/>
      <protection locked="0"/>
    </xf>
    <xf numFmtId="0" fontId="2" fillId="0" borderId="0" xfId="0" applyFont="1"/>
    <xf numFmtId="164" fontId="0" fillId="0" borderId="0" xfId="0" applyNumberFormat="1"/>
    <xf numFmtId="168" fontId="0" fillId="0" borderId="0" xfId="0" applyNumberFormat="1" applyFill="1"/>
    <xf numFmtId="0" fontId="14" fillId="11" borderId="0" xfId="4"/>
    <xf numFmtId="0" fontId="32" fillId="20" borderId="0" xfId="6"/>
    <xf numFmtId="169" fontId="2" fillId="0" borderId="0" xfId="0" applyNumberFormat="1" applyFont="1" applyFill="1"/>
    <xf numFmtId="169" fontId="0" fillId="0" borderId="0" xfId="0" applyNumberFormat="1" applyFill="1"/>
    <xf numFmtId="3" fontId="0" fillId="17" borderId="0" xfId="0" applyNumberFormat="1" applyFill="1"/>
    <xf numFmtId="0" fontId="16" fillId="5" borderId="0" xfId="0" applyFont="1" applyFill="1" applyAlignment="1">
      <alignment horizontal="center"/>
    </xf>
    <xf numFmtId="0" fontId="33" fillId="5" borderId="0" xfId="0" applyFont="1" applyFill="1" applyAlignment="1">
      <alignment horizontal="center"/>
    </xf>
    <xf numFmtId="169" fontId="0" fillId="0" borderId="0" xfId="0" applyNumberFormat="1"/>
    <xf numFmtId="43" fontId="0" fillId="0" borderId="0" xfId="3" applyFont="1"/>
    <xf numFmtId="0" fontId="25" fillId="0" borderId="0" xfId="5" applyFont="1" applyFill="1" applyAlignment="1">
      <alignment horizontal="left"/>
    </xf>
    <xf numFmtId="14" fontId="2" fillId="0" borderId="0" xfId="0" applyNumberFormat="1" applyFont="1" applyFill="1"/>
    <xf numFmtId="0" fontId="34" fillId="12" borderId="0" xfId="5" applyFont="1" applyFill="1" applyAlignment="1">
      <alignment horizontal="center"/>
    </xf>
    <xf numFmtId="0" fontId="35" fillId="0" borderId="0" xfId="0" applyFont="1" applyFill="1" applyAlignment="1">
      <alignment horizontal="center"/>
    </xf>
    <xf numFmtId="0" fontId="35" fillId="0" borderId="0" xfId="0" applyFont="1" applyFill="1"/>
    <xf numFmtId="164" fontId="36" fillId="0" borderId="0" xfId="0" applyNumberFormat="1" applyFont="1" applyFill="1"/>
    <xf numFmtId="0" fontId="36" fillId="0" borderId="0" xfId="0" applyFont="1" applyFill="1"/>
    <xf numFmtId="9" fontId="37" fillId="23" borderId="1" xfId="2" quotePrefix="1" applyNumberFormat="1" applyFont="1" applyFill="1" applyBorder="1" applyAlignment="1">
      <alignment horizontal="center" vertical="center"/>
    </xf>
    <xf numFmtId="44" fontId="30" fillId="6" borderId="1" xfId="1" applyFont="1" applyFill="1" applyBorder="1"/>
    <xf numFmtId="44" fontId="11" fillId="24" borderId="1" xfId="1" applyFont="1" applyFill="1" applyBorder="1"/>
    <xf numFmtId="44" fontId="11" fillId="24" borderId="0" xfId="1" applyFont="1" applyFill="1" applyBorder="1"/>
    <xf numFmtId="3" fontId="0" fillId="22" borderId="0" xfId="0" applyNumberFormat="1" applyFill="1"/>
    <xf numFmtId="0" fontId="38" fillId="0" borderId="0" xfId="0" applyFont="1" applyFill="1" applyAlignment="1">
      <alignment horizontal="center"/>
    </xf>
    <xf numFmtId="0" fontId="38" fillId="0" borderId="0" xfId="0" applyFont="1" applyFill="1"/>
    <xf numFmtId="164" fontId="39" fillId="0" borderId="0" xfId="0" applyNumberFormat="1" applyFont="1" applyFill="1"/>
    <xf numFmtId="0" fontId="39" fillId="0" borderId="0" xfId="0" applyFont="1" applyFill="1"/>
    <xf numFmtId="165" fontId="12" fillId="19" borderId="24" xfId="3" applyNumberFormat="1" applyFont="1" applyFill="1" applyBorder="1"/>
    <xf numFmtId="165" fontId="2" fillId="0" borderId="0" xfId="3" applyNumberFormat="1" applyFont="1" applyFill="1"/>
    <xf numFmtId="164" fontId="0" fillId="0" borderId="0" xfId="0" applyNumberFormat="1" applyFill="1"/>
    <xf numFmtId="164" fontId="2" fillId="0" borderId="0" xfId="0" applyNumberFormat="1" applyFont="1" applyFill="1"/>
    <xf numFmtId="0" fontId="1" fillId="0" borderId="0" xfId="0" applyFont="1" applyFill="1"/>
    <xf numFmtId="0" fontId="2" fillId="17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19" borderId="0" xfId="0" applyFont="1" applyFill="1" applyAlignment="1">
      <alignment horizontal="right"/>
    </xf>
    <xf numFmtId="0" fontId="2" fillId="21" borderId="0" xfId="0" applyFont="1" applyFill="1" applyAlignment="1">
      <alignment horizontal="right"/>
    </xf>
    <xf numFmtId="169" fontId="2" fillId="0" borderId="0" xfId="1" applyNumberFormat="1" applyFont="1" applyFill="1" applyBorder="1" applyAlignment="1">
      <alignment horizontal="center"/>
    </xf>
    <xf numFmtId="0" fontId="27" fillId="0" borderId="1" xfId="0" applyFont="1" applyFill="1" applyBorder="1"/>
    <xf numFmtId="164" fontId="0" fillId="10" borderId="1" xfId="1" applyNumberFormat="1" applyFont="1" applyFill="1" applyBorder="1"/>
    <xf numFmtId="0" fontId="2" fillId="19" borderId="0" xfId="0" applyFont="1" applyFill="1" applyAlignment="1">
      <alignment horizontal="center"/>
    </xf>
    <xf numFmtId="0" fontId="2" fillId="19" borderId="0" xfId="0" applyFont="1" applyFill="1"/>
    <xf numFmtId="0" fontId="2" fillId="19" borderId="0" xfId="0" applyFont="1" applyFill="1" applyAlignment="1">
      <alignment horizontal="left"/>
    </xf>
    <xf numFmtId="0" fontId="25" fillId="19" borderId="0" xfId="5" applyFont="1" applyFill="1" applyAlignment="1">
      <alignment horizontal="left"/>
    </xf>
    <xf numFmtId="14" fontId="2" fillId="19" borderId="0" xfId="0" applyNumberFormat="1" applyFont="1" applyFill="1"/>
    <xf numFmtId="168" fontId="2" fillId="19" borderId="0" xfId="0" applyNumberFormat="1" applyFont="1" applyFill="1"/>
    <xf numFmtId="164" fontId="12" fillId="19" borderId="0" xfId="1" applyNumberFormat="1" applyFont="1" applyFill="1"/>
    <xf numFmtId="0" fontId="12" fillId="19" borderId="0" xfId="0" applyFont="1" applyFill="1"/>
    <xf numFmtId="9" fontId="0" fillId="19" borderId="0" xfId="0" applyNumberFormat="1" applyFill="1"/>
    <xf numFmtId="0" fontId="0" fillId="19" borderId="0" xfId="0" applyFill="1"/>
    <xf numFmtId="0" fontId="16" fillId="19" borderId="0" xfId="0" applyFont="1" applyFill="1" applyAlignment="1">
      <alignment horizontal="center"/>
    </xf>
    <xf numFmtId="0" fontId="30" fillId="19" borderId="0" xfId="0" applyFont="1" applyFill="1"/>
    <xf numFmtId="0" fontId="0" fillId="19" borderId="0" xfId="0" applyFill="1" applyAlignment="1">
      <alignment horizontal="center"/>
    </xf>
    <xf numFmtId="44" fontId="30" fillId="19" borderId="1" xfId="1" applyFont="1" applyFill="1" applyBorder="1"/>
    <xf numFmtId="169" fontId="0" fillId="19" borderId="0" xfId="0" applyNumberFormat="1" applyFill="1"/>
    <xf numFmtId="0" fontId="11" fillId="19" borderId="0" xfId="0" applyFont="1" applyFill="1" applyAlignment="1">
      <alignment horizontal="center"/>
    </xf>
    <xf numFmtId="0" fontId="11" fillId="19" borderId="0" xfId="0" applyFont="1" applyFill="1"/>
    <xf numFmtId="0" fontId="11" fillId="19" borderId="0" xfId="0" applyFont="1" applyFill="1" applyAlignment="1">
      <alignment horizontal="left"/>
    </xf>
    <xf numFmtId="169" fontId="2" fillId="19" borderId="0" xfId="0" applyNumberFormat="1" applyFont="1" applyFill="1"/>
    <xf numFmtId="164" fontId="31" fillId="19" borderId="0" xfId="1" applyNumberFormat="1" applyFont="1" applyFill="1"/>
    <xf numFmtId="9" fontId="30" fillId="19" borderId="0" xfId="0" applyNumberFormat="1" applyFont="1" applyFill="1"/>
    <xf numFmtId="0" fontId="3" fillId="19" borderId="0" xfId="0" applyFont="1" applyFill="1"/>
    <xf numFmtId="0" fontId="32" fillId="19" borderId="0" xfId="6" applyFill="1"/>
    <xf numFmtId="165" fontId="19" fillId="19" borderId="0" xfId="3" quotePrefix="1" applyNumberFormat="1" applyFont="1" applyFill="1" applyBorder="1" applyAlignment="1">
      <alignment horizontal="center"/>
    </xf>
    <xf numFmtId="0" fontId="0" fillId="22" borderId="0" xfId="0" applyFill="1"/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Fill="1" applyAlignment="1">
      <alignment horizontal="left"/>
    </xf>
    <xf numFmtId="0" fontId="25" fillId="0" borderId="0" xfId="5" applyNumberFormat="1" applyFont="1" applyFill="1" applyAlignment="1">
      <alignment horizontal="left"/>
    </xf>
    <xf numFmtId="170" fontId="2" fillId="0" borderId="0" xfId="0" applyNumberFormat="1" applyFont="1" applyFill="1"/>
    <xf numFmtId="168" fontId="2" fillId="0" borderId="0" xfId="0" applyNumberFormat="1" applyFont="1" applyFill="1"/>
    <xf numFmtId="0" fontId="0" fillId="0" borderId="1" xfId="0" applyBorder="1"/>
    <xf numFmtId="0" fontId="0" fillId="19" borderId="1" xfId="0" applyFill="1" applyBorder="1"/>
    <xf numFmtId="0" fontId="0" fillId="24" borderId="1" xfId="0" applyFill="1" applyBorder="1"/>
    <xf numFmtId="0" fontId="41" fillId="0" borderId="0" xfId="0" applyFont="1" applyFill="1"/>
    <xf numFmtId="0" fontId="40" fillId="0" borderId="0" xfId="0" applyNumberFormat="1" applyFont="1" applyFill="1" applyAlignment="1">
      <alignment horizontal="center"/>
    </xf>
    <xf numFmtId="0" fontId="42" fillId="0" borderId="0" xfId="5" applyNumberFormat="1" applyFont="1" applyFill="1" applyAlignment="1">
      <alignment horizontal="left"/>
    </xf>
    <xf numFmtId="164" fontId="41" fillId="0" borderId="0" xfId="1" applyNumberFormat="1" applyFont="1" applyFill="1"/>
    <xf numFmtId="0" fontId="43" fillId="0" borderId="1" xfId="0" applyFont="1" applyBorder="1" applyAlignment="1">
      <alignment vertical="center"/>
    </xf>
    <xf numFmtId="0" fontId="12" fillId="0" borderId="1" xfId="0" applyFont="1" applyBorder="1"/>
    <xf numFmtId="0" fontId="0" fillId="0" borderId="38" xfId="0" applyBorder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1" fillId="26" borderId="4" xfId="0" applyFont="1" applyFill="1" applyBorder="1" applyAlignment="1">
      <alignment horizontal="left" vertical="center"/>
    </xf>
    <xf numFmtId="0" fontId="11" fillId="26" borderId="39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44" fontId="30" fillId="0" borderId="1" xfId="1" applyFont="1" applyFill="1" applyBorder="1"/>
    <xf numFmtId="0" fontId="44" fillId="0" borderId="1" xfId="0" applyFont="1" applyBorder="1"/>
    <xf numFmtId="0" fontId="0" fillId="0" borderId="1" xfId="0" applyBorder="1" applyAlignment="1">
      <alignment wrapText="1"/>
    </xf>
    <xf numFmtId="0" fontId="44" fillId="27" borderId="39" xfId="0" applyFont="1" applyFill="1" applyBorder="1"/>
    <xf numFmtId="0" fontId="0" fillId="27" borderId="0" xfId="0" applyFill="1" applyBorder="1"/>
    <xf numFmtId="0" fontId="0" fillId="0" borderId="1" xfId="0" applyFill="1" applyBorder="1"/>
    <xf numFmtId="164" fontId="12" fillId="0" borderId="0" xfId="0" applyNumberFormat="1" applyFont="1" applyFill="1"/>
    <xf numFmtId="0" fontId="2" fillId="28" borderId="0" xfId="0" applyFont="1" applyFill="1" applyAlignment="1">
      <alignment horizontal="center"/>
    </xf>
    <xf numFmtId="0" fontId="2" fillId="28" borderId="0" xfId="0" applyFont="1" applyFill="1"/>
    <xf numFmtId="164" fontId="12" fillId="28" borderId="0" xfId="1" applyNumberFormat="1" applyFont="1" applyFill="1"/>
    <xf numFmtId="0" fontId="12" fillId="28" borderId="0" xfId="0" applyFont="1" applyFill="1"/>
    <xf numFmtId="9" fontId="0" fillId="28" borderId="0" xfId="0" applyNumberFormat="1" applyFill="1"/>
    <xf numFmtId="0" fontId="0" fillId="28" borderId="0" xfId="0" applyFill="1"/>
    <xf numFmtId="44" fontId="30" fillId="28" borderId="1" xfId="1" applyFont="1" applyFill="1" applyBorder="1"/>
    <xf numFmtId="0" fontId="2" fillId="28" borderId="0" xfId="0" applyNumberFormat="1" applyFont="1" applyFill="1" applyAlignment="1">
      <alignment horizontal="center"/>
    </xf>
    <xf numFmtId="0" fontId="2" fillId="28" borderId="0" xfId="0" applyNumberFormat="1" applyFont="1" applyFill="1" applyAlignment="1">
      <alignment horizontal="left"/>
    </xf>
    <xf numFmtId="0" fontId="25" fillId="28" borderId="0" xfId="5" applyNumberFormat="1" applyFont="1" applyFill="1" applyAlignment="1">
      <alignment horizontal="left"/>
    </xf>
    <xf numFmtId="170" fontId="2" fillId="28" borderId="0" xfId="0" applyNumberFormat="1" applyFont="1" applyFill="1"/>
    <xf numFmtId="168" fontId="2" fillId="28" borderId="0" xfId="0" applyNumberFormat="1" applyFont="1" applyFill="1"/>
    <xf numFmtId="165" fontId="8" fillId="28" borderId="12" xfId="3" applyNumberFormat="1" applyFont="1" applyFill="1" applyBorder="1" applyAlignment="1">
      <alignment horizontal="center" vertical="center"/>
    </xf>
    <xf numFmtId="165" fontId="8" fillId="28" borderId="1" xfId="3" applyNumberFormat="1" applyFont="1" applyFill="1" applyBorder="1" applyAlignment="1" applyProtection="1">
      <alignment horizontal="center" vertical="center"/>
      <protection locked="0"/>
    </xf>
    <xf numFmtId="165" fontId="8" fillId="28" borderId="13" xfId="3" applyNumberFormat="1" applyFont="1" applyFill="1" applyBorder="1" applyAlignment="1">
      <alignment horizontal="center" vertical="center"/>
    </xf>
    <xf numFmtId="0" fontId="0" fillId="4" borderId="1" xfId="0" applyFill="1" applyBorder="1"/>
    <xf numFmtId="165" fontId="8" fillId="4" borderId="12" xfId="3" applyNumberFormat="1" applyFont="1" applyFill="1" applyBorder="1" applyAlignment="1">
      <alignment horizontal="center" vertical="center"/>
    </xf>
    <xf numFmtId="165" fontId="8" fillId="4" borderId="13" xfId="3" applyNumberFormat="1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7" fillId="0" borderId="1" xfId="0" applyFont="1" applyFill="1" applyBorder="1" applyAlignment="1" applyProtection="1">
      <alignment horizontal="left" vertical="center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165" fontId="8" fillId="0" borderId="12" xfId="3" applyNumberFormat="1" applyFont="1" applyFill="1" applyBorder="1" applyAlignment="1">
      <alignment horizontal="center" vertical="center"/>
    </xf>
    <xf numFmtId="165" fontId="8" fillId="0" borderId="1" xfId="3" applyNumberFormat="1" applyFont="1" applyFill="1" applyBorder="1" applyAlignment="1" applyProtection="1">
      <alignment horizontal="center" vertical="center"/>
      <protection locked="0"/>
    </xf>
    <xf numFmtId="165" fontId="8" fillId="0" borderId="13" xfId="3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9" fontId="0" fillId="0" borderId="0" xfId="0" applyNumberFormat="1" applyAlignment="1">
      <alignment vertical="center"/>
    </xf>
    <xf numFmtId="0" fontId="8" fillId="22" borderId="1" xfId="0" applyFont="1" applyFill="1" applyBorder="1" applyAlignment="1" applyProtection="1">
      <alignment horizontal="left" vertical="center"/>
      <protection locked="0"/>
    </xf>
    <xf numFmtId="0" fontId="7" fillId="22" borderId="1" xfId="0" applyFont="1" applyFill="1" applyBorder="1" applyAlignment="1" applyProtection="1">
      <alignment horizontal="left" vertical="center"/>
      <protection locked="0"/>
    </xf>
    <xf numFmtId="0" fontId="7" fillId="29" borderId="1" xfId="0" applyFont="1" applyFill="1" applyBorder="1" applyAlignment="1" applyProtection="1">
      <alignment horizontal="left" vertical="center"/>
      <protection locked="0"/>
    </xf>
    <xf numFmtId="0" fontId="8" fillId="29" borderId="1" xfId="0" applyFont="1" applyFill="1" applyBorder="1" applyAlignment="1" applyProtection="1">
      <alignment horizontal="left" vertical="center"/>
      <protection locked="0"/>
    </xf>
    <xf numFmtId="0" fontId="9" fillId="5" borderId="0" xfId="0" applyFont="1" applyFill="1" applyBorder="1" applyAlignment="1">
      <alignment horizontal="center" vertical="center"/>
    </xf>
    <xf numFmtId="165" fontId="8" fillId="2" borderId="6" xfId="3" applyNumberFormat="1" applyFont="1" applyFill="1" applyBorder="1" applyAlignment="1">
      <alignment horizontal="center" vertical="center"/>
    </xf>
    <xf numFmtId="165" fontId="8" fillId="4" borderId="6" xfId="3" applyNumberFormat="1" applyFont="1" applyFill="1" applyBorder="1" applyAlignment="1">
      <alignment horizontal="center" vertical="center"/>
    </xf>
    <xf numFmtId="165" fontId="8" fillId="0" borderId="6" xfId="3" applyNumberFormat="1" applyFont="1" applyFill="1" applyBorder="1" applyAlignment="1">
      <alignment horizontal="center" vertical="center"/>
    </xf>
    <xf numFmtId="9" fontId="8" fillId="2" borderId="6" xfId="2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65" fontId="0" fillId="0" borderId="1" xfId="0" applyNumberFormat="1" applyBorder="1" applyAlignment="1">
      <alignment vertical="center"/>
    </xf>
    <xf numFmtId="9" fontId="0" fillId="0" borderId="1" xfId="0" applyNumberFormat="1" applyBorder="1" applyAlignment="1">
      <alignment vertical="center"/>
    </xf>
    <xf numFmtId="165" fontId="0" fillId="4" borderId="1" xfId="0" applyNumberForma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9" fontId="0" fillId="4" borderId="1" xfId="0" applyNumberForma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45" fillId="5" borderId="1" xfId="0" applyFont="1" applyFill="1" applyBorder="1" applyAlignment="1">
      <alignment vertical="center"/>
    </xf>
    <xf numFmtId="0" fontId="7" fillId="22" borderId="1" xfId="0" applyFont="1" applyFill="1" applyBorder="1" applyAlignment="1" applyProtection="1">
      <alignment horizontal="center"/>
      <protection locked="0"/>
    </xf>
    <xf numFmtId="169" fontId="2" fillId="4" borderId="6" xfId="1" applyNumberFormat="1" applyFont="1" applyFill="1" applyBorder="1" applyAlignment="1">
      <alignment horizontal="center"/>
    </xf>
    <xf numFmtId="169" fontId="2" fillId="4" borderId="36" xfId="1" applyNumberFormat="1" applyFont="1" applyFill="1" applyBorder="1" applyAlignment="1">
      <alignment horizontal="center"/>
    </xf>
    <xf numFmtId="169" fontId="2" fillId="4" borderId="37" xfId="1" applyNumberFormat="1" applyFont="1" applyFill="1" applyBorder="1" applyAlignment="1">
      <alignment horizontal="center"/>
    </xf>
    <xf numFmtId="169" fontId="2" fillId="17" borderId="1" xfId="0" applyNumberFormat="1" applyFont="1" applyFill="1" applyBorder="1" applyAlignment="1">
      <alignment horizontal="center" vertical="center"/>
    </xf>
    <xf numFmtId="169" fontId="2" fillId="17" borderId="35" xfId="0" applyNumberFormat="1" applyFont="1" applyFill="1" applyBorder="1" applyAlignment="1">
      <alignment horizontal="center" vertical="center"/>
    </xf>
    <xf numFmtId="169" fontId="2" fillId="17" borderId="2" xfId="0" applyNumberFormat="1" applyFont="1" applyFill="1" applyBorder="1" applyAlignment="1">
      <alignment horizontal="center" vertical="center"/>
    </xf>
    <xf numFmtId="169" fontId="2" fillId="25" borderId="1" xfId="0" applyNumberFormat="1" applyFont="1" applyFill="1" applyBorder="1" applyAlignment="1">
      <alignment horizontal="center" vertical="center"/>
    </xf>
    <xf numFmtId="169" fontId="2" fillId="4" borderId="1" xfId="0" applyNumberFormat="1" applyFont="1" applyFill="1" applyBorder="1" applyAlignment="1">
      <alignment horizontal="center" vertical="center"/>
    </xf>
    <xf numFmtId="164" fontId="13" fillId="0" borderId="1" xfId="0" applyNumberFormat="1" applyFont="1" applyFill="1" applyBorder="1" applyAlignment="1">
      <alignment horizontal="center"/>
    </xf>
    <xf numFmtId="0" fontId="45" fillId="5" borderId="1" xfId="0" applyFont="1" applyFill="1" applyBorder="1" applyAlignment="1">
      <alignment horizontal="center" vertical="center" wrapText="1"/>
    </xf>
    <xf numFmtId="9" fontId="45" fillId="5" borderId="1" xfId="0" applyNumberFormat="1" applyFont="1" applyFill="1" applyBorder="1" applyAlignment="1">
      <alignment horizontal="center" vertical="center" wrapText="1"/>
    </xf>
    <xf numFmtId="164" fontId="8" fillId="2" borderId="7" xfId="0" applyNumberFormat="1" applyFont="1" applyFill="1" applyBorder="1" applyAlignment="1">
      <alignment horizontal="center" vertical="center"/>
    </xf>
    <xf numFmtId="164" fontId="8" fillId="2" borderId="8" xfId="0" applyNumberFormat="1" applyFont="1" applyFill="1" applyBorder="1" applyAlignment="1">
      <alignment horizontal="center" vertical="center"/>
    </xf>
    <xf numFmtId="164" fontId="8" fillId="2" borderId="9" xfId="0" applyNumberFormat="1" applyFont="1" applyFill="1" applyBorder="1" applyAlignment="1">
      <alignment horizontal="center" vertical="center"/>
    </xf>
    <xf numFmtId="165" fontId="19" fillId="16" borderId="18" xfId="3" quotePrefix="1" applyNumberFormat="1" applyFont="1" applyFill="1" applyBorder="1" applyAlignment="1">
      <alignment horizontal="center" vertical="center" wrapText="1"/>
    </xf>
    <xf numFmtId="165" fontId="19" fillId="16" borderId="19" xfId="3" quotePrefix="1" applyNumberFormat="1" applyFont="1" applyFill="1" applyBorder="1" applyAlignment="1">
      <alignment horizontal="center" vertical="center" wrapText="1"/>
    </xf>
    <xf numFmtId="165" fontId="19" fillId="16" borderId="21" xfId="3" quotePrefix="1" applyNumberFormat="1" applyFont="1" applyFill="1" applyBorder="1" applyAlignment="1">
      <alignment horizontal="center" vertical="center" wrapText="1"/>
    </xf>
    <xf numFmtId="165" fontId="19" fillId="0" borderId="14" xfId="3" quotePrefix="1" applyNumberFormat="1" applyFont="1" applyFill="1" applyBorder="1" applyAlignment="1">
      <alignment horizontal="center" vertical="center" wrapText="1"/>
    </xf>
    <xf numFmtId="165" fontId="19" fillId="0" borderId="15" xfId="3" applyNumberFormat="1" applyFont="1" applyFill="1" applyBorder="1" applyAlignment="1">
      <alignment horizontal="center" vertical="center" wrapText="1"/>
    </xf>
    <xf numFmtId="165" fontId="19" fillId="0" borderId="16" xfId="3" applyNumberFormat="1" applyFont="1" applyFill="1" applyBorder="1" applyAlignment="1">
      <alignment horizontal="center" vertical="center" wrapText="1"/>
    </xf>
    <xf numFmtId="165" fontId="19" fillId="0" borderId="15" xfId="3" quotePrefix="1" applyNumberFormat="1" applyFont="1" applyFill="1" applyBorder="1" applyAlignment="1">
      <alignment horizontal="center" vertical="center" wrapText="1"/>
    </xf>
    <xf numFmtId="165" fontId="19" fillId="0" borderId="16" xfId="3" quotePrefix="1" applyNumberFormat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</cellXfs>
  <cellStyles count="7">
    <cellStyle name="Bad" xfId="4" builtinId="27"/>
    <cellStyle name="Comma" xfId="3" builtinId="3"/>
    <cellStyle name="Currency" xfId="1" builtinId="4"/>
    <cellStyle name="Hyperlink" xfId="5" builtinId="8"/>
    <cellStyle name="Neutral" xfId="6" builtinId="28"/>
    <cellStyle name="Normal" xfId="0" builtinId="0"/>
    <cellStyle name="Percent" xfId="2" builtinId="5"/>
  </cellStyles>
  <dxfs count="12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numFmt numFmtId="13" formatCode="0%"/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auto="1"/>
        </patternFill>
      </fill>
    </dxf>
    <dxf>
      <numFmt numFmtId="168" formatCode="&quot;$&quot;#,##0.00"/>
      <fill>
        <patternFill patternType="none">
          <fgColor indexed="64"/>
          <bgColor auto="1"/>
        </patternFill>
      </fill>
    </dxf>
    <dxf>
      <numFmt numFmtId="170" formatCode="m/d/yy"/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numFmt numFmtId="164" formatCode="_(&quot;$&quot;* #,##0_);_(&quot;$&quot;* \(#,##0\);_(&quot;$&quot;* &quot;-&quot;??_);_(@_)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9E0000"/>
        </patternFill>
      </fill>
    </dxf>
    <dxf>
      <fill>
        <patternFill patternType="solid">
          <bgColor rgb="FF9E0000"/>
        </patternFill>
      </fill>
    </dxf>
    <dxf>
      <alignment horizontal="left" readingOrder="0"/>
    </dxf>
    <dxf>
      <font>
        <b/>
      </font>
    </dxf>
    <dxf>
      <alignment horizontal="right" readingOrder="0"/>
    </dxf>
    <dxf>
      <alignment horizontal="right" readingOrder="0"/>
    </dxf>
    <dxf>
      <fill>
        <patternFill>
          <bgColor rgb="FF9E0000"/>
        </patternFill>
      </fill>
    </dxf>
    <dxf>
      <fill>
        <patternFill>
          <bgColor rgb="FF9E0000"/>
        </patternFill>
      </fill>
    </dxf>
    <dxf>
      <font>
        <b/>
      </font>
    </dxf>
    <dxf>
      <alignment horizontal="center" readingOrder="0"/>
    </dxf>
    <dxf>
      <fill>
        <patternFill>
          <bgColor rgb="FF9E0000"/>
        </patternFill>
      </fill>
    </dxf>
    <dxf>
      <fill>
        <patternFill>
          <bgColor rgb="FF9E0000"/>
        </patternFill>
      </fill>
    </dxf>
    <dxf>
      <fill>
        <patternFill patternType="solid">
          <bgColor rgb="FFC000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5" formatCode="_(* #,##0_);_(* \(#,##0\);_(* &quot;-&quot;??_);_(@_)"/>
    </dxf>
    <dxf>
      <numFmt numFmtId="165" formatCode="_(* #,##0_);_(* \(#,##0\);_(* &quot;-&quot;??_);_(@_)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theme="6" tint="0.59996337778862885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FF99"/>
      <color rgb="FF9E0000"/>
      <color rgb="FFB4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pivotCacheDefinition" Target="pivotCache/pivotCacheDefinition1.xml"/><Relationship Id="rId50" Type="http://schemas.openxmlformats.org/officeDocument/2006/relationships/styles" Target="styles.xml"/><Relationship Id="rId55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1015997</xdr:colOff>
      <xdr:row>51</xdr:row>
      <xdr:rowOff>31748</xdr:rowOff>
    </xdr:from>
    <xdr:to>
      <xdr:col>5</xdr:col>
      <xdr:colOff>757235</xdr:colOff>
      <xdr:row>53</xdr:row>
      <xdr:rowOff>134936</xdr:rowOff>
    </xdr:to>
    <xdr:sp macro="" textlink="">
      <xdr:nvSpPr>
        <xdr:cNvPr id="2" name="Right Arrow 1"/>
        <xdr:cNvSpPr/>
      </xdr:nvSpPr>
      <xdr:spPr>
        <a:xfrm>
          <a:off x="3325810" y="4595811"/>
          <a:ext cx="1939925" cy="555625"/>
        </a:xfrm>
        <a:prstGeom prst="rightArrow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>
              <a:solidFill>
                <a:schemeClr val="bg1"/>
              </a:solidFill>
            </a:rPr>
            <a:t>Please Select</a:t>
          </a:r>
          <a:r>
            <a:rPr lang="en-US" sz="1200" b="1" baseline="0">
              <a:solidFill>
                <a:schemeClr val="bg1"/>
              </a:solidFill>
            </a:rPr>
            <a:t> y</a:t>
          </a:r>
          <a:r>
            <a:rPr lang="en-US" sz="1200" b="1">
              <a:solidFill>
                <a:schemeClr val="bg1"/>
              </a:solidFill>
            </a:rPr>
            <a:t>our Country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1</xdr:row>
      <xdr:rowOff>0</xdr:rowOff>
    </xdr:from>
    <xdr:to>
      <xdr:col>29</xdr:col>
      <xdr:colOff>38290</xdr:colOff>
      <xdr:row>3</xdr:row>
      <xdr:rowOff>57172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26100" y="177800"/>
          <a:ext cx="3695890" cy="419122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tonio Cardona" refreshedDate="43264.520057638889" createdVersion="4" refreshedVersion="6" minRefreshableVersion="3" recordCount="20">
  <cacheSource type="worksheet">
    <worksheetSource name="Table3"/>
  </cacheSource>
  <cacheFields count="27">
    <cacheField name="Type" numFmtId="0">
      <sharedItems containsMixedTypes="1" containsNumber="1" containsInteger="1" minValue="0" maxValue="0" count="2">
        <s v="O "/>
        <n v="0"/>
      </sharedItems>
    </cacheField>
    <cacheField name="Status" numFmtId="0">
      <sharedItems/>
    </cacheField>
    <cacheField name="Region" numFmtId="0">
      <sharedItems/>
    </cacheField>
    <cacheField name="Country" numFmtId="0">
      <sharedItems/>
    </cacheField>
    <cacheField name="Project No" numFmtId="0">
      <sharedItems containsMixedTypes="1" containsNumber="1" containsInteger="1" minValue="0" maxValue="0"/>
    </cacheField>
    <cacheField name="Customer" numFmtId="0">
      <sharedItems containsMixedTypes="1" containsNumber="1" containsInteger="1" minValue="0" maxValue="0" count="2">
        <s v=" "/>
        <n v="0"/>
      </sharedItems>
    </cacheField>
    <cacheField name="Project Name" numFmtId="0">
      <sharedItems containsMixedTypes="1" containsNumber="1" containsInteger="1" minValue="0" maxValue="0"/>
    </cacheField>
    <cacheField name="Close Date" numFmtId="14">
      <sharedItems/>
    </cacheField>
    <cacheField name="CRM Rev." numFmtId="0">
      <sharedItems/>
    </cacheField>
    <cacheField name="Jan" numFmtId="164">
      <sharedItems containsSemiMixedTypes="0" containsString="0" containsNumber="1" containsInteger="1" minValue="0" maxValue="0"/>
    </cacheField>
    <cacheField name="Feb" numFmtId="164">
      <sharedItems containsSemiMixedTypes="0" containsString="0" containsNumber="1" containsInteger="1" minValue="0" maxValue="0"/>
    </cacheField>
    <cacheField name="Mar" numFmtId="164">
      <sharedItems containsSemiMixedTypes="0" containsString="0" containsNumber="1" containsInteger="1" minValue="0" maxValue="0"/>
    </cacheField>
    <cacheField name="Apr" numFmtId="164">
      <sharedItems containsSemiMixedTypes="0" containsString="0" containsNumber="1" containsInteger="1" minValue="0" maxValue="0"/>
    </cacheField>
    <cacheField name="May" numFmtId="164">
      <sharedItems containsSemiMixedTypes="0" containsString="0" containsNumber="1" containsInteger="1" minValue="0" maxValue="0"/>
    </cacheField>
    <cacheField name="Jun" numFmtId="164">
      <sharedItems containsSemiMixedTypes="0" containsString="0" containsNumber="1" containsInteger="1" minValue="0" maxValue="0"/>
    </cacheField>
    <cacheField name="Jul" numFmtId="164">
      <sharedItems containsSemiMixedTypes="0" containsString="0" containsNumber="1" containsInteger="1" minValue="0" maxValue="0"/>
    </cacheField>
    <cacheField name="Aug" numFmtId="164">
      <sharedItems containsSemiMixedTypes="0" containsString="0" containsNumber="1" containsInteger="1" minValue="0" maxValue="0"/>
    </cacheField>
    <cacheField name="Sep" numFmtId="164">
      <sharedItems containsSemiMixedTypes="0" containsString="0" containsNumber="1" containsInteger="1" minValue="0" maxValue="0"/>
    </cacheField>
    <cacheField name="Oct" numFmtId="164">
      <sharedItems containsSemiMixedTypes="0" containsString="0" containsNumber="1" containsInteger="1" minValue="0" maxValue="0"/>
    </cacheField>
    <cacheField name="Nov" numFmtId="164">
      <sharedItems containsSemiMixedTypes="0" containsString="0" containsNumber="1" containsInteger="1" minValue="0" maxValue="0"/>
    </cacheField>
    <cacheField name="Dec" numFmtId="164">
      <sharedItems containsSemiMixedTypes="0" containsString="0" containsNumber="1" containsInteger="1" minValue="0" maxValue="0"/>
    </cacheField>
    <cacheField name="Future" numFmtId="0">
      <sharedItems containsNonDate="0" containsString="0" containsBlank="1"/>
    </cacheField>
    <cacheField name="Total" numFmtId="164">
      <sharedItems containsSemiMixedTypes="0" containsString="0" containsNumber="1" containsInteger="1" minValue="0" maxValue="0"/>
    </cacheField>
    <cacheField name="D&amp;C" numFmtId="9">
      <sharedItems containsNonDate="0" containsString="0" containsBlank="1"/>
    </cacheField>
    <cacheField name="G&amp;G" numFmtId="9">
      <sharedItems containsNonDate="0" containsString="0" containsBlank="1"/>
    </cacheField>
    <cacheField name="PROD" numFmtId="9">
      <sharedItems containsNonDate="0" containsString="0" containsBlank="1"/>
    </cacheField>
    <cacheField name="TE/IM" numFmtId="9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e v="#N/A"/>
    <s v="MENA"/>
    <s v="Algeria"/>
    <e v="#N/A"/>
    <x v="0"/>
    <s v=" "/>
    <e v="#N/A"/>
    <e v="#N/A"/>
    <n v="0"/>
    <n v="0"/>
    <n v="0"/>
    <n v="0"/>
    <n v="0"/>
    <n v="0"/>
    <n v="0"/>
    <n v="0"/>
    <n v="0"/>
    <n v="0"/>
    <n v="0"/>
    <n v="0"/>
    <m/>
    <n v="0"/>
    <m/>
    <m/>
    <m/>
    <m/>
  </r>
  <r>
    <x v="0"/>
    <e v="#N/A"/>
    <s v="MENA"/>
    <s v="Algeria"/>
    <e v="#N/A"/>
    <x v="1"/>
    <n v="0"/>
    <e v="#N/A"/>
    <e v="#N/A"/>
    <n v="0"/>
    <n v="0"/>
    <n v="0"/>
    <n v="0"/>
    <n v="0"/>
    <n v="0"/>
    <n v="0"/>
    <n v="0"/>
    <n v="0"/>
    <n v="0"/>
    <n v="0"/>
    <n v="0"/>
    <m/>
    <n v="0"/>
    <m/>
    <m/>
    <m/>
    <m/>
  </r>
  <r>
    <x v="0"/>
    <e v="#N/A"/>
    <s v="MENA"/>
    <s v="Algeria"/>
    <e v="#N/A"/>
    <x v="1"/>
    <n v="0"/>
    <e v="#N/A"/>
    <e v="#N/A"/>
    <n v="0"/>
    <n v="0"/>
    <n v="0"/>
    <n v="0"/>
    <n v="0"/>
    <n v="0"/>
    <n v="0"/>
    <n v="0"/>
    <n v="0"/>
    <n v="0"/>
    <n v="0"/>
    <n v="0"/>
    <m/>
    <n v="0"/>
    <m/>
    <m/>
    <m/>
    <m/>
  </r>
  <r>
    <x v="0"/>
    <e v="#N/A"/>
    <s v="MENA"/>
    <s v="Algeria"/>
    <e v="#N/A"/>
    <x v="1"/>
    <n v="0"/>
    <e v="#N/A"/>
    <e v="#N/A"/>
    <n v="0"/>
    <n v="0"/>
    <n v="0"/>
    <n v="0"/>
    <n v="0"/>
    <n v="0"/>
    <n v="0"/>
    <n v="0"/>
    <n v="0"/>
    <n v="0"/>
    <n v="0"/>
    <n v="0"/>
    <m/>
    <n v="0"/>
    <m/>
    <m/>
    <m/>
    <m/>
  </r>
  <r>
    <x v="0"/>
    <e v="#N/A"/>
    <s v="MENA"/>
    <s v="Algeria"/>
    <e v="#N/A"/>
    <x v="1"/>
    <n v="0"/>
    <e v="#N/A"/>
    <e v="#N/A"/>
    <n v="0"/>
    <n v="0"/>
    <n v="0"/>
    <n v="0"/>
    <n v="0"/>
    <n v="0"/>
    <n v="0"/>
    <n v="0"/>
    <n v="0"/>
    <n v="0"/>
    <n v="0"/>
    <n v="0"/>
    <m/>
    <n v="0"/>
    <m/>
    <m/>
    <m/>
    <m/>
  </r>
  <r>
    <x v="0"/>
    <e v="#N/A"/>
    <s v="MENA"/>
    <s v="Algeria"/>
    <e v="#N/A"/>
    <x v="1"/>
    <n v="0"/>
    <e v="#N/A"/>
    <e v="#N/A"/>
    <n v="0"/>
    <n v="0"/>
    <n v="0"/>
    <n v="0"/>
    <n v="0"/>
    <n v="0"/>
    <n v="0"/>
    <n v="0"/>
    <n v="0"/>
    <n v="0"/>
    <n v="0"/>
    <n v="0"/>
    <m/>
    <n v="0"/>
    <m/>
    <m/>
    <m/>
    <m/>
  </r>
  <r>
    <x v="0"/>
    <e v="#N/A"/>
    <s v="MENA"/>
    <s v="Algeria"/>
    <e v="#N/A"/>
    <x v="1"/>
    <n v="0"/>
    <e v="#N/A"/>
    <e v="#N/A"/>
    <n v="0"/>
    <n v="0"/>
    <n v="0"/>
    <n v="0"/>
    <n v="0"/>
    <n v="0"/>
    <n v="0"/>
    <n v="0"/>
    <n v="0"/>
    <n v="0"/>
    <n v="0"/>
    <n v="0"/>
    <m/>
    <n v="0"/>
    <m/>
    <m/>
    <m/>
    <m/>
  </r>
  <r>
    <x v="0"/>
    <e v="#N/A"/>
    <s v="MENA"/>
    <s v="Algeria"/>
    <e v="#N/A"/>
    <x v="1"/>
    <n v="0"/>
    <e v="#N/A"/>
    <e v="#N/A"/>
    <n v="0"/>
    <n v="0"/>
    <n v="0"/>
    <n v="0"/>
    <n v="0"/>
    <n v="0"/>
    <n v="0"/>
    <n v="0"/>
    <n v="0"/>
    <n v="0"/>
    <n v="0"/>
    <n v="0"/>
    <m/>
    <n v="0"/>
    <m/>
    <m/>
    <m/>
    <m/>
  </r>
  <r>
    <x v="0"/>
    <e v="#N/A"/>
    <s v="MENA"/>
    <s v="Algeria"/>
    <e v="#N/A"/>
    <x v="1"/>
    <n v="0"/>
    <e v="#N/A"/>
    <e v="#N/A"/>
    <n v="0"/>
    <n v="0"/>
    <n v="0"/>
    <n v="0"/>
    <n v="0"/>
    <n v="0"/>
    <n v="0"/>
    <n v="0"/>
    <n v="0"/>
    <n v="0"/>
    <n v="0"/>
    <n v="0"/>
    <m/>
    <n v="0"/>
    <m/>
    <m/>
    <m/>
    <m/>
  </r>
  <r>
    <x v="0"/>
    <e v="#N/A"/>
    <s v="MENA"/>
    <s v="Algeria"/>
    <e v="#N/A"/>
    <x v="1"/>
    <n v="0"/>
    <e v="#N/A"/>
    <e v="#N/A"/>
    <n v="0"/>
    <n v="0"/>
    <n v="0"/>
    <n v="0"/>
    <n v="0"/>
    <n v="0"/>
    <n v="0"/>
    <n v="0"/>
    <n v="0"/>
    <n v="0"/>
    <n v="0"/>
    <n v="0"/>
    <m/>
    <n v="0"/>
    <m/>
    <m/>
    <m/>
    <m/>
  </r>
  <r>
    <x v="0"/>
    <e v="#N/A"/>
    <s v="MENA"/>
    <s v="Algeria"/>
    <e v="#N/A"/>
    <x v="1"/>
    <n v="0"/>
    <e v="#N/A"/>
    <e v="#N/A"/>
    <n v="0"/>
    <n v="0"/>
    <n v="0"/>
    <n v="0"/>
    <n v="0"/>
    <n v="0"/>
    <n v="0"/>
    <n v="0"/>
    <n v="0"/>
    <n v="0"/>
    <n v="0"/>
    <n v="0"/>
    <m/>
    <n v="0"/>
    <m/>
    <m/>
    <m/>
    <m/>
  </r>
  <r>
    <x v="0"/>
    <e v="#N/A"/>
    <s v="MENA"/>
    <s v="Algeria"/>
    <e v="#N/A"/>
    <x v="1"/>
    <n v="0"/>
    <e v="#N/A"/>
    <e v="#N/A"/>
    <n v="0"/>
    <n v="0"/>
    <n v="0"/>
    <n v="0"/>
    <n v="0"/>
    <n v="0"/>
    <n v="0"/>
    <n v="0"/>
    <n v="0"/>
    <n v="0"/>
    <n v="0"/>
    <n v="0"/>
    <m/>
    <n v="0"/>
    <m/>
    <m/>
    <m/>
    <m/>
  </r>
  <r>
    <x v="1"/>
    <e v="#N/A"/>
    <s v="MENA"/>
    <s v="Algeria"/>
    <n v="0"/>
    <x v="1"/>
    <n v="0"/>
    <e v="#N/A"/>
    <e v="#N/A"/>
    <n v="0"/>
    <n v="0"/>
    <n v="0"/>
    <n v="0"/>
    <n v="0"/>
    <n v="0"/>
    <n v="0"/>
    <n v="0"/>
    <n v="0"/>
    <n v="0"/>
    <n v="0"/>
    <n v="0"/>
    <m/>
    <n v="0"/>
    <m/>
    <m/>
    <m/>
    <m/>
  </r>
  <r>
    <x v="1"/>
    <e v="#N/A"/>
    <s v="MENA"/>
    <s v="Algeria"/>
    <n v="0"/>
    <x v="1"/>
    <n v="0"/>
    <e v="#N/A"/>
    <e v="#N/A"/>
    <n v="0"/>
    <n v="0"/>
    <n v="0"/>
    <n v="0"/>
    <n v="0"/>
    <n v="0"/>
    <n v="0"/>
    <n v="0"/>
    <n v="0"/>
    <n v="0"/>
    <n v="0"/>
    <n v="0"/>
    <m/>
    <n v="0"/>
    <m/>
    <m/>
    <m/>
    <m/>
  </r>
  <r>
    <x v="1"/>
    <e v="#N/A"/>
    <s v="MENA"/>
    <s v="Algeria"/>
    <n v="0"/>
    <x v="1"/>
    <n v="0"/>
    <e v="#N/A"/>
    <e v="#N/A"/>
    <n v="0"/>
    <n v="0"/>
    <n v="0"/>
    <n v="0"/>
    <n v="0"/>
    <n v="0"/>
    <n v="0"/>
    <n v="0"/>
    <n v="0"/>
    <n v="0"/>
    <n v="0"/>
    <n v="0"/>
    <m/>
    <n v="0"/>
    <m/>
    <m/>
    <m/>
    <m/>
  </r>
  <r>
    <x v="1"/>
    <e v="#N/A"/>
    <s v="MENA"/>
    <s v="Algeria"/>
    <n v="0"/>
    <x v="1"/>
    <n v="0"/>
    <e v="#N/A"/>
    <e v="#N/A"/>
    <n v="0"/>
    <n v="0"/>
    <n v="0"/>
    <n v="0"/>
    <n v="0"/>
    <n v="0"/>
    <n v="0"/>
    <n v="0"/>
    <n v="0"/>
    <n v="0"/>
    <n v="0"/>
    <n v="0"/>
    <m/>
    <n v="0"/>
    <m/>
    <m/>
    <m/>
    <m/>
  </r>
  <r>
    <x v="1"/>
    <e v="#N/A"/>
    <s v="MENA"/>
    <s v="Algeria"/>
    <n v="0"/>
    <x v="1"/>
    <n v="0"/>
    <e v="#N/A"/>
    <e v="#N/A"/>
    <n v="0"/>
    <n v="0"/>
    <n v="0"/>
    <n v="0"/>
    <n v="0"/>
    <n v="0"/>
    <n v="0"/>
    <n v="0"/>
    <n v="0"/>
    <n v="0"/>
    <n v="0"/>
    <n v="0"/>
    <m/>
    <n v="0"/>
    <m/>
    <m/>
    <m/>
    <m/>
  </r>
  <r>
    <x v="1"/>
    <e v="#N/A"/>
    <s v="MENA"/>
    <s v="Algeria"/>
    <n v="0"/>
    <x v="1"/>
    <n v="0"/>
    <e v="#N/A"/>
    <e v="#N/A"/>
    <n v="0"/>
    <n v="0"/>
    <n v="0"/>
    <n v="0"/>
    <n v="0"/>
    <n v="0"/>
    <n v="0"/>
    <n v="0"/>
    <n v="0"/>
    <n v="0"/>
    <n v="0"/>
    <n v="0"/>
    <m/>
    <n v="0"/>
    <m/>
    <m/>
    <m/>
    <m/>
  </r>
  <r>
    <x v="1"/>
    <e v="#N/A"/>
    <s v="MENA"/>
    <s v="Algeria"/>
    <n v="0"/>
    <x v="1"/>
    <n v="0"/>
    <e v="#N/A"/>
    <e v="#N/A"/>
    <n v="0"/>
    <n v="0"/>
    <n v="0"/>
    <n v="0"/>
    <n v="0"/>
    <n v="0"/>
    <n v="0"/>
    <n v="0"/>
    <n v="0"/>
    <n v="0"/>
    <n v="0"/>
    <n v="0"/>
    <m/>
    <n v="0"/>
    <m/>
    <m/>
    <m/>
    <m/>
  </r>
  <r>
    <x v="1"/>
    <e v="#N/A"/>
    <s v="MENA"/>
    <s v="Algeria"/>
    <n v="0"/>
    <x v="1"/>
    <n v="0"/>
    <e v="#N/A"/>
    <e v="#N/A"/>
    <n v="0"/>
    <n v="0"/>
    <n v="0"/>
    <n v="0"/>
    <n v="0"/>
    <n v="0"/>
    <n v="0"/>
    <n v="0"/>
    <n v="0"/>
    <n v="0"/>
    <n v="0"/>
    <n v="0"/>
    <m/>
    <n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grandTotalCaption=" Total" updatedVersion="6" minRefreshableVersion="3" useAutoFormatting="1" colGrandTotals="0" itemPrintTitles="1" createdVersion="4" indent="0" compact="0" outline="1" outlineData="1" compactData="0" multipleFieldFilters="0">
  <location ref="I60:W62" firstHeaderRow="0" firstDataRow="1" firstDataCol="1" rowPageCount="1" colPageCount="1"/>
  <pivotFields count="27">
    <pivotField axis="axisPage" compact="0" showAll="0">
      <items count="3"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axis="axisRow" compact="0" showAll="0">
      <items count="3">
        <item x="1"/>
        <item h="1" x="0"/>
        <item t="default"/>
      </items>
    </pivotField>
    <pivotField compact="0" showAll="0"/>
    <pivotField compact="0" showAll="0" defaultSubtotal="0"/>
    <pivotField compact="0" showAll="0" defaultSubtotal="0"/>
    <pivotField dataField="1" compact="0" numFmtId="164" showAll="0"/>
    <pivotField dataField="1" compact="0" numFmtId="164" showAll="0"/>
    <pivotField dataField="1" compact="0" numFmtId="164" showAll="0"/>
    <pivotField dataField="1" compact="0" numFmtId="164" showAll="0"/>
    <pivotField dataField="1" compact="0" numFmtId="164" showAll="0"/>
    <pivotField dataField="1" compact="0" numFmtId="164" showAll="0"/>
    <pivotField dataField="1" compact="0" numFmtId="164" showAll="0"/>
    <pivotField dataField="1" compact="0" numFmtId="164" showAll="0"/>
    <pivotField dataField="1" compact="0" numFmtId="164" showAll="0"/>
    <pivotField dataField="1" compact="0" numFmtId="164" showAll="0"/>
    <pivotField dataField="1" compact="0" numFmtId="164" showAll="0"/>
    <pivotField dataField="1" compact="0" numFmtId="164" showAll="0"/>
    <pivotField dataField="1" compact="0" showAll="0"/>
    <pivotField dataField="1" compact="0" numFmtId="164" showAll="0"/>
    <pivotField compact="0" showAll="0"/>
    <pivotField compact="0" showAll="0"/>
    <pivotField compact="0" showAll="0"/>
    <pivotField compact="0" showAll="0"/>
  </pivotFields>
  <rowFields count="1">
    <field x="5"/>
  </rowFields>
  <rowItems count="2">
    <i>
      <x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pageFields count="1">
    <pageField fld="0" hier="-1"/>
  </pageFields>
  <dataFields count="14">
    <dataField name=" Jan" fld="9" baseField="5" baseItem="1"/>
    <dataField name=" Feb" fld="10" baseField="0" baseItem="0"/>
    <dataField name=" Mar" fld="11" baseField="0" baseItem="0"/>
    <dataField name=" Apr" fld="12" baseField="0" baseItem="0"/>
    <dataField name=" May" fld="13" baseField="0" baseItem="0"/>
    <dataField name=" Jun" fld="14" baseField="0" baseItem="0"/>
    <dataField name=" Jul" fld="15" baseField="0" baseItem="0"/>
    <dataField name=" Aug" fld="16" baseField="0" baseItem="0"/>
    <dataField name=" Sep" fld="17" baseField="0" baseItem="0"/>
    <dataField name=" Oct" fld="18" baseField="0" baseItem="0"/>
    <dataField name=" Nov" fld="19" baseField="0" baseItem="0"/>
    <dataField name=" Dec" fld="20" baseField="0" baseItem="0"/>
    <dataField name=" Future" fld="21" baseField="5" baseItem="1"/>
    <dataField name=" Total" fld="22" baseField="0" baseItem="0"/>
  </dataFields>
  <formats count="37">
    <format dxfId="112">
      <pivotArea collapsedLevelsAreSubtotals="1" fieldPosition="0">
        <references count="1">
          <reference field="5" count="0"/>
        </references>
      </pivotArea>
    </format>
    <format dxfId="111">
      <pivotArea grandRow="1" outline="0" collapsedLevelsAreSubtotals="1" fieldPosition="0"/>
    </format>
    <format dxfId="110">
      <pivotArea field="5" type="button" dataOnly="0" labelOnly="1" outline="0" axis="axisRow" fieldPosition="0"/>
    </format>
    <format dxfId="109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108">
      <pivotArea grandRow="1" outline="0" collapsedLevelsAreSubtotals="1" fieldPosition="0"/>
    </format>
    <format dxfId="107">
      <pivotArea dataOnly="0" labelOnly="1" grandRow="1" outline="0" fieldPosition="0"/>
    </format>
    <format dxfId="106">
      <pivotArea grandRow="1" outline="0" collapsedLevelsAreSubtotals="1" fieldPosition="0"/>
    </format>
    <format dxfId="105">
      <pivotArea dataOnly="0" labelOnly="1" grandRow="1" outline="0" fieldPosition="0"/>
    </format>
    <format dxfId="104">
      <pivotArea field="5" type="button" dataOnly="0" labelOnly="1" outline="0" axis="axisRow" fieldPosition="0"/>
    </format>
    <format dxfId="103">
      <pivotArea field="5" type="button" dataOnly="0" labelOnly="1" outline="0" axis="axisRow" fieldPosition="0"/>
    </format>
    <format dxfId="102">
      <pivotArea field="5" type="button" dataOnly="0" labelOnly="1" outline="0" axis="axisRow" fieldPosition="0"/>
    </format>
    <format dxfId="101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100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99">
      <pivotArea dataOnly="0" labelOnly="1" outline="0" fieldPosition="0">
        <references count="1">
          <reference field="5" count="0"/>
        </references>
      </pivotArea>
    </format>
    <format dxfId="98">
      <pivotArea grandRow="1" outline="0" collapsedLevelsAreSubtotals="1" fieldPosition="0"/>
    </format>
    <format dxfId="97">
      <pivotArea dataOnly="0" labelOnly="1" grandRow="1" outline="0" fieldPosition="0"/>
    </format>
    <format dxfId="96">
      <pivotArea grandRow="1" outline="0" collapsedLevelsAreSubtotals="1" fieldPosition="0"/>
    </format>
    <format dxfId="95">
      <pivotArea dataOnly="0" labelOnly="1" grandRow="1" outline="0" fieldPosition="0"/>
    </format>
    <format dxfId="94">
      <pivotArea collapsedLevelsAreSubtotals="1" fieldPosition="0">
        <references count="2">
          <reference field="4294967294" count="1" selected="0">
            <x v="13"/>
          </reference>
          <reference field="5" count="0"/>
        </references>
      </pivotArea>
    </format>
    <format dxfId="93">
      <pivotArea field="5" type="button" dataOnly="0" labelOnly="1" outline="0" axis="axisRow" fieldPosition="0"/>
    </format>
    <format dxfId="92">
      <pivotArea field="0" type="button" dataOnly="0" labelOnly="1" outline="0" axis="axisPage" fieldPosition="0"/>
    </format>
    <format dxfId="91">
      <pivotArea dataOnly="0" labelOnly="1" outline="0" fieldPosition="0">
        <references count="1">
          <reference field="0" count="0"/>
        </references>
      </pivotArea>
    </format>
    <format dxfId="90">
      <pivotArea field="0" type="button" dataOnly="0" labelOnly="1" outline="0" axis="axisPage" fieldPosition="0"/>
    </format>
    <format dxfId="89">
      <pivotArea dataOnly="0" labelOnly="1" outline="0" fieldPosition="0">
        <references count="1">
          <reference field="0" count="0"/>
        </references>
      </pivotArea>
    </format>
    <format dxfId="88">
      <pivotArea field="0" type="button" dataOnly="0" labelOnly="1" outline="0" axis="axisPage" fieldPosition="0"/>
    </format>
    <format dxfId="87">
      <pivotArea dataOnly="0" labelOnly="1" outline="0" fieldPosition="0">
        <references count="1">
          <reference field="0" count="0"/>
        </references>
      </pivotArea>
    </format>
    <format dxfId="86">
      <pivotArea grandRow="1" outline="0" collapsedLevelsAreSubtotals="1" fieldPosition="0"/>
    </format>
    <format dxfId="85">
      <pivotArea dataOnly="0" labelOnly="1" grandRow="1" outline="0" fieldPosition="0"/>
    </format>
    <format dxfId="84">
      <pivotArea field="5" type="button" dataOnly="0" labelOnly="1" outline="0" axis="axisRow" fieldPosition="0"/>
    </format>
    <format dxfId="83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82">
      <pivotArea outline="0" collapsedLevelsAreSubtotals="1" fieldPosition="0"/>
    </format>
    <format dxfId="81">
      <pivotArea collapsedLevelsAreSubtotals="1" fieldPosition="0">
        <references count="1">
          <reference field="5" count="0"/>
        </references>
      </pivotArea>
    </format>
    <format dxfId="80">
      <pivotArea field="5" type="button" dataOnly="0" labelOnly="1" outline="0" axis="axisRow" fieldPosition="0"/>
    </format>
    <format dxfId="79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78">
      <pivotArea grandRow="1" outline="0" collapsedLevelsAreSubtotals="1" fieldPosition="0"/>
    </format>
    <format dxfId="77">
      <pivotArea dataOnly="0" labelOnly="1" grandRow="1" outline="0" fieldPosition="0"/>
    </format>
    <format dxfId="76">
      <pivotArea collapsedLevelsAreSubtotals="1" fieldPosition="0">
        <references count="2">
          <reference field="4294967294" count="2" selected="0">
            <x v="0"/>
            <x v="1"/>
          </reference>
          <reference field="5" count="0"/>
        </references>
      </pivotArea>
    </format>
  </formats>
  <pivotTableStyleInfo name="PivotStyleMedium15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Query from Microsoft CRM" headers="0" growShrinkType="overwriteClear" removeDataOnSave="1" connectionId="1" autoFormatId="16" applyNumberFormats="0" applyBorderFormats="0" applyFontFormats="1" applyPatternFormats="1" applyAlignmentFormats="0" applyWidthHeightFormats="0">
  <queryTableRefresh headersInLastRefresh="0" nextId="14">
    <queryTableFields count="12">
      <queryTableField id="1" name="name"/>
      <queryTableField id="10" name="a_34e7bb29d7d04dcb985d78a992c283cc.lmk_geographyidname"/>
      <queryTableField id="2" name="owneridname"/>
      <queryTableField id="3" name="lmk_closeplanstatename"/>
      <queryTableField id="4" name="estimatedclosedate"/>
      <queryTableField id="5" name="estimatedvalue"/>
      <queryTableField id="6" name="lmk_serviceamount"/>
      <queryTableField id="7" name="modifiedbyname"/>
      <queryTableField id="8" name="modifiedon"/>
      <queryTableField id="9" name="lmk_pursuitleadername"/>
      <queryTableField id="11" name="opportunityid"/>
      <queryTableField id="12" name="transactioncurrencyidname"/>
    </queryTableFields>
  </queryTableRefresh>
</queryTable>
</file>

<file path=xl/tables/table1.xml><?xml version="1.0" encoding="utf-8"?>
<table xmlns="http://schemas.openxmlformats.org/spreadsheetml/2006/main" id="3" name="Table3" displayName="Table3" ref="A1:AA42" totalsRowCount="1" headerRowDxfId="75" dataDxfId="74" headerRowCellStyle="Percent">
  <autoFilter ref="A1:AA41"/>
  <sortState ref="A2:AA21">
    <sortCondition ref="E1:E21"/>
  </sortState>
  <tableColumns count="27">
    <tableColumn id="1" name="Type" dataDxfId="73" totalsRowDxfId="26">
      <calculatedColumnFormula>INDIRECT(CONCATENATE($AD2,AF2))</calculatedColumnFormula>
    </tableColumn>
    <tableColumn id="28" name="Status" dataDxfId="72" totalsRowDxfId="25">
      <calculatedColumnFormula>INDIRECT(CONCATENATE($AD2,AE2))</calculatedColumnFormula>
    </tableColumn>
    <tableColumn id="2" name="Region" dataDxfId="71" totalsRowDxfId="24"/>
    <tableColumn id="3" name="Country" dataDxfId="70" totalsRowDxfId="23">
      <calculatedColumnFormula>INDIRECT(CONCATENATE($AD2,AG2))</calculatedColumnFormula>
    </tableColumn>
    <tableColumn id="4" name="Project No" dataDxfId="69" totalsRowDxfId="22">
      <calculatedColumnFormula>IF(Table3[[#This Row],[Type]]=$BL$3,HYPERLINK(CONCATENATE("http://crm.corp.halliburton.com/SalesMethod/main.aspx?etc=3&amp;id=%7b",VLOOKUP(INDIRECT(CONCATENATE(AD2,"!$F$2")),CRM!A:N,12,0),"%7d&amp;pagetype=entityrecord "),BN2),INDIRECT(CONCATENATE(AD2,AH2)))</calculatedColumnFormula>
    </tableColumn>
    <tableColumn id="5" name="Customer" dataDxfId="68" totalsRowDxfId="21">
      <calculatedColumnFormula>INDIRECT(CONCATENATE($AD2,AI2))</calculatedColumnFormula>
    </tableColumn>
    <tableColumn id="6" name="Project Name" dataDxfId="67" totalsRowDxfId="20">
      <calculatedColumnFormula>INDIRECT(CONCATENATE($AD2,AV2))</calculatedColumnFormula>
    </tableColumn>
    <tableColumn id="8" name="Close Date" dataDxfId="66" totalsRowDxfId="19">
      <calculatedColumnFormula>VLOOKUP(Table3[[#This Row],[Project Name]],CRM!A:N,6,FALSE)</calculatedColumnFormula>
    </tableColumn>
    <tableColumn id="9" name="CRM Rev." dataDxfId="65" totalsRowDxfId="18">
      <calculatedColumnFormula>VLOOKUP(Table3[[#This Row],[Project Name]],CRM!$1:$1048576,8,FALSE)</calculatedColumnFormula>
    </tableColumn>
    <tableColumn id="10" name="Jan" totalsRowFunction="sum" dataDxfId="64" totalsRowDxfId="17" dataCellStyle="Currency">
      <calculatedColumnFormula>INDIRECT(CONCATENATE($AD2,AK2))</calculatedColumnFormula>
    </tableColumn>
    <tableColumn id="11" name="Feb" totalsRowFunction="sum" dataDxfId="63" totalsRowDxfId="16" dataCellStyle="Currency">
      <calculatedColumnFormula>INDIRECT(CONCATENATE($AD2,AL2))</calculatedColumnFormula>
    </tableColumn>
    <tableColumn id="12" name="Mar" totalsRowFunction="sum" dataDxfId="62" totalsRowDxfId="15" dataCellStyle="Currency">
      <calculatedColumnFormula>INDIRECT(CONCATENATE($AD2,AM2))</calculatedColumnFormula>
    </tableColumn>
    <tableColumn id="13" name="Apr" totalsRowFunction="sum" dataDxfId="61" totalsRowDxfId="14" dataCellStyle="Currency">
      <calculatedColumnFormula>INDIRECT(CONCATENATE($AD2,AN2))</calculatedColumnFormula>
    </tableColumn>
    <tableColumn id="14" name="May" totalsRowFunction="sum" dataDxfId="60" totalsRowDxfId="13" dataCellStyle="Currency">
      <calculatedColumnFormula>INDIRECT(CONCATENATE($AD2,AO2))</calculatedColumnFormula>
    </tableColumn>
    <tableColumn id="15" name="Jun" totalsRowFunction="sum" dataDxfId="59" totalsRowDxfId="12" dataCellStyle="Currency">
      <calculatedColumnFormula>INDIRECT(CONCATENATE($AD2,AP2))</calculatedColumnFormula>
    </tableColumn>
    <tableColumn id="16" name="Jul" totalsRowFunction="sum" dataDxfId="58" totalsRowDxfId="11" dataCellStyle="Currency">
      <calculatedColumnFormula>INDIRECT(CONCATENATE($AD2,AQ2))</calculatedColumnFormula>
    </tableColumn>
    <tableColumn id="17" name="Aug" totalsRowFunction="sum" dataDxfId="57" totalsRowDxfId="10" dataCellStyle="Currency">
      <calculatedColumnFormula>INDIRECT(CONCATENATE($AD2,AR2))</calculatedColumnFormula>
    </tableColumn>
    <tableColumn id="18" name="Sep" totalsRowFunction="sum" dataDxfId="56" totalsRowDxfId="9" dataCellStyle="Currency">
      <calculatedColumnFormula>INDIRECT(CONCATENATE($AD2,AS2))</calculatedColumnFormula>
    </tableColumn>
    <tableColumn id="19" name="Oct" totalsRowFunction="sum" dataDxfId="55" totalsRowDxfId="8" dataCellStyle="Currency">
      <calculatedColumnFormula>INDIRECT(CONCATENATE($AD2,AT2))</calculatedColumnFormula>
    </tableColumn>
    <tableColumn id="20" name="Nov" totalsRowFunction="sum" dataDxfId="54" totalsRowDxfId="7" dataCellStyle="Currency">
      <calculatedColumnFormula>INDIRECT(CONCATENATE($AD2,AU2))</calculatedColumnFormula>
    </tableColumn>
    <tableColumn id="21" name="Dec" totalsRowFunction="sum" dataDxfId="53" totalsRowDxfId="6" dataCellStyle="Currency">
      <calculatedColumnFormula>INDIRECT(CONCATENATE($AD2,AX2))</calculatedColumnFormula>
    </tableColumn>
    <tableColumn id="22" name="Future" dataDxfId="52" totalsRowDxfId="5"/>
    <tableColumn id="23" name="Total" totalsRowFunction="sum" dataDxfId="51" totalsRowDxfId="4">
      <calculatedColumnFormula>SUM(Table3[[#This Row],[Jan]:[Dec]])</calculatedColumnFormula>
    </tableColumn>
    <tableColumn id="24" name="D&amp;C" dataDxfId="50" totalsRowDxfId="3"/>
    <tableColumn id="25" name="G&amp;G" dataDxfId="49" totalsRowDxfId="2"/>
    <tableColumn id="26" name="PROD" dataDxfId="48" totalsRowDxfId="1"/>
    <tableColumn id="27" name="TE/IM" totalsRowFunction="count" dataDxfId="47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19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4.xml"/><Relationship Id="rId1" Type="http://schemas.openxmlformats.org/officeDocument/2006/relationships/vmlDrawing" Target="../drawings/vmlDrawing34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5.xml"/><Relationship Id="rId1" Type="http://schemas.openxmlformats.org/officeDocument/2006/relationships/vmlDrawing" Target="../drawings/vmlDrawing35.v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6.xml"/><Relationship Id="rId1" Type="http://schemas.openxmlformats.org/officeDocument/2006/relationships/vmlDrawing" Target="../drawings/vmlDrawing36.v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7.xml"/><Relationship Id="rId1" Type="http://schemas.openxmlformats.org/officeDocument/2006/relationships/vmlDrawing" Target="../drawings/vmlDrawing37.v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8.xml"/><Relationship Id="rId1" Type="http://schemas.openxmlformats.org/officeDocument/2006/relationships/vmlDrawing" Target="../drawings/vmlDrawing38.v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9.xml"/><Relationship Id="rId1" Type="http://schemas.openxmlformats.org/officeDocument/2006/relationships/vmlDrawing" Target="../drawings/vmlDrawing39.v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0.xml"/><Relationship Id="rId1" Type="http://schemas.openxmlformats.org/officeDocument/2006/relationships/vmlDrawing" Target="../drawings/vmlDrawing40.v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1.xml"/><Relationship Id="rId1" Type="http://schemas.openxmlformats.org/officeDocument/2006/relationships/vmlDrawing" Target="../drawings/vmlDrawing41.v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7.bin"/><Relationship Id="rId3" Type="http://schemas.openxmlformats.org/officeDocument/2006/relationships/customProperty" Target="../customProperty2.bin"/><Relationship Id="rId7" Type="http://schemas.openxmlformats.org/officeDocument/2006/relationships/customProperty" Target="../customProperty6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5.bin"/><Relationship Id="rId6" Type="http://schemas.openxmlformats.org/officeDocument/2006/relationships/customProperty" Target="../customProperty5.bin"/><Relationship Id="rId11" Type="http://schemas.openxmlformats.org/officeDocument/2006/relationships/customProperty" Target="../customProperty10.bin"/><Relationship Id="rId5" Type="http://schemas.openxmlformats.org/officeDocument/2006/relationships/customProperty" Target="../customProperty4.bin"/><Relationship Id="rId10" Type="http://schemas.openxmlformats.org/officeDocument/2006/relationships/customProperty" Target="../customProperty9.bin"/><Relationship Id="rId4" Type="http://schemas.openxmlformats.org/officeDocument/2006/relationships/customProperty" Target="../customProperty3.bin"/><Relationship Id="rId9" Type="http://schemas.openxmlformats.org/officeDocument/2006/relationships/customProperty" Target="../customProperty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C3" sqref="C3"/>
    </sheetView>
  </sheetViews>
  <sheetFormatPr defaultRowHeight="14.5" x14ac:dyDescent="0.35"/>
  <cols>
    <col min="1" max="1" width="11.1796875" style="251" customWidth="1"/>
    <col min="2" max="2" width="23" style="251" customWidth="1"/>
    <col min="3" max="3" width="34" style="251" customWidth="1"/>
    <col min="4" max="4" width="67.54296875" style="251" customWidth="1"/>
    <col min="5" max="5" width="15.26953125" customWidth="1"/>
    <col min="6" max="6" width="63.1796875" bestFit="1" customWidth="1"/>
  </cols>
  <sheetData>
    <row r="1" spans="1:6" s="115" customFormat="1" x14ac:dyDescent="0.35">
      <c r="A1" s="253" t="s">
        <v>2517</v>
      </c>
      <c r="B1" s="253" t="s">
        <v>1</v>
      </c>
      <c r="C1" s="253" t="s">
        <v>2</v>
      </c>
      <c r="D1" s="253" t="s">
        <v>3</v>
      </c>
      <c r="E1" s="252" t="s">
        <v>2518</v>
      </c>
    </row>
    <row r="2" spans="1:6" x14ac:dyDescent="0.35">
      <c r="A2" s="254">
        <v>1</v>
      </c>
      <c r="B2" s="254" t="str">
        <f ca="1">Backlog!E2</f>
        <v>6-55357100</v>
      </c>
      <c r="C2" s="254" t="str">
        <f ca="1">Table3[[#This Row],[Customer]]</f>
        <v>Customer_1</v>
      </c>
      <c r="D2" s="254" t="str">
        <f ca="1">Table3[[#This Row],[Project Name]]</f>
        <v>Project_name1</v>
      </c>
      <c r="E2" s="240" t="s">
        <v>2519</v>
      </c>
      <c r="F2" s="240"/>
    </row>
    <row r="3" spans="1:6" x14ac:dyDescent="0.35">
      <c r="A3" s="254">
        <v>2</v>
      </c>
      <c r="B3" s="254" t="str">
        <f ca="1">Backlog!E3</f>
        <v>6-55366500</v>
      </c>
      <c r="C3" s="254" t="str">
        <f ca="1">Table3[[#This Row],[Customer]]</f>
        <v>Customer2</v>
      </c>
      <c r="D3" s="254" t="str">
        <f ca="1">Table3[[#This Row],[Project Name]]</f>
        <v>Project_name2</v>
      </c>
      <c r="E3" s="240"/>
      <c r="F3" s="240"/>
    </row>
    <row r="4" spans="1:6" x14ac:dyDescent="0.35">
      <c r="A4" s="254">
        <v>3</v>
      </c>
      <c r="B4" s="254">
        <f ca="1">Backlog!E4</f>
        <v>0</v>
      </c>
      <c r="C4" s="254" t="str">
        <f ca="1">Table3[[#This Row],[Customer]]</f>
        <v>Customer3</v>
      </c>
      <c r="D4" s="254" t="str">
        <f ca="1">Table3[[#This Row],[Project Name]]</f>
        <v>Project_name3</v>
      </c>
      <c r="E4" s="240" t="s">
        <v>2520</v>
      </c>
      <c r="F4" s="240"/>
    </row>
    <row r="5" spans="1:6" x14ac:dyDescent="0.35">
      <c r="A5" s="254">
        <v>4</v>
      </c>
      <c r="B5" s="254">
        <f ca="1">Backlog!E5</f>
        <v>0</v>
      </c>
      <c r="C5" s="254" t="str">
        <f ca="1">Table3[[#This Row],[Customer]]</f>
        <v>customer3</v>
      </c>
      <c r="D5" s="254" t="str">
        <f ca="1">Table3[[#This Row],[Project Name]]</f>
        <v>Project_name4</v>
      </c>
      <c r="E5" s="240" t="s">
        <v>2520</v>
      </c>
      <c r="F5" s="240"/>
    </row>
    <row r="6" spans="1:6" x14ac:dyDescent="0.35">
      <c r="A6" s="254">
        <v>5</v>
      </c>
      <c r="B6" s="254" t="str">
        <f ca="1">Backlog!E6</f>
        <v>TBD</v>
      </c>
      <c r="C6" s="254" t="str">
        <f ca="1">Table3[[#This Row],[Customer]]</f>
        <v>Customer3</v>
      </c>
      <c r="D6" s="254" t="str">
        <f ca="1">Table3[[#This Row],[Project Name]]</f>
        <v>Project_name5</v>
      </c>
      <c r="E6" s="240" t="s">
        <v>2521</v>
      </c>
      <c r="F6" s="240"/>
    </row>
    <row r="7" spans="1:6" x14ac:dyDescent="0.35">
      <c r="A7" s="254">
        <v>6</v>
      </c>
      <c r="B7" s="254" t="str">
        <f ca="1">Backlog!E7</f>
        <v>6-55366404</v>
      </c>
      <c r="C7" s="254" t="str">
        <f ca="1">Table3[[#This Row],[Customer]]</f>
        <v>customer5</v>
      </c>
      <c r="D7" s="254" t="str">
        <f ca="1">Table3[[#This Row],[Project Name]]</f>
        <v>Project_name6</v>
      </c>
      <c r="E7" s="240" t="s">
        <v>2522</v>
      </c>
      <c r="F7" s="240"/>
    </row>
    <row r="8" spans="1:6" x14ac:dyDescent="0.35">
      <c r="A8" s="254">
        <v>7</v>
      </c>
      <c r="B8" s="254" t="str">
        <f ca="1">Backlog!E8</f>
        <v>TBD</v>
      </c>
      <c r="C8" s="254" t="str">
        <f ca="1">Table3[[#This Row],[Customer]]</f>
        <v>customer4</v>
      </c>
      <c r="D8" s="254" t="str">
        <f ca="1">Table3[[#This Row],[Project Name]]</f>
        <v>Project_name7</v>
      </c>
      <c r="E8" s="240"/>
      <c r="F8" s="240"/>
    </row>
    <row r="9" spans="1:6" x14ac:dyDescent="0.35">
      <c r="A9" s="254">
        <v>8</v>
      </c>
      <c r="B9" s="254" t="str">
        <f ca="1">Backlog!E9</f>
        <v>5-30470300</v>
      </c>
      <c r="C9" s="254" t="str">
        <f ca="1">Table3[[#This Row],[Customer]]</f>
        <v>customer6</v>
      </c>
      <c r="D9" s="254" t="str">
        <f ca="1">Table3[[#This Row],[Project Name]]</f>
        <v>Project_name8</v>
      </c>
      <c r="E9" s="240"/>
      <c r="F9" s="240"/>
    </row>
    <row r="10" spans="1:6" x14ac:dyDescent="0.35">
      <c r="A10" s="254">
        <v>9</v>
      </c>
      <c r="B10" s="254" t="str">
        <f ca="1">Backlog!E10</f>
        <v>5-30470800</v>
      </c>
      <c r="C10" s="254" t="str">
        <f ca="1">Table3[[#This Row],[Customer]]</f>
        <v>customer7</v>
      </c>
      <c r="D10" s="254" t="str">
        <f ca="1">Table3[[#This Row],[Project Name]]</f>
        <v>Project_name9</v>
      </c>
      <c r="E10" s="240"/>
      <c r="F10" s="240"/>
    </row>
    <row r="11" spans="1:6" x14ac:dyDescent="0.35">
      <c r="A11" s="254">
        <v>10</v>
      </c>
      <c r="B11" s="254">
        <f ca="1">Backlog!E11</f>
        <v>0</v>
      </c>
      <c r="C11" s="254" t="str">
        <f ca="1">Table3[[#This Row],[Customer]]</f>
        <v>customer13</v>
      </c>
      <c r="D11" s="254" t="str">
        <f ca="1">Table3[[#This Row],[Project Name]]</f>
        <v>Project_name10</v>
      </c>
      <c r="E11" s="240" t="s">
        <v>2523</v>
      </c>
      <c r="F11" s="240"/>
    </row>
    <row r="12" spans="1:6" x14ac:dyDescent="0.35">
      <c r="A12" s="254">
        <v>11</v>
      </c>
      <c r="B12" s="254" t="str">
        <f ca="1">Backlog!E12</f>
        <v>6-55358000</v>
      </c>
      <c r="C12" s="254" t="str">
        <f ca="1">Table3[[#This Row],[Customer]]</f>
        <v>custmer8</v>
      </c>
      <c r="D12" s="254" t="str">
        <f ca="1">Table3[[#This Row],[Project Name]]</f>
        <v>Project11</v>
      </c>
      <c r="E12" s="240" t="s">
        <v>2524</v>
      </c>
      <c r="F12" s="240"/>
    </row>
    <row r="13" spans="1:6" x14ac:dyDescent="0.35">
      <c r="A13" s="254">
        <v>12</v>
      </c>
      <c r="B13" s="254" t="str">
        <f ca="1">Backlog!E13</f>
        <v>TBD</v>
      </c>
      <c r="C13" s="254" t="str">
        <f ca="1">Table3[[#This Row],[Customer]]</f>
        <v>customer7</v>
      </c>
      <c r="D13" s="254" t="str">
        <f ca="1">Table3[[#This Row],[Project Name]]</f>
        <v>Project12</v>
      </c>
      <c r="E13" s="240"/>
      <c r="F13" s="240"/>
    </row>
    <row r="14" spans="1:6" x14ac:dyDescent="0.35">
      <c r="A14" s="254">
        <v>13</v>
      </c>
      <c r="B14" s="254" t="str">
        <f ca="1">Backlog!E14</f>
        <v>6-55375200</v>
      </c>
      <c r="C14" s="254" t="str">
        <f ca="1">Table3[[#This Row],[Customer]]</f>
        <v>customer9</v>
      </c>
      <c r="D14" s="254" t="str">
        <f ca="1">Table3[[#This Row],[Project Name]]</f>
        <v>Project13</v>
      </c>
      <c r="E14" s="240"/>
      <c r="F14" s="240"/>
    </row>
    <row r="15" spans="1:6" x14ac:dyDescent="0.35">
      <c r="A15" s="254">
        <v>14</v>
      </c>
      <c r="B15" s="254" t="str">
        <f ca="1">Backlog!E15</f>
        <v>6-55365702
6-55365703</v>
      </c>
      <c r="C15" s="254" t="str">
        <f ca="1">Table3[[#This Row],[Customer]]</f>
        <v>customer14</v>
      </c>
      <c r="D15" s="254" t="str">
        <f ca="1">Table3[[#This Row],[Project Name]]</f>
        <v>Project_name14</v>
      </c>
      <c r="E15" s="240"/>
      <c r="F15" s="240"/>
    </row>
    <row r="16" spans="1:6" x14ac:dyDescent="0.35">
      <c r="A16" s="254">
        <v>15</v>
      </c>
      <c r="B16" s="254" t="str">
        <f ca="1">Backlog!E16</f>
        <v>6-55366402</v>
      </c>
      <c r="C16" s="254" t="str">
        <f ca="1">Table3[[#This Row],[Customer]]</f>
        <v>customer3</v>
      </c>
      <c r="D16" s="254" t="str">
        <f ca="1">Table3[[#This Row],[Project Name]]</f>
        <v>Project_name15</v>
      </c>
      <c r="E16" s="240"/>
      <c r="F16" s="240"/>
    </row>
    <row r="17" spans="1:6" x14ac:dyDescent="0.35">
      <c r="A17" s="254">
        <v>16</v>
      </c>
      <c r="B17" s="254" t="str">
        <f ca="1">Backlog!E17</f>
        <v>6-55374200</v>
      </c>
      <c r="C17" s="254" t="str">
        <f ca="1">Table3[[#This Row],[Customer]]</f>
        <v>customer8</v>
      </c>
      <c r="D17" s="254" t="str">
        <f ca="1">Table3[[#This Row],[Project Name]]</f>
        <v>Project_name16</v>
      </c>
      <c r="E17" s="240"/>
      <c r="F17" s="240"/>
    </row>
    <row r="18" spans="1:6" x14ac:dyDescent="0.35">
      <c r="A18" s="254">
        <v>17</v>
      </c>
      <c r="B18" s="254" t="str">
        <f ca="1">Backlog!E18</f>
        <v>6-55365700</v>
      </c>
      <c r="C18" s="254" t="str">
        <f ca="1">Table3[[#This Row],[Customer]]</f>
        <v>customer5</v>
      </c>
      <c r="D18" s="254" t="str">
        <f ca="1">Table3[[#This Row],[Project Name]]</f>
        <v>Project_name17</v>
      </c>
      <c r="E18" s="240"/>
      <c r="F18" s="240"/>
    </row>
    <row r="19" spans="1:6" x14ac:dyDescent="0.35">
      <c r="A19" s="254">
        <v>18</v>
      </c>
      <c r="B19" s="254" t="str">
        <f ca="1">Backlog!E19</f>
        <v>6-55365701</v>
      </c>
      <c r="C19" s="254" t="str">
        <f ca="1">Table3[[#This Row],[Customer]]</f>
        <v>customer9</v>
      </c>
      <c r="D19" s="254" t="str">
        <f ca="1">Table3[[#This Row],[Project Name]]</f>
        <v>Project_name18</v>
      </c>
      <c r="E19" s="240"/>
      <c r="F19" s="240"/>
    </row>
    <row r="20" spans="1:6" x14ac:dyDescent="0.35">
      <c r="A20" s="254">
        <v>19</v>
      </c>
      <c r="B20" s="254" t="str">
        <f ca="1">Backlog!E20</f>
        <v>TBD</v>
      </c>
      <c r="C20" s="254" t="str">
        <f ca="1">Table3[[#This Row],[Customer]]</f>
        <v>customer12</v>
      </c>
      <c r="D20" s="254" t="str">
        <f ca="1">Table3[[#This Row],[Project Name]]</f>
        <v>Project_name19</v>
      </c>
      <c r="E20" s="240"/>
      <c r="F20" s="240"/>
    </row>
    <row r="21" spans="1:6" x14ac:dyDescent="0.35">
      <c r="A21" s="254">
        <v>20</v>
      </c>
      <c r="B21" s="254" t="str">
        <f ca="1">Backlog!E21</f>
        <v>6-55365001</v>
      </c>
      <c r="C21" s="254" t="str">
        <f ca="1">Table3[[#This Row],[Customer]]</f>
        <v>customer12</v>
      </c>
      <c r="D21" s="254" t="str">
        <f ca="1">Table3[[#This Row],[Project Name]]</f>
        <v>Project_name20</v>
      </c>
      <c r="E21" s="240"/>
      <c r="F21" s="240"/>
    </row>
    <row r="22" spans="1:6" x14ac:dyDescent="0.35">
      <c r="A22" s="254">
        <v>21</v>
      </c>
      <c r="B22" s="254" t="str">
        <f ca="1">Backlog!E22</f>
        <v>6-55367101</v>
      </c>
      <c r="C22" s="254" t="str">
        <f ca="1">Table3[[#This Row],[Customer]]</f>
        <v>customer13</v>
      </c>
      <c r="D22" s="254" t="str">
        <f ca="1">Table3[[#This Row],[Project Name]]</f>
        <v>Project_name21</v>
      </c>
      <c r="E22" s="240" t="s">
        <v>2525</v>
      </c>
      <c r="F22" s="240" t="s">
        <v>2526</v>
      </c>
    </row>
    <row r="23" spans="1:6" x14ac:dyDescent="0.35">
      <c r="A23" s="254">
        <v>22</v>
      </c>
      <c r="B23" s="254" t="str">
        <f ca="1">Backlog!E23</f>
        <v>TBD</v>
      </c>
      <c r="C23" s="254" t="str">
        <f ca="1">Table3[[#This Row],[Customer]]</f>
        <v>customer14</v>
      </c>
      <c r="D23" s="254" t="str">
        <f ca="1">Table3[[#This Row],[Project Name]]</f>
        <v>Project_name22</v>
      </c>
      <c r="E23" s="240"/>
      <c r="F23" s="240"/>
    </row>
    <row r="24" spans="1:6" x14ac:dyDescent="0.35">
      <c r="A24" s="254">
        <v>23</v>
      </c>
      <c r="B24" s="254" t="str">
        <f ca="1">Backlog!E24</f>
        <v>TBD</v>
      </c>
      <c r="C24" s="254" t="str">
        <f ca="1">Table3[[#This Row],[Customer]]</f>
        <v>customer12</v>
      </c>
      <c r="D24" s="254" t="str">
        <f ca="1">Table3[[#This Row],[Project Name]]</f>
        <v>Project_name23</v>
      </c>
      <c r="E24" s="240"/>
      <c r="F24" s="240"/>
    </row>
    <row r="25" spans="1:6" x14ac:dyDescent="0.35">
      <c r="A25" s="254">
        <v>24</v>
      </c>
      <c r="B25" s="254" t="str">
        <f ca="1">Backlog!E25</f>
        <v>LMK</v>
      </c>
      <c r="C25" s="254" t="str">
        <f ca="1">Table3[[#This Row],[Customer]]</f>
        <v>customer15</v>
      </c>
      <c r="D25" s="254" t="str">
        <f ca="1">Table3[[#This Row],[Project Name]]</f>
        <v>Project_name24</v>
      </c>
      <c r="E25" s="240"/>
      <c r="F25" s="240"/>
    </row>
    <row r="26" spans="1:6" x14ac:dyDescent="0.35">
      <c r="A26" s="254">
        <v>25</v>
      </c>
      <c r="B26" s="254" t="str">
        <f ca="1">Backlog!E26</f>
        <v>6-55360700</v>
      </c>
      <c r="C26" s="254" t="str">
        <f ca="1">Table3[[#This Row],[Customer]]</f>
        <v>customer16</v>
      </c>
      <c r="D26" s="254" t="str">
        <f ca="1">Table3[[#This Row],[Project Name]]</f>
        <v>Project_name25</v>
      </c>
      <c r="E26" s="240"/>
      <c r="F26" s="240"/>
    </row>
    <row r="27" spans="1:6" x14ac:dyDescent="0.35">
      <c r="A27" s="254">
        <v>26</v>
      </c>
      <c r="B27" s="254" t="str">
        <f ca="1">Backlog!E27</f>
        <v>6-55370200</v>
      </c>
      <c r="C27" s="254" t="str">
        <f ca="1">Table3[[#This Row],[Customer]]</f>
        <v>customer1</v>
      </c>
      <c r="D27" s="254" t="str">
        <f ca="1">Table3[[#This Row],[Project Name]]</f>
        <v>Project_name26</v>
      </c>
      <c r="E27" s="240"/>
      <c r="F27" s="240"/>
    </row>
    <row r="28" spans="1:6" x14ac:dyDescent="0.35">
      <c r="A28" s="254">
        <v>27</v>
      </c>
      <c r="B28" s="254" t="str">
        <f ca="1">Backlog!E28</f>
        <v>5-30470000</v>
      </c>
      <c r="C28" s="254" t="str">
        <f ca="1">Table3[[#This Row],[Customer]]</f>
        <v>customer13</v>
      </c>
      <c r="D28" s="254" t="str">
        <f ca="1">Table3[[#This Row],[Project Name]]</f>
        <v>Project_name27</v>
      </c>
      <c r="E28" s="240"/>
      <c r="F28" s="240"/>
    </row>
    <row r="29" spans="1:6" x14ac:dyDescent="0.35">
      <c r="A29" s="254">
        <v>28</v>
      </c>
      <c r="B29" s="254" t="str">
        <f ca="1">Backlog!E29</f>
        <v>5-30465000</v>
      </c>
      <c r="C29" s="254" t="str">
        <f ca="1">Table3[[#This Row],[Customer]]</f>
        <v>customer17</v>
      </c>
      <c r="D29" s="254" t="str">
        <f ca="1">Table3[[#This Row],[Project Name]]</f>
        <v>Project_name28</v>
      </c>
      <c r="E29" s="240"/>
      <c r="F29" s="240"/>
    </row>
    <row r="30" spans="1:6" x14ac:dyDescent="0.35">
      <c r="A30" s="254">
        <v>29</v>
      </c>
      <c r="B30" s="254" t="str">
        <f ca="1">Backlog!E30</f>
        <v>5-30464800</v>
      </c>
      <c r="C30" s="254" t="str">
        <f ca="1">Table3[[#This Row],[Customer]]</f>
        <v>customer16</v>
      </c>
      <c r="D30" s="254" t="str">
        <f ca="1">Table3[[#This Row],[Project Name]]</f>
        <v>Project_name29</v>
      </c>
      <c r="E30" s="240"/>
      <c r="F30" s="240"/>
    </row>
    <row r="31" spans="1:6" x14ac:dyDescent="0.35">
      <c r="A31" s="254">
        <v>30</v>
      </c>
      <c r="B31" s="254" t="str">
        <f ca="1">Backlog!E31</f>
        <v>5-30465200</v>
      </c>
      <c r="C31" s="254" t="str">
        <f ca="1">Table3[[#This Row],[Customer]]</f>
        <v>customer17</v>
      </c>
      <c r="D31" s="254" t="str">
        <f ca="1">Table3[[#This Row],[Project Name]]</f>
        <v>Project_name30</v>
      </c>
      <c r="E31" s="240"/>
      <c r="F31" s="240"/>
    </row>
    <row r="32" spans="1:6" x14ac:dyDescent="0.35">
      <c r="A32" s="254">
        <v>31</v>
      </c>
      <c r="B32" s="254" t="str">
        <f ca="1">Backlog!E32</f>
        <v>5-30465000</v>
      </c>
      <c r="C32" s="254" t="str">
        <f ca="1">Table3[[#This Row],[Customer]]</f>
        <v>customer19</v>
      </c>
      <c r="D32" s="254" t="str">
        <f ca="1">Table3[[#This Row],[Project Name]]</f>
        <v>Project_name31</v>
      </c>
      <c r="E32" s="240"/>
      <c r="F32" s="240"/>
    </row>
    <row r="33" spans="1:6" x14ac:dyDescent="0.35">
      <c r="A33" s="254">
        <v>32</v>
      </c>
      <c r="B33" s="254" t="str">
        <f ca="1">Backlog!E33</f>
        <v xml:space="preserve">5-30469900 </v>
      </c>
      <c r="C33" s="254" t="str">
        <f ca="1">Table3[[#This Row],[Customer]]</f>
        <v>customer19</v>
      </c>
      <c r="D33" s="254" t="str">
        <f ca="1">Table3[[#This Row],[Project Name]]</f>
        <v>Project_name32</v>
      </c>
      <c r="E33" s="240"/>
      <c r="F33" s="240"/>
    </row>
    <row r="34" spans="1:6" x14ac:dyDescent="0.35">
      <c r="A34" s="254">
        <v>33</v>
      </c>
      <c r="B34" s="254" t="str">
        <f ca="1">Backlog!E34</f>
        <v xml:space="preserve">5-30471902 </v>
      </c>
      <c r="C34" s="254" t="str">
        <f ca="1">Table3[[#This Row],[Customer]]</f>
        <v>customer20</v>
      </c>
      <c r="D34" s="254" t="str">
        <f ca="1">Table3[[#This Row],[Project Name]]</f>
        <v>Project_name33</v>
      </c>
      <c r="E34" s="240"/>
    </row>
    <row r="35" spans="1:6" x14ac:dyDescent="0.35">
      <c r="A35" s="254">
        <v>34</v>
      </c>
      <c r="B35" s="254" t="str">
        <f ca="1">Backlog!E35</f>
        <v>5-30463300</v>
      </c>
      <c r="C35" s="254" t="str">
        <f ca="1">Table3[[#This Row],[Customer]]</f>
        <v>customer21</v>
      </c>
      <c r="D35" s="254" t="str">
        <f ca="1">Table3[[#This Row],[Project Name]]</f>
        <v>Project_name34</v>
      </c>
      <c r="E35" s="240"/>
    </row>
    <row r="36" spans="1:6" x14ac:dyDescent="0.35">
      <c r="A36" s="254">
        <v>35</v>
      </c>
      <c r="B36" s="254" t="str">
        <f ca="1">Backlog!E36</f>
        <v>6-55366300</v>
      </c>
      <c r="C36" s="254" t="str">
        <f ca="1">Table3[[#This Row],[Customer]]</f>
        <v>customer4</v>
      </c>
      <c r="D36" s="254" t="str">
        <f ca="1">Table3[[#This Row],[Project Name]]</f>
        <v>Project_name35</v>
      </c>
      <c r="E36" s="240"/>
    </row>
    <row r="37" spans="1:6" x14ac:dyDescent="0.35">
      <c r="A37" s="254">
        <v>36</v>
      </c>
      <c r="B37" s="254" t="str">
        <f ca="1">Backlog!E37</f>
        <v>TBD</v>
      </c>
      <c r="C37" s="254" t="str">
        <f ca="1">Table3[[#This Row],[Customer]]</f>
        <v>cusomer5</v>
      </c>
      <c r="D37" s="254" t="str">
        <f ca="1">Table3[[#This Row],[Project Name]]</f>
        <v>Project_name36</v>
      </c>
      <c r="E37" s="240"/>
    </row>
    <row r="38" spans="1:6" x14ac:dyDescent="0.35">
      <c r="A38" s="254">
        <v>37</v>
      </c>
      <c r="B38" s="254" t="str">
        <f ca="1">Backlog!E38</f>
        <v>TBD</v>
      </c>
      <c r="C38" s="254" t="str">
        <f ca="1">Table3[[#This Row],[Customer]]</f>
        <v>customer20</v>
      </c>
      <c r="D38" s="254" t="str">
        <f ca="1">Table3[[#This Row],[Project Name]]</f>
        <v>Project_name37</v>
      </c>
      <c r="E38" s="240"/>
    </row>
    <row r="39" spans="1:6" x14ac:dyDescent="0.35">
      <c r="A39" s="254">
        <v>38</v>
      </c>
      <c r="B39" s="254" t="str">
        <f ca="1">Backlog!E39</f>
        <v>TBD</v>
      </c>
      <c r="C39" s="254" t="str">
        <f ca="1">Table3[[#This Row],[Customer]]</f>
        <v>customer21</v>
      </c>
      <c r="D39" s="254" t="str">
        <f ca="1">Table3[[#This Row],[Project Name]]</f>
        <v>Project_name38</v>
      </c>
      <c r="E39" s="240"/>
    </row>
    <row r="40" spans="1:6" x14ac:dyDescent="0.35">
      <c r="A40" s="254">
        <v>39</v>
      </c>
      <c r="B40" s="254" t="str">
        <f ca="1">Backlog!E40</f>
        <v>6-55366403</v>
      </c>
      <c r="C40" s="254" t="str">
        <f ca="1">Table3[[#This Row],[Customer]]</f>
        <v>customer</v>
      </c>
      <c r="D40" s="254" t="str">
        <f ca="1">Table3[[#This Row],[Project Name]]</f>
        <v>Project_name39</v>
      </c>
      <c r="E40" s="240"/>
    </row>
    <row r="41" spans="1:6" x14ac:dyDescent="0.35">
      <c r="A41" s="254">
        <v>40</v>
      </c>
      <c r="B41" s="254">
        <f ca="1">Backlog!E41</f>
        <v>0</v>
      </c>
      <c r="C41" s="254" t="str">
        <f ca="1">Table3[[#This Row],[Customer]]</f>
        <v>customer3</v>
      </c>
      <c r="D41" s="254" t="str">
        <f ca="1">Table3[[#This Row],[Project Name]]</f>
        <v>Project_name40</v>
      </c>
      <c r="E41" s="240"/>
    </row>
  </sheetData>
  <pageMargins left="0.7" right="0.7" top="0.75" bottom="0.75" header="0.3" footer="0.3"/>
  <pageSetup orientation="portrait" horizontalDpi="200" verticalDpi="200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75"/>
  <sheetViews>
    <sheetView zoomScale="90" zoomScaleNormal="90" workbookViewId="0">
      <selection activeCell="M2" sqref="M2"/>
    </sheetView>
  </sheetViews>
  <sheetFormatPr defaultColWidth="8.7265625" defaultRowHeight="14.5" x14ac:dyDescent="0.35"/>
  <cols>
    <col min="1" max="1" width="19" customWidth="1"/>
    <col min="2" max="2" width="6.26953125" customWidth="1"/>
    <col min="3" max="3" width="8.453125" customWidth="1"/>
    <col min="4" max="4" width="13.26953125" customWidth="1"/>
    <col min="5" max="5" width="25.26953125" customWidth="1"/>
    <col min="6" max="6" width="38.453125" customWidth="1"/>
    <col min="7" max="7" width="26" bestFit="1" customWidth="1"/>
    <col min="20" max="20" width="8.453125" bestFit="1" customWidth="1"/>
    <col min="21" max="21" width="0" hidden="1" customWidth="1"/>
    <col min="22" max="22" width="2.453125" hidden="1" customWidth="1"/>
    <col min="23" max="23" width="8.453125" hidden="1" customWidth="1"/>
    <col min="24" max="24" width="0" hidden="1" customWidth="1"/>
    <col min="25" max="26" width="8.453125" customWidth="1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138" t="s">
        <v>2542</v>
      </c>
      <c r="C2" s="138" t="e">
        <f>VLOOKUP(F2,CRM!A:N,5,0)</f>
        <v>#N/A</v>
      </c>
      <c r="D2" s="115"/>
      <c r="E2" s="115" t="s">
        <v>2558</v>
      </c>
      <c r="F2" s="115" t="s">
        <v>2557</v>
      </c>
      <c r="G2" s="8" t="s">
        <v>4</v>
      </c>
      <c r="H2" s="16"/>
      <c r="I2" s="139"/>
      <c r="J2" s="157"/>
      <c r="K2" s="157"/>
      <c r="L2" s="157"/>
      <c r="M2" s="157">
        <v>200000</v>
      </c>
      <c r="N2" s="157"/>
      <c r="O2" s="157"/>
      <c r="P2" s="157"/>
      <c r="Q2" s="157"/>
      <c r="R2" s="157"/>
      <c r="S2" s="157"/>
      <c r="T2" s="14">
        <f t="shared" ref="T2:T8" si="0">SUM(H2:S2)</f>
        <v>200000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(($F$20:$F$75)="HC"), $G$20:$G$75,H$20:H$75))*Utilization!$B$65</f>
        <v>0</v>
      </c>
      <c r="I3" s="14">
        <f>(SUMPRODUCT(-- (($F$20:$F$75)="HC"), $G$20:$G$75,I$20:I$75))*Utilization!$B$65</f>
        <v>0</v>
      </c>
      <c r="J3" s="14">
        <f>(SUMPRODUCT(-- (($F$20:$F$75)="HC"), $G$20:$G$75,J$20:J$75))*Utilization!$B$65</f>
        <v>0</v>
      </c>
      <c r="K3" s="14">
        <f>(SUMPRODUCT(-- (($F$20:$F$75)="HC"), $G$20:$G$75,K$20:K$75))*Utilization!$B$65</f>
        <v>0</v>
      </c>
      <c r="L3" s="14">
        <f>(SUMPRODUCT(-- (($F$20:$F$75)="HC"), $G$20:$G$75,L$20:L$75))*Utilization!$B$65</f>
        <v>14960</v>
      </c>
      <c r="M3" s="14">
        <f>(SUMPRODUCT(-- (($F$20:$F$75)="HC"), $G$20:$G$75,M$20:M$75))*Utilization!$B$65</f>
        <v>4320</v>
      </c>
      <c r="N3" s="14">
        <f>(SUMPRODUCT(-- (($F$20:$F$75)="HC"), $G$20:$G$75,N$20:N$75))*Utilization!$B$65</f>
        <v>0</v>
      </c>
      <c r="O3" s="14">
        <f>(SUMPRODUCT(-- (($F$20:$F$75)="HC"), $G$20:$G$75,O$20:O$75))*Utilization!$B$65</f>
        <v>1680</v>
      </c>
      <c r="P3" s="14">
        <f>(SUMPRODUCT(-- (($F$20:$F$75)="HC"), $G$20:$G$75,P$20:P$75))*Utilization!$B$65</f>
        <v>0</v>
      </c>
      <c r="Q3" s="14">
        <f>(SUMPRODUCT(-- (($F$20:$F$75)="HC"), $G$20:$G$75,Q$20:Q$75))*Utilization!$B$65</f>
        <v>1680</v>
      </c>
      <c r="R3" s="14">
        <f>(SUMPRODUCT(-- (($F$20:$F$75)="HC"), $G$20:$G$75,R$20:R$75))*Utilization!$B$65</f>
        <v>0</v>
      </c>
      <c r="S3" s="14">
        <f>(SUMPRODUCT(-- (($F$20:$F$75)="HC"), $G$20:$G$75,S$20:S$75))*Utilization!$B$65</f>
        <v>1680</v>
      </c>
      <c r="T3" s="14">
        <f t="shared" si="0"/>
        <v>24320</v>
      </c>
      <c r="V3" s="18" t="s">
        <v>37</v>
      </c>
      <c r="W3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(($F$20:$F$75)="EX"), $G$20:$G$75,H$20:H$75))*Utilization!$B$65</f>
        <v>0</v>
      </c>
      <c r="I4" s="14">
        <f>(SUMPRODUCT(-- (($F$20:$F$75)="EX"), $G$20:$G$75,I$20:I$75))*Utilization!$B$65</f>
        <v>0</v>
      </c>
      <c r="J4" s="14">
        <f>(SUMPRODUCT(-- (($F$20:$F$75)="EX"), $G$20:$G$75,J$20:J$75))*Utilization!$B$65</f>
        <v>0</v>
      </c>
      <c r="K4" s="14">
        <f>(SUMPRODUCT(-- (($F$20:$F$75)="EX"), $G$20:$G$75,K$20:K$75))*Utilization!$B$65</f>
        <v>0</v>
      </c>
      <c r="L4" s="14">
        <f>(SUMPRODUCT(-- (($F$20:$F$75)="EX"), $G$20:$G$75,L$20:L$75))*Utilization!$B$65</f>
        <v>0</v>
      </c>
      <c r="M4" s="14">
        <f>(SUMPRODUCT(-- (($F$20:$F$75)="EX"), $G$20:$G$75,M$20:M$75))*Utilization!$B$65</f>
        <v>0</v>
      </c>
      <c r="N4" s="14">
        <f>(SUMPRODUCT(-- (($F$20:$F$75)="EX"), $G$20:$G$75,N$20:N$75))*Utilization!$B$65</f>
        <v>0</v>
      </c>
      <c r="O4" s="14">
        <f>(SUMPRODUCT(-- (($F$20:$F$75)="EX"), $G$20:$G$75,O$20:O$75))*Utilization!$B$65</f>
        <v>0</v>
      </c>
      <c r="P4" s="14">
        <f>(SUMPRODUCT(-- (($F$20:$F$75)="EX"), $G$20:$G$75,P$20:P$75))*Utilization!$B$65</f>
        <v>0</v>
      </c>
      <c r="Q4" s="14">
        <f>(SUMPRODUCT(-- (($F$20:$F$75)="EX"), $G$20:$G$75,Q$20:Q$75))*Utilization!$B$65</f>
        <v>0</v>
      </c>
      <c r="R4" s="14">
        <f>(SUMPRODUCT(-- (($F$20:$F$75)="EX"), $G$20:$G$75,R$20:R$75))*Utilization!$B$65</f>
        <v>0</v>
      </c>
      <c r="S4" s="14">
        <f>(SUMPRODUCT(-- (($F$20:$F$75)="EX"), $G$20:$G$75,S$20:S$75))*Utilization!$B$65</f>
        <v>0</v>
      </c>
      <c r="T4" s="14">
        <f t="shared" si="0"/>
        <v>0</v>
      </c>
      <c r="V4" s="170" t="s">
        <v>710</v>
      </c>
      <c r="W4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(($F$20:$F$75)="CO"), $G$20:$G$75,H$20:H$75))*Utilization!$B$65</f>
        <v>0</v>
      </c>
      <c r="I5" s="14">
        <f>(SUMPRODUCT(-- (($F$20:$F$75)="CO"), $G$20:$G$75,I$20:I$75))*Utilization!$B$65</f>
        <v>0</v>
      </c>
      <c r="J5" s="14">
        <f>(SUMPRODUCT(-- (($F$20:$F$75)="CO"), $G$20:$G$75,J$20:J$75))*Utilization!$B$65</f>
        <v>0</v>
      </c>
      <c r="K5" s="14">
        <f>(SUMPRODUCT(-- (($F$20:$F$75)="CO"), $G$20:$G$75,K$20:K$75))*Utilization!$B$65</f>
        <v>0</v>
      </c>
      <c r="L5" s="14">
        <f>(SUMPRODUCT(-- (($F$20:$F$75)="CO"), $G$20:$G$75,L$20:L$75))*Utilization!$B$65</f>
        <v>0</v>
      </c>
      <c r="M5" s="14">
        <f>(SUMPRODUCT(-- (($F$20:$F$75)="CO"), $G$20:$G$75,M$20:M$75))*Utilization!$B$65</f>
        <v>0</v>
      </c>
      <c r="N5" s="14">
        <f>(SUMPRODUCT(-- (($F$20:$F$75)="CO"), $G$20:$G$75,N$20:N$75))*Utilization!$B$65</f>
        <v>0</v>
      </c>
      <c r="O5" s="14">
        <f>(SUMPRODUCT(-- (($F$20:$F$75)="CO"), $G$20:$G$75,O$20:O$75))*Utilization!$B$65</f>
        <v>0</v>
      </c>
      <c r="P5" s="14">
        <f>(SUMPRODUCT(-- (($F$20:$F$75)="CO"), $G$20:$G$75,P$20:P$75))*Utilization!$B$65</f>
        <v>0</v>
      </c>
      <c r="Q5" s="14">
        <f>(SUMPRODUCT(-- (($F$20:$F$75)="CO"), $G$20:$G$75,Q$20:Q$75))*Utilization!$B$65</f>
        <v>0</v>
      </c>
      <c r="R5" s="14">
        <f>(SUMPRODUCT(-- (($F$20:$F$75)="CO"), $G$20:$G$75,R$20:R$75))*Utilization!$B$65</f>
        <v>0</v>
      </c>
      <c r="S5" s="14">
        <f>(SUMPRODUCT(-- (($F$20:$F$75)="CO"), $G$20:$G$75,S$20:S$75))*Utilization!$B$65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7"/>
      <c r="I6" s="17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4">
        <f t="shared" si="0"/>
        <v>0</v>
      </c>
    </row>
    <row r="9" spans="1:23" s="6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14960</v>
      </c>
      <c r="M9" s="11">
        <f t="shared" si="1"/>
        <v>4320</v>
      </c>
      <c r="N9" s="11">
        <f t="shared" si="1"/>
        <v>0</v>
      </c>
      <c r="O9" s="11">
        <f t="shared" si="1"/>
        <v>1680</v>
      </c>
      <c r="P9" s="11">
        <f t="shared" si="1"/>
        <v>0</v>
      </c>
      <c r="Q9" s="11">
        <f t="shared" si="1"/>
        <v>1680</v>
      </c>
      <c r="R9" s="11">
        <f t="shared" si="1"/>
        <v>0</v>
      </c>
      <c r="S9" s="11">
        <f t="shared" si="1"/>
        <v>1680</v>
      </c>
      <c r="T9" s="11">
        <f t="shared" si="1"/>
        <v>24320</v>
      </c>
    </row>
    <row r="10" spans="1:23" s="6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0.97840000000000005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0</v>
      </c>
      <c r="T10" s="12">
        <f t="shared" si="2"/>
        <v>0.87839999999999996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2.1600000000000001E-2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0</v>
      </c>
      <c r="T11" s="13">
        <f>IF(T$2=0,0,+T3/T$2)</f>
        <v>0.1216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28"/>
      <c r="I20" s="28"/>
      <c r="J20" s="160"/>
      <c r="K20" s="160"/>
      <c r="L20" s="160"/>
      <c r="M20" s="160"/>
      <c r="N20" s="160"/>
      <c r="O20" s="160"/>
      <c r="P20" s="160"/>
      <c r="Q20" s="160"/>
      <c r="R20" s="160"/>
      <c r="S20" s="160"/>
    </row>
    <row r="21" spans="1:19" x14ac:dyDescent="0.35">
      <c r="E21" s="23" t="str">
        <f>+Utilization!A4</f>
        <v>Tao Feng</v>
      </c>
      <c r="F21" s="23" t="str">
        <f>+Utilization!B4</f>
        <v>HC</v>
      </c>
      <c r="G21" s="23">
        <f>+Utilization!C4</f>
        <v>80</v>
      </c>
      <c r="H21" s="28"/>
      <c r="I21" s="28"/>
      <c r="J21" s="28"/>
      <c r="K21" s="28"/>
      <c r="L21" s="28"/>
      <c r="M21" s="28"/>
      <c r="N21" s="160"/>
      <c r="O21" s="160"/>
      <c r="P21" s="160"/>
      <c r="Q21" s="160"/>
      <c r="R21" s="160"/>
      <c r="S21" s="28"/>
    </row>
    <row r="22" spans="1:19" x14ac:dyDescent="0.35">
      <c r="E22" s="23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spans="1:19" x14ac:dyDescent="0.35">
      <c r="E23" s="23" t="str">
        <f>+Utilization!A6</f>
        <v>Chengyi Wang</v>
      </c>
      <c r="F23" s="23" t="str">
        <f>+Utilization!B6</f>
        <v>HC</v>
      </c>
      <c r="G23" s="23">
        <f>+Utilization!C6</f>
        <v>80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</row>
    <row r="24" spans="1:19" x14ac:dyDescent="0.35">
      <c r="E24" s="23" t="str">
        <f>+Utilization!A7</f>
        <v>Ningbo Xiang</v>
      </c>
      <c r="F24" s="23" t="str">
        <f>+Utilization!B7</f>
        <v>HC</v>
      </c>
      <c r="G24" s="23">
        <f>+Utilization!C7</f>
        <v>80</v>
      </c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</row>
    <row r="25" spans="1:19" x14ac:dyDescent="0.35">
      <c r="E25" s="23" t="str">
        <f>+Utilization!A8</f>
        <v>Ruijiang Zhu</v>
      </c>
      <c r="F25" s="23" t="str">
        <f>+Utilization!B8</f>
        <v>HC</v>
      </c>
      <c r="G25" s="23">
        <f>+Utilization!C8</f>
        <v>80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</row>
    <row r="26" spans="1:19" x14ac:dyDescent="0.35">
      <c r="E26" s="23" t="str">
        <f>+Utilization!A9</f>
        <v>Junhong Sun</v>
      </c>
      <c r="F26" s="23" t="str">
        <f>+Utilization!B9</f>
        <v>HC</v>
      </c>
      <c r="G26" s="23">
        <f>+Utilization!C9</f>
        <v>80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</row>
    <row r="27" spans="1:19" x14ac:dyDescent="0.35">
      <c r="E27" s="23" t="str">
        <f>+Utilization!A10</f>
        <v>Yong Zhou</v>
      </c>
      <c r="F27" s="23" t="str">
        <f>+Utilization!B10</f>
        <v>HC</v>
      </c>
      <c r="G27" s="23">
        <f>+Utilization!C10</f>
        <v>80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</row>
    <row r="28" spans="1:19" x14ac:dyDescent="0.35">
      <c r="E28" s="23" t="str">
        <f>+Utilization!A11</f>
        <v>Weimin Wu</v>
      </c>
      <c r="F28" s="23" t="str">
        <f>+Utilization!B11</f>
        <v>HC</v>
      </c>
      <c r="G28" s="23">
        <f>+Utilization!C11</f>
        <v>80</v>
      </c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</row>
    <row r="29" spans="1:19" ht="17.25" customHeight="1" x14ac:dyDescent="0.35">
      <c r="E29" s="23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28"/>
      <c r="I29" s="28"/>
      <c r="J29" s="28"/>
      <c r="K29" s="28"/>
      <c r="L29" s="28">
        <v>5</v>
      </c>
      <c r="M29" s="28">
        <v>5</v>
      </c>
      <c r="N29" s="28"/>
      <c r="O29" s="28"/>
      <c r="P29" s="28"/>
      <c r="Q29" s="28"/>
      <c r="R29" s="28"/>
      <c r="S29" s="28"/>
    </row>
    <row r="30" spans="1:19" x14ac:dyDescent="0.35">
      <c r="E30" s="23" t="str">
        <f>+Utilization!A13</f>
        <v>Yifei Yan</v>
      </c>
      <c r="F30" s="23" t="str">
        <f>+Utilization!B13</f>
        <v>HC</v>
      </c>
      <c r="G30" s="23">
        <f>+Utilization!C13</f>
        <v>70</v>
      </c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</row>
    <row r="31" spans="1:19" x14ac:dyDescent="0.35">
      <c r="E31" s="23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28"/>
      <c r="I31" s="28"/>
      <c r="J31" s="28"/>
      <c r="K31" s="28"/>
      <c r="L31" s="160">
        <v>6</v>
      </c>
      <c r="M31" s="160">
        <v>1</v>
      </c>
      <c r="N31" s="160"/>
      <c r="O31" s="160">
        <v>2</v>
      </c>
      <c r="P31" s="160"/>
      <c r="Q31" s="160">
        <v>2</v>
      </c>
      <c r="R31" s="160"/>
      <c r="S31" s="160">
        <v>2</v>
      </c>
    </row>
    <row r="32" spans="1:19" x14ac:dyDescent="0.35">
      <c r="E32" s="23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28"/>
      <c r="I32" s="28"/>
      <c r="J32" s="28"/>
      <c r="K32" s="28"/>
      <c r="L32" s="160">
        <v>15</v>
      </c>
      <c r="M32" s="160">
        <v>1</v>
      </c>
      <c r="N32" s="160"/>
      <c r="O32" s="160">
        <v>1</v>
      </c>
      <c r="P32" s="160"/>
      <c r="Q32" s="160">
        <v>1</v>
      </c>
      <c r="R32" s="160"/>
      <c r="S32" s="160">
        <v>1</v>
      </c>
    </row>
    <row r="33" spans="5:19" x14ac:dyDescent="0.35">
      <c r="E33" s="23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28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</row>
    <row r="34" spans="5:19" x14ac:dyDescent="0.35">
      <c r="E34" s="23" t="str">
        <f>+Utilization!A17</f>
        <v>XU, Kun</v>
      </c>
      <c r="F34" s="23" t="str">
        <f>+Utilization!B17</f>
        <v>HC</v>
      </c>
      <c r="G34" s="23">
        <f>+Utilization!C17</f>
        <v>70</v>
      </c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</row>
    <row r="35" spans="5:19" x14ac:dyDescent="0.35">
      <c r="E35" s="23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5:19" x14ac:dyDescent="0.35">
      <c r="E36" s="23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</row>
    <row r="37" spans="5:19" x14ac:dyDescent="0.35">
      <c r="E37" s="23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</row>
    <row r="38" spans="5:19" x14ac:dyDescent="0.35">
      <c r="E38" s="23" t="str">
        <f>+Utilization!A21</f>
        <v>ZHANG, Ao</v>
      </c>
      <c r="F38" s="23" t="str">
        <f>+Utilization!B21</f>
        <v>HC</v>
      </c>
      <c r="G38" s="23">
        <f>+Utilization!C21</f>
        <v>70</v>
      </c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5:19" x14ac:dyDescent="0.35">
      <c r="E39" s="23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</row>
    <row r="40" spans="5:19" x14ac:dyDescent="0.35">
      <c r="E40" s="23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</row>
    <row r="41" spans="5:19" x14ac:dyDescent="0.35">
      <c r="E41" s="23" t="str">
        <f>+Utilization!A24</f>
        <v>GENG, Bin</v>
      </c>
      <c r="F41" s="23" t="str">
        <f>+Utilization!B24</f>
        <v>HC</v>
      </c>
      <c r="G41" s="23">
        <f>+Utilization!C24</f>
        <v>70</v>
      </c>
      <c r="H41" s="28"/>
      <c r="I41" s="28"/>
      <c r="J41" s="28"/>
      <c r="K41" s="160"/>
      <c r="L41" s="160"/>
      <c r="M41" s="160"/>
      <c r="N41" s="160"/>
      <c r="O41" s="160"/>
      <c r="P41" s="160"/>
      <c r="Q41" s="160"/>
      <c r="R41" s="160"/>
      <c r="S41" s="160"/>
    </row>
    <row r="42" spans="5:19" x14ac:dyDescent="0.35">
      <c r="E42" s="23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28"/>
      <c r="I42" s="28"/>
      <c r="J42" s="28"/>
      <c r="K42" s="160"/>
      <c r="L42" s="160"/>
      <c r="M42" s="160"/>
      <c r="N42" s="160"/>
      <c r="O42" s="160"/>
      <c r="P42" s="160"/>
      <c r="Q42" s="160"/>
      <c r="R42" s="160"/>
      <c r="S42" s="160"/>
    </row>
    <row r="43" spans="5:19" x14ac:dyDescent="0.35">
      <c r="E43" s="23" t="str">
        <f>+Utilization!A26</f>
        <v>XIE, Qian</v>
      </c>
      <c r="F43" s="23" t="str">
        <f>+Utilization!B26</f>
        <v>HC</v>
      </c>
      <c r="G43" s="23">
        <f>+Utilization!C26</f>
        <v>60</v>
      </c>
      <c r="H43" s="28"/>
      <c r="I43" s="28"/>
      <c r="J43" s="160"/>
      <c r="K43" s="160"/>
      <c r="L43" s="160"/>
      <c r="M43" s="160"/>
      <c r="N43" s="160"/>
      <c r="O43" s="160"/>
      <c r="P43" s="160"/>
      <c r="Q43" s="160"/>
      <c r="R43" s="160"/>
      <c r="S43" s="28"/>
    </row>
    <row r="44" spans="5:19" x14ac:dyDescent="0.35">
      <c r="E44" s="23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</row>
    <row r="45" spans="5:19" x14ac:dyDescent="0.35">
      <c r="E45" s="23" t="str">
        <f>+Utilization!A28</f>
        <v>HE, Ran</v>
      </c>
      <c r="F45" s="23" t="str">
        <f>+Utilization!B28</f>
        <v>HC</v>
      </c>
      <c r="G45" s="23">
        <f>+Utilization!C28</f>
        <v>60</v>
      </c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</row>
    <row r="46" spans="5:19" x14ac:dyDescent="0.35">
      <c r="E46" s="23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</row>
    <row r="47" spans="5:19" x14ac:dyDescent="0.35">
      <c r="E47" s="23" t="str">
        <f>+Utilization!A30</f>
        <v>Min Li</v>
      </c>
      <c r="F47" s="23" t="str">
        <f>+Utilization!B30</f>
        <v>HC</v>
      </c>
      <c r="G47" s="23">
        <f>+Utilization!C30</f>
        <v>60</v>
      </c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</row>
    <row r="48" spans="5:19" x14ac:dyDescent="0.35">
      <c r="E48" s="23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</row>
    <row r="49" spans="5:19" x14ac:dyDescent="0.35">
      <c r="E49" s="23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</row>
    <row r="50" spans="5:19" x14ac:dyDescent="0.35">
      <c r="E50" s="23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</row>
    <row r="51" spans="5:19" s="115" customFormat="1" x14ac:dyDescent="0.35">
      <c r="E51" s="23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</row>
    <row r="52" spans="5:19" s="115" customFormat="1" x14ac:dyDescent="0.35">
      <c r="E52" s="23" t="str">
        <f>+Utilization!A35</f>
        <v>Yongquan Wang</v>
      </c>
      <c r="F52" s="23">
        <f>+Utilization!B35</f>
        <v>0</v>
      </c>
      <c r="G52" s="23">
        <f>+Utilization!C35</f>
        <v>60</v>
      </c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</row>
    <row r="53" spans="5:19" s="115" customFormat="1" x14ac:dyDescent="0.35">
      <c r="E53" s="23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</row>
    <row r="54" spans="5:19" s="115" customFormat="1" x14ac:dyDescent="0.35">
      <c r="E54" s="23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</row>
    <row r="55" spans="5:19" s="115" customFormat="1" x14ac:dyDescent="0.35">
      <c r="E55" s="23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</row>
    <row r="56" spans="5:19" s="115" customFormat="1" x14ac:dyDescent="0.35">
      <c r="E56" s="23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</row>
    <row r="57" spans="5:19" s="115" customFormat="1" x14ac:dyDescent="0.35">
      <c r="E57" s="23">
        <f>+Utilization!A40</f>
        <v>0</v>
      </c>
      <c r="F57" s="23">
        <f>+Utilization!B40</f>
        <v>0</v>
      </c>
      <c r="G57" s="23">
        <f>+Utilization!C40</f>
        <v>0</v>
      </c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</row>
    <row r="58" spans="5:19" s="115" customFormat="1" x14ac:dyDescent="0.35">
      <c r="E58" s="23">
        <f>+Utilization!A41</f>
        <v>0</v>
      </c>
      <c r="F58" s="23">
        <f>+Utilization!B41</f>
        <v>0</v>
      </c>
      <c r="G58" s="23">
        <f>+Utilization!C41</f>
        <v>0</v>
      </c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</row>
    <row r="59" spans="5:19" s="115" customFormat="1" x14ac:dyDescent="0.35">
      <c r="E59" s="23">
        <f>+Utilization!A42</f>
        <v>0</v>
      </c>
      <c r="F59" s="23">
        <f>+Utilization!B42</f>
        <v>0</v>
      </c>
      <c r="G59" s="23">
        <f>+Utilization!C42</f>
        <v>0</v>
      </c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</row>
    <row r="60" spans="5:19" s="115" customFormat="1" x14ac:dyDescent="0.35">
      <c r="E60" s="23">
        <f>+Utilization!A43</f>
        <v>0</v>
      </c>
      <c r="F60" s="23">
        <f>+Utilization!B43</f>
        <v>0</v>
      </c>
      <c r="G60" s="23">
        <f>+Utilization!C43</f>
        <v>0</v>
      </c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</row>
    <row r="61" spans="5:19" s="115" customFormat="1" x14ac:dyDescent="0.35">
      <c r="E61" s="23">
        <f>+Utilization!A44</f>
        <v>0</v>
      </c>
      <c r="F61" s="23">
        <f>+Utilization!B44</f>
        <v>0</v>
      </c>
      <c r="G61" s="23">
        <f>+Utilization!C44</f>
        <v>0</v>
      </c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</row>
    <row r="62" spans="5:19" s="115" customFormat="1" x14ac:dyDescent="0.35">
      <c r="E62" s="23">
        <f>+Utilization!A45</f>
        <v>0</v>
      </c>
      <c r="F62" s="23">
        <f>+Utilization!B45</f>
        <v>0</v>
      </c>
      <c r="G62" s="23">
        <f>+Utilization!C45</f>
        <v>0</v>
      </c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</row>
    <row r="63" spans="5:19" s="115" customFormat="1" x14ac:dyDescent="0.35">
      <c r="E63" s="23">
        <f>+Utilization!A46</f>
        <v>0</v>
      </c>
      <c r="F63" s="23">
        <f>+Utilization!B46</f>
        <v>0</v>
      </c>
      <c r="G63" s="23">
        <f>+Utilization!C46</f>
        <v>0</v>
      </c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</row>
    <row r="64" spans="5:19" s="115" customFormat="1" x14ac:dyDescent="0.35">
      <c r="E64" s="23">
        <f>+Utilization!A47</f>
        <v>0</v>
      </c>
      <c r="F64" s="23">
        <f>+Utilization!B47</f>
        <v>0</v>
      </c>
      <c r="G64" s="23">
        <f>+Utilization!C47</f>
        <v>0</v>
      </c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</row>
    <row r="65" spans="5:19" s="115" customFormat="1" x14ac:dyDescent="0.35">
      <c r="E65" s="23">
        <f>+Utilization!A48</f>
        <v>0</v>
      </c>
      <c r="F65" s="23">
        <f>+Utilization!B48</f>
        <v>0</v>
      </c>
      <c r="G65" s="23">
        <f>+Utilization!C48</f>
        <v>0</v>
      </c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</row>
    <row r="66" spans="5:19" s="115" customFormat="1" x14ac:dyDescent="0.35">
      <c r="E66" s="23">
        <f>+Utilization!A49</f>
        <v>0</v>
      </c>
      <c r="F66" s="23">
        <f>+Utilization!B49</f>
        <v>0</v>
      </c>
      <c r="G66" s="23">
        <f>+Utilization!C49</f>
        <v>0</v>
      </c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</row>
    <row r="67" spans="5:19" s="115" customFormat="1" x14ac:dyDescent="0.35">
      <c r="E67" s="23">
        <f>+Utilization!A50</f>
        <v>0</v>
      </c>
      <c r="F67" s="23">
        <f>+Utilization!B50</f>
        <v>0</v>
      </c>
      <c r="G67" s="23">
        <f>+Utilization!C50</f>
        <v>0</v>
      </c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</row>
    <row r="68" spans="5:19" s="115" customFormat="1" x14ac:dyDescent="0.35">
      <c r="E68" s="23">
        <f>+Utilization!A51</f>
        <v>0</v>
      </c>
      <c r="F68" s="23">
        <f>+Utilization!B51</f>
        <v>0</v>
      </c>
      <c r="G68" s="23">
        <f>+Utilization!C51</f>
        <v>0</v>
      </c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</row>
    <row r="69" spans="5:19" s="115" customFormat="1" x14ac:dyDescent="0.35">
      <c r="E69" s="23">
        <f>+Utilization!A52</f>
        <v>0</v>
      </c>
      <c r="F69" s="23">
        <f>+Utilization!B52</f>
        <v>0</v>
      </c>
      <c r="G69" s="23">
        <f>+Utilization!C52</f>
        <v>0</v>
      </c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</row>
    <row r="70" spans="5:19" s="115" customFormat="1" x14ac:dyDescent="0.35">
      <c r="E70" s="23">
        <f>+Utilization!A53</f>
        <v>0</v>
      </c>
      <c r="F70" s="23">
        <f>+Utilization!B53</f>
        <v>0</v>
      </c>
      <c r="G70" s="23">
        <f>+Utilization!C53</f>
        <v>0</v>
      </c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</row>
    <row r="71" spans="5:19" s="115" customFormat="1" x14ac:dyDescent="0.35">
      <c r="E71" s="23">
        <f>+Utilization!A54</f>
        <v>0</v>
      </c>
      <c r="F71" s="23">
        <f>+Utilization!B54</f>
        <v>0</v>
      </c>
      <c r="G71" s="23">
        <f>+Utilization!C54</f>
        <v>0</v>
      </c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</row>
    <row r="72" spans="5:19" s="115" customFormat="1" x14ac:dyDescent="0.35">
      <c r="E72" s="23">
        <f>+Utilization!A55</f>
        <v>0</v>
      </c>
      <c r="F72" s="23">
        <f>+Utilization!B55</f>
        <v>0</v>
      </c>
      <c r="G72" s="23">
        <f>+Utilization!C55</f>
        <v>0</v>
      </c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</row>
    <row r="73" spans="5:19" s="115" customFormat="1" x14ac:dyDescent="0.35">
      <c r="E73" s="23">
        <f>+Utilization!A56</f>
        <v>0</v>
      </c>
      <c r="F73" s="23">
        <f>+Utilization!B56</f>
        <v>0</v>
      </c>
      <c r="G73" s="23">
        <f>+Utilization!C56</f>
        <v>0</v>
      </c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</row>
    <row r="74" spans="5:19" x14ac:dyDescent="0.35">
      <c r="E74" s="23">
        <f>+Utilization!A57</f>
        <v>0</v>
      </c>
      <c r="F74" s="23">
        <f>+Utilization!B57</f>
        <v>0</v>
      </c>
      <c r="G74" s="23">
        <f>+Utilization!C57</f>
        <v>0</v>
      </c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</row>
    <row r="75" spans="5:19" x14ac:dyDescent="0.35">
      <c r="E75" s="23">
        <f>+Utilization!A58</f>
        <v>0</v>
      </c>
      <c r="F75" s="23">
        <f>+Utilization!B58</f>
        <v>0</v>
      </c>
      <c r="G75" s="23">
        <f>+Utilization!C58</f>
        <v>0</v>
      </c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</row>
  </sheetData>
  <sheetProtection sort="0" autoFilter="0"/>
  <autoFilter ref="E19:E75"/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93"/>
  <sheetViews>
    <sheetView workbookViewId="0">
      <selection activeCell="S2" sqref="S2"/>
    </sheetView>
  </sheetViews>
  <sheetFormatPr defaultColWidth="8.7265625" defaultRowHeight="14.5" x14ac:dyDescent="0.35"/>
  <cols>
    <col min="1" max="1" width="19" customWidth="1"/>
    <col min="2" max="2" width="6.26953125" customWidth="1"/>
    <col min="3" max="3" width="8.453125" customWidth="1"/>
    <col min="4" max="4" width="13.26953125" customWidth="1"/>
    <col min="5" max="5" width="29.7265625" customWidth="1"/>
    <col min="6" max="6" width="38.453125" customWidth="1"/>
    <col min="7" max="7" width="26" bestFit="1" customWidth="1"/>
    <col min="14" max="14" width="10.26953125" bestFit="1" customWidth="1"/>
    <col min="22" max="22" width="2.453125" hidden="1" customWidth="1"/>
    <col min="23" max="23" width="8.453125" hidden="1" customWidth="1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140"/>
      <c r="C2" s="140" t="e">
        <f>VLOOKUP(F2,CRM!A:N,5,0)</f>
        <v>#N/A</v>
      </c>
      <c r="D2" s="115" t="s">
        <v>2505</v>
      </c>
      <c r="E2" s="115" t="s">
        <v>2556</v>
      </c>
      <c r="F2" s="115" t="s">
        <v>2559</v>
      </c>
      <c r="G2" s="8" t="s">
        <v>4</v>
      </c>
      <c r="H2" s="16"/>
      <c r="I2" s="157"/>
      <c r="J2" s="141"/>
      <c r="K2" s="157"/>
      <c r="L2" s="157"/>
      <c r="M2" s="157"/>
      <c r="N2" s="141"/>
      <c r="O2" s="16"/>
      <c r="P2" s="157"/>
      <c r="Q2" s="157"/>
      <c r="R2" s="157"/>
      <c r="S2" s="157">
        <v>200000</v>
      </c>
      <c r="T2" s="14">
        <f t="shared" ref="T2:T8" si="0">SUM(H2:S2)</f>
        <v>200000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(($F$20:$F$75)="HC"), $G$20:$G$75,H$20:H$75))*Utilization!$B$65</f>
        <v>0</v>
      </c>
      <c r="I3" s="14">
        <f>(SUMPRODUCT(-- (($F$20:$F$75)="HC"), $G$20:$G$75,I$20:I$75))*Utilization!$B$65</f>
        <v>0</v>
      </c>
      <c r="J3" s="14">
        <f>(SUMPRODUCT(-- (($F$20:$F$75)="HC"), $G$20:$G$75,J$20:J$75))*Utilization!$B$65</f>
        <v>0</v>
      </c>
      <c r="K3" s="14">
        <f>(SUMPRODUCT(-- (($F$20:$F$75)="HC"), $G$20:$G$75,K$20:K$75))*Utilization!$B$65</f>
        <v>0</v>
      </c>
      <c r="L3" s="14">
        <f>(SUMPRODUCT(-- (($F$20:$F$75)="HC"), $G$20:$G$75,L$20:L$75))*Utilization!$B$65</f>
        <v>4080</v>
      </c>
      <c r="M3" s="14">
        <f>(SUMPRODUCT(-- (($F$20:$F$75)="HC"), $G$20:$G$75,M$20:M$75))*Utilization!$B$65</f>
        <v>10320</v>
      </c>
      <c r="N3" s="14">
        <f>(SUMPRODUCT(-- (($F$20:$F$75)="HC"), $G$20:$G$75,N$20:N$75))*Utilization!$B$65</f>
        <v>15920</v>
      </c>
      <c r="O3" s="14">
        <f>(SUMPRODUCT(-- (($F$20:$F$75)="HC"), $G$20:$G$75,O$20:O$75))*Utilization!$B$65</f>
        <v>15920</v>
      </c>
      <c r="P3" s="14">
        <f>(SUMPRODUCT(-- (($F$20:$F$75)="HC"), $G$20:$G$75,P$20:P$75))*Utilization!$B$65</f>
        <v>4160</v>
      </c>
      <c r="Q3" s="14">
        <f>(SUMPRODUCT(-- (($F$20:$F$75)="HC"), $G$20:$G$75,Q$20:Q$75))*Utilization!$B$65</f>
        <v>640</v>
      </c>
      <c r="R3" s="14">
        <f>(SUMPRODUCT(-- (($F$20:$F$75)="HC"), $G$20:$G$75,R$20:R$75))*Utilization!$B$65</f>
        <v>640</v>
      </c>
      <c r="S3" s="14">
        <f>(SUMPRODUCT(-- (($F$20:$F$75)="HC"), $G$20:$G$75,S$20:S$75))*Utilization!$B$65</f>
        <v>640</v>
      </c>
      <c r="T3" s="14">
        <f t="shared" si="0"/>
        <v>52320</v>
      </c>
      <c r="V3" s="18" t="s">
        <v>37</v>
      </c>
      <c r="W3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(($F$20:$F$75)="EX"), $G$20:$G$75,H$20:H$75))*Utilization!$B$65</f>
        <v>0</v>
      </c>
      <c r="I4" s="14">
        <f>(SUMPRODUCT(-- (($F$20:$F$75)="EX"), $G$20:$G$75,I$20:I$75))*Utilization!$B$65</f>
        <v>0</v>
      </c>
      <c r="J4" s="14">
        <f>(SUMPRODUCT(-- (($F$20:$F$75)="EX"), $G$20:$G$75,J$20:J$75))*Utilization!$B$65</f>
        <v>0</v>
      </c>
      <c r="K4" s="14">
        <f>(SUMPRODUCT(-- (($F$20:$F$75)="EX"), $G$20:$G$75,K$20:K$75))*Utilization!$B$65</f>
        <v>0</v>
      </c>
      <c r="L4" s="14">
        <f>(SUMPRODUCT(-- (($F$20:$F$75)="EX"), $G$20:$G$75,L$20:L$75))*Utilization!$B$65</f>
        <v>0</v>
      </c>
      <c r="M4" s="14">
        <f>(SUMPRODUCT(-- (($F$20:$F$75)="EX"), $G$20:$G$75,M$20:M$75))*Utilization!$B$65</f>
        <v>0</v>
      </c>
      <c r="N4" s="14">
        <f>(SUMPRODUCT(-- (($F$20:$F$75)="EX"), $G$20:$G$75,N$20:N$75))*Utilization!$B$65</f>
        <v>0</v>
      </c>
      <c r="O4" s="14">
        <f>(SUMPRODUCT(-- (($F$20:$F$75)="EX"), $G$20:$G$75,O$20:O$75))*Utilization!$B$65</f>
        <v>0</v>
      </c>
      <c r="P4" s="14">
        <f>(SUMPRODUCT(-- (($F$20:$F$75)="EX"), $G$20:$G$75,P$20:P$75))*Utilization!$B$65</f>
        <v>0</v>
      </c>
      <c r="Q4" s="14">
        <f>(SUMPRODUCT(-- (($F$20:$F$75)="EX"), $G$20:$G$75,Q$20:Q$75))*Utilization!$B$65</f>
        <v>0</v>
      </c>
      <c r="R4" s="14">
        <f>(SUMPRODUCT(-- (($F$20:$F$75)="EX"), $G$20:$G$75,R$20:R$75))*Utilization!$B$65</f>
        <v>0</v>
      </c>
      <c r="S4" s="14">
        <f>(SUMPRODUCT(-- (($F$20:$F$75)="EX"), $G$20:$G$75,S$20:S$75))*Utilization!$B$65</f>
        <v>0</v>
      </c>
      <c r="T4" s="14">
        <f t="shared" si="0"/>
        <v>0</v>
      </c>
      <c r="V4" s="170" t="s">
        <v>710</v>
      </c>
      <c r="W4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(($F$20:$F$75)="CO"), $G$20:$G$75,H$20:H$75))*Utilization!$B$65</f>
        <v>0</v>
      </c>
      <c r="I5" s="14">
        <f>(SUMPRODUCT(-- (($F$20:$F$75)="CO"), $G$20:$G$75,I$20:I$75))*Utilization!$B$65</f>
        <v>0</v>
      </c>
      <c r="J5" s="14">
        <f>(SUMPRODUCT(-- (($F$20:$F$75)="CO"), $G$20:$G$75,J$20:J$75))*Utilization!$B$65</f>
        <v>0</v>
      </c>
      <c r="K5" s="14">
        <f>(SUMPRODUCT(-- (($F$20:$F$75)="CO"), $G$20:$G$75,K$20:K$75))*Utilization!$B$65</f>
        <v>0</v>
      </c>
      <c r="L5" s="14">
        <f>(SUMPRODUCT(-- (($F$20:$F$75)="CO"), $G$20:$G$75,L$20:L$75))*Utilization!$B$65</f>
        <v>0</v>
      </c>
      <c r="M5" s="14">
        <f>(SUMPRODUCT(-- (($F$20:$F$75)="CO"), $G$20:$G$75,M$20:M$75))*Utilization!$B$65</f>
        <v>0</v>
      </c>
      <c r="N5" s="14">
        <f>(SUMPRODUCT(-- (($F$20:$F$75)="CO"), $G$20:$G$75,N$20:N$75))*Utilization!$B$65</f>
        <v>0</v>
      </c>
      <c r="O5" s="14">
        <f>(SUMPRODUCT(-- (($F$20:$F$75)="CO"), $G$20:$G$75,O$20:O$75))*Utilization!$B$65</f>
        <v>0</v>
      </c>
      <c r="P5" s="14">
        <f>(SUMPRODUCT(-- (($F$20:$F$75)="CO"), $G$20:$G$75,P$20:P$75))*Utilization!$B$65</f>
        <v>0</v>
      </c>
      <c r="Q5" s="14">
        <f>(SUMPRODUCT(-- (($F$20:$F$75)="CO"), $G$20:$G$75,Q$20:Q$75))*Utilization!$B$65</f>
        <v>0</v>
      </c>
      <c r="R5" s="14">
        <f>(SUMPRODUCT(-- (($F$20:$F$75)="CO"), $G$20:$G$75,R$20:R$75))*Utilization!$B$65</f>
        <v>0</v>
      </c>
      <c r="S5" s="14">
        <f>(SUMPRODUCT(-- (($F$20:$F$75)="CO"), $G$20:$G$75,S$20:S$75))*Utilization!$B$65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7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4">
        <f t="shared" si="0"/>
        <v>0</v>
      </c>
    </row>
    <row r="9" spans="1:23" s="6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4080</v>
      </c>
      <c r="M9" s="11">
        <f t="shared" si="1"/>
        <v>10320</v>
      </c>
      <c r="N9" s="11">
        <f t="shared" si="1"/>
        <v>15920</v>
      </c>
      <c r="O9" s="11">
        <f t="shared" si="1"/>
        <v>15920</v>
      </c>
      <c r="P9" s="11">
        <f t="shared" si="1"/>
        <v>4160</v>
      </c>
      <c r="Q9" s="11">
        <f t="shared" si="1"/>
        <v>640</v>
      </c>
      <c r="R9" s="11">
        <f t="shared" si="1"/>
        <v>640</v>
      </c>
      <c r="S9" s="11">
        <f t="shared" si="1"/>
        <v>640</v>
      </c>
      <c r="T9" s="11">
        <f t="shared" si="1"/>
        <v>52320</v>
      </c>
    </row>
    <row r="10" spans="1:23" s="6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0.99680000000000002</v>
      </c>
      <c r="T10" s="12">
        <f t="shared" si="2"/>
        <v>0.73839999999999995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0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3.2000000000000002E-3</v>
      </c>
      <c r="T11" s="13">
        <f>IF(T$2=0,0,+T3/T$2)</f>
        <v>0.2616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28"/>
      <c r="I20" s="28"/>
      <c r="J20" s="28"/>
      <c r="K20" s="28"/>
      <c r="L20" s="28">
        <v>1</v>
      </c>
      <c r="M20" s="28">
        <v>1</v>
      </c>
      <c r="N20" s="160">
        <v>1</v>
      </c>
      <c r="O20" s="160">
        <v>1</v>
      </c>
      <c r="P20" s="160">
        <v>1</v>
      </c>
      <c r="Q20" s="160">
        <v>1</v>
      </c>
      <c r="R20" s="160">
        <v>1</v>
      </c>
      <c r="S20" s="160">
        <v>1</v>
      </c>
    </row>
    <row r="21" spans="1:19" x14ac:dyDescent="0.35">
      <c r="E21" s="23" t="str">
        <f>+Utilization!A4</f>
        <v>Tao Feng</v>
      </c>
      <c r="F21" s="23" t="str">
        <f>+Utilization!B4</f>
        <v>HC</v>
      </c>
      <c r="G21" s="23">
        <f>+Utilization!C4</f>
        <v>80</v>
      </c>
      <c r="H21" s="28"/>
      <c r="I21" s="28"/>
      <c r="J21" s="28"/>
      <c r="K21" s="28"/>
      <c r="L21" s="28"/>
      <c r="M21" s="28"/>
      <c r="N21" s="28"/>
      <c r="O21" s="28"/>
      <c r="P21" s="28"/>
      <c r="Q21" s="160"/>
      <c r="R21" s="160"/>
      <c r="S21" s="160"/>
    </row>
    <row r="22" spans="1:19" x14ac:dyDescent="0.35">
      <c r="E22" s="23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spans="1:19" x14ac:dyDescent="0.35">
      <c r="E23" s="23" t="str">
        <f>+Utilization!A6</f>
        <v>Chengyi Wang</v>
      </c>
      <c r="F23" s="23" t="str">
        <f>+Utilization!B6</f>
        <v>HC</v>
      </c>
      <c r="G23" s="23">
        <f>+Utilization!C6</f>
        <v>80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</row>
    <row r="24" spans="1:19" x14ac:dyDescent="0.35">
      <c r="E24" s="23" t="str">
        <f>+Utilization!A7</f>
        <v>Ningbo Xiang</v>
      </c>
      <c r="F24" s="23" t="str">
        <f>+Utilization!B7</f>
        <v>HC</v>
      </c>
      <c r="G24" s="23">
        <f>+Utilization!C7</f>
        <v>80</v>
      </c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</row>
    <row r="25" spans="1:19" x14ac:dyDescent="0.35">
      <c r="E25" s="23" t="str">
        <f>+Utilization!A8</f>
        <v>Ruijiang Zhu</v>
      </c>
      <c r="F25" s="23" t="str">
        <f>+Utilization!B8</f>
        <v>HC</v>
      </c>
      <c r="G25" s="23">
        <f>+Utilization!C8</f>
        <v>80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</row>
    <row r="26" spans="1:19" x14ac:dyDescent="0.35">
      <c r="E26" s="23" t="str">
        <f>+Utilization!A9</f>
        <v>Junhong Sun</v>
      </c>
      <c r="F26" s="23" t="str">
        <f>+Utilization!B9</f>
        <v>HC</v>
      </c>
      <c r="G26" s="23">
        <f>+Utilization!C9</f>
        <v>80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</row>
    <row r="27" spans="1:19" x14ac:dyDescent="0.35">
      <c r="E27" s="23" t="str">
        <f>+Utilization!A10</f>
        <v>Yong Zhou</v>
      </c>
      <c r="F27" s="23" t="str">
        <f>+Utilization!B10</f>
        <v>HC</v>
      </c>
      <c r="G27" s="23">
        <f>+Utilization!C10</f>
        <v>80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</row>
    <row r="28" spans="1:19" x14ac:dyDescent="0.35">
      <c r="E28" s="23" t="str">
        <f>+Utilization!A11</f>
        <v>Weimin Wu</v>
      </c>
      <c r="F28" s="23" t="str">
        <f>+Utilization!B11</f>
        <v>HC</v>
      </c>
      <c r="G28" s="23">
        <f>+Utilization!C11</f>
        <v>80</v>
      </c>
      <c r="H28" s="28"/>
      <c r="I28" s="28"/>
      <c r="J28" s="28"/>
      <c r="K28" s="160"/>
      <c r="L28" s="160"/>
      <c r="M28" s="160"/>
      <c r="N28" s="160"/>
      <c r="O28" s="160"/>
      <c r="P28" s="160"/>
      <c r="Q28" s="160"/>
      <c r="R28" s="160"/>
      <c r="S28" s="160"/>
    </row>
    <row r="29" spans="1:19" x14ac:dyDescent="0.35">
      <c r="E29" s="23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28"/>
      <c r="I29" s="28"/>
      <c r="J29" s="28"/>
      <c r="K29" s="28"/>
      <c r="L29" s="28">
        <v>1</v>
      </c>
      <c r="M29" s="28">
        <v>2</v>
      </c>
      <c r="N29" s="28">
        <v>2</v>
      </c>
      <c r="O29" s="28">
        <v>2</v>
      </c>
      <c r="P29" s="28">
        <v>2</v>
      </c>
      <c r="Q29" s="28"/>
      <c r="R29" s="28"/>
      <c r="S29" s="28"/>
    </row>
    <row r="30" spans="1:19" x14ac:dyDescent="0.35">
      <c r="E30" s="23" t="str">
        <f>+Utilization!A13</f>
        <v>Yifei Yan</v>
      </c>
      <c r="F30" s="23" t="str">
        <f>+Utilization!B13</f>
        <v>HC</v>
      </c>
      <c r="G30" s="23">
        <f>+Utilization!C13</f>
        <v>70</v>
      </c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</row>
    <row r="31" spans="1:19" x14ac:dyDescent="0.35">
      <c r="E31" s="23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28"/>
      <c r="I31" s="28"/>
      <c r="J31" s="28"/>
      <c r="K31" s="28"/>
      <c r="L31" s="160">
        <v>5</v>
      </c>
      <c r="M31" s="305">
        <v>5</v>
      </c>
      <c r="N31" s="160">
        <v>15</v>
      </c>
      <c r="O31" s="160">
        <v>15</v>
      </c>
      <c r="P31" s="160">
        <v>2</v>
      </c>
      <c r="Q31" s="28"/>
      <c r="R31" s="28"/>
      <c r="S31" s="28"/>
    </row>
    <row r="32" spans="1:19" x14ac:dyDescent="0.35">
      <c r="E32" s="23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28"/>
      <c r="I32" s="28"/>
      <c r="J32" s="28"/>
      <c r="K32" s="28"/>
      <c r="L32" s="160"/>
      <c r="M32" s="160"/>
      <c r="N32" s="160"/>
      <c r="O32" s="160"/>
      <c r="P32" s="160"/>
      <c r="Q32" s="28"/>
      <c r="R32" s="28"/>
      <c r="S32" s="28"/>
    </row>
    <row r="33" spans="5:19" x14ac:dyDescent="0.35">
      <c r="E33" s="23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28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</row>
    <row r="34" spans="5:19" x14ac:dyDescent="0.35">
      <c r="E34" s="23" t="str">
        <f>+Utilization!A17</f>
        <v>XU, Kun</v>
      </c>
      <c r="F34" s="23" t="str">
        <f>+Utilization!B17</f>
        <v>HC</v>
      </c>
      <c r="G34" s="23">
        <f>+Utilization!C17</f>
        <v>70</v>
      </c>
      <c r="H34" s="28"/>
      <c r="I34" s="28"/>
      <c r="J34" s="28"/>
      <c r="K34" s="28"/>
      <c r="L34" s="160"/>
      <c r="M34" s="160"/>
      <c r="N34" s="160"/>
      <c r="O34" s="160"/>
      <c r="P34" s="160"/>
      <c r="Q34" s="28"/>
      <c r="R34" s="28"/>
      <c r="S34" s="28"/>
    </row>
    <row r="35" spans="5:19" x14ac:dyDescent="0.35">
      <c r="E35" s="23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28"/>
      <c r="I35" s="28"/>
      <c r="J35" s="28"/>
      <c r="K35" s="28"/>
      <c r="L35" s="160"/>
      <c r="M35" s="160"/>
      <c r="N35" s="160"/>
      <c r="O35" s="160"/>
      <c r="P35" s="160"/>
      <c r="Q35" s="28"/>
      <c r="R35" s="28"/>
      <c r="S35" s="28"/>
    </row>
    <row r="36" spans="5:19" x14ac:dyDescent="0.35">
      <c r="E36" s="23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28"/>
      <c r="I36" s="28"/>
      <c r="J36" s="28"/>
      <c r="K36" s="28"/>
      <c r="L36" s="160"/>
      <c r="M36" s="160"/>
      <c r="N36" s="160"/>
      <c r="O36" s="160"/>
      <c r="P36" s="160"/>
      <c r="Q36" s="28"/>
      <c r="R36" s="28"/>
      <c r="S36" s="28"/>
    </row>
    <row r="37" spans="5:19" x14ac:dyDescent="0.35">
      <c r="E37" s="23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28"/>
      <c r="I37" s="28"/>
      <c r="J37" s="28"/>
      <c r="K37" s="28"/>
      <c r="L37" s="160"/>
      <c r="M37" s="160"/>
      <c r="N37" s="160"/>
      <c r="O37" s="160"/>
      <c r="P37" s="160"/>
      <c r="Q37" s="28"/>
      <c r="R37" s="28"/>
      <c r="S37" s="28"/>
    </row>
    <row r="38" spans="5:19" x14ac:dyDescent="0.35">
      <c r="E38" s="23" t="str">
        <f>+Utilization!A21</f>
        <v>ZHANG, Ao</v>
      </c>
      <c r="F38" s="23" t="str">
        <f>+Utilization!B21</f>
        <v>HC</v>
      </c>
      <c r="G38" s="23">
        <f>+Utilization!C21</f>
        <v>70</v>
      </c>
      <c r="H38" s="28"/>
      <c r="I38" s="28"/>
      <c r="J38" s="28"/>
      <c r="K38" s="28"/>
      <c r="L38" s="160"/>
      <c r="M38" s="160"/>
      <c r="N38" s="160"/>
      <c r="O38" s="160"/>
      <c r="P38" s="160"/>
      <c r="Q38" s="28"/>
      <c r="R38" s="28"/>
      <c r="S38" s="28"/>
    </row>
    <row r="39" spans="5:19" x14ac:dyDescent="0.35">
      <c r="E39" s="23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28"/>
      <c r="I39" s="28"/>
      <c r="J39" s="28"/>
      <c r="K39" s="28"/>
      <c r="L39" s="160"/>
      <c r="M39" s="160"/>
      <c r="N39" s="160"/>
      <c r="O39" s="160"/>
      <c r="P39" s="160"/>
      <c r="Q39" s="28"/>
      <c r="R39" s="28"/>
      <c r="S39" s="28"/>
    </row>
    <row r="40" spans="5:19" x14ac:dyDescent="0.35">
      <c r="E40" s="23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28"/>
      <c r="I40" s="28"/>
      <c r="J40" s="28"/>
      <c r="K40" s="28"/>
      <c r="L40" s="160"/>
      <c r="M40" s="160">
        <v>10</v>
      </c>
      <c r="N40" s="160">
        <v>10</v>
      </c>
      <c r="O40" s="160">
        <v>10</v>
      </c>
      <c r="P40" s="160">
        <v>2</v>
      </c>
      <c r="Q40" s="28"/>
      <c r="R40" s="28"/>
      <c r="S40" s="28"/>
    </row>
    <row r="41" spans="5:19" x14ac:dyDescent="0.35">
      <c r="E41" s="23" t="str">
        <f>+Utilization!A24</f>
        <v>GENG, Bin</v>
      </c>
      <c r="F41" s="23" t="str">
        <f>+Utilization!B24</f>
        <v>HC</v>
      </c>
      <c r="G41" s="23">
        <f>+Utilization!C24</f>
        <v>70</v>
      </c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</row>
    <row r="42" spans="5:19" x14ac:dyDescent="0.35">
      <c r="E42" s="23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</row>
    <row r="43" spans="5:19" x14ac:dyDescent="0.35">
      <c r="E43" s="23" t="str">
        <f>+Utilization!A26</f>
        <v>XIE, Qian</v>
      </c>
      <c r="F43" s="23" t="str">
        <f>+Utilization!B26</f>
        <v>HC</v>
      </c>
      <c r="G43" s="23">
        <f>+Utilization!C26</f>
        <v>60</v>
      </c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</row>
    <row r="44" spans="5:19" x14ac:dyDescent="0.35">
      <c r="E44" s="23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</row>
    <row r="45" spans="5:19" x14ac:dyDescent="0.35">
      <c r="E45" s="23" t="str">
        <f>+Utilization!A28</f>
        <v>HE, Ran</v>
      </c>
      <c r="F45" s="23" t="str">
        <f>+Utilization!B28</f>
        <v>HC</v>
      </c>
      <c r="G45" s="23">
        <f>+Utilization!C28</f>
        <v>60</v>
      </c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</row>
    <row r="46" spans="5:19" x14ac:dyDescent="0.35">
      <c r="E46" s="23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</row>
    <row r="47" spans="5:19" x14ac:dyDescent="0.35">
      <c r="E47" s="23" t="str">
        <f>+Utilization!A30</f>
        <v>Min Li</v>
      </c>
      <c r="F47" s="23" t="str">
        <f>+Utilization!B30</f>
        <v>HC</v>
      </c>
      <c r="G47" s="23">
        <f>+Utilization!C30</f>
        <v>60</v>
      </c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</row>
    <row r="48" spans="5:19" x14ac:dyDescent="0.35">
      <c r="E48" s="23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</row>
    <row r="49" spans="5:19" x14ac:dyDescent="0.35">
      <c r="E49" s="23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</row>
    <row r="50" spans="5:19" x14ac:dyDescent="0.35">
      <c r="E50" s="23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</row>
    <row r="51" spans="5:19" s="115" customFormat="1" x14ac:dyDescent="0.35">
      <c r="E51" s="23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</row>
    <row r="52" spans="5:19" s="115" customFormat="1" x14ac:dyDescent="0.35">
      <c r="E52" s="23" t="str">
        <f>+Utilization!A35</f>
        <v>Yongquan Wang</v>
      </c>
      <c r="F52" s="23">
        <f>+Utilization!B35</f>
        <v>0</v>
      </c>
      <c r="G52" s="23">
        <f>+Utilization!C35</f>
        <v>60</v>
      </c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</row>
    <row r="53" spans="5:19" s="115" customFormat="1" x14ac:dyDescent="0.35">
      <c r="E53" s="23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</row>
    <row r="54" spans="5:19" s="115" customFormat="1" x14ac:dyDescent="0.35">
      <c r="E54" s="23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</row>
    <row r="55" spans="5:19" s="115" customFormat="1" x14ac:dyDescent="0.35">
      <c r="E55" s="23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</row>
    <row r="56" spans="5:19" s="115" customFormat="1" x14ac:dyDescent="0.35">
      <c r="E56" s="23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</row>
    <row r="57" spans="5:19" s="115" customFormat="1" x14ac:dyDescent="0.35">
      <c r="E57" s="23">
        <f>+Utilization!A40</f>
        <v>0</v>
      </c>
      <c r="F57" s="23">
        <f>+Utilization!B40</f>
        <v>0</v>
      </c>
      <c r="G57" s="23">
        <f>+Utilization!C40</f>
        <v>0</v>
      </c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</row>
    <row r="58" spans="5:19" s="115" customFormat="1" x14ac:dyDescent="0.35">
      <c r="E58" s="23">
        <f>+Utilization!A41</f>
        <v>0</v>
      </c>
      <c r="F58" s="23">
        <f>+Utilization!B41</f>
        <v>0</v>
      </c>
      <c r="G58" s="23">
        <f>+Utilization!C41</f>
        <v>0</v>
      </c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</row>
    <row r="59" spans="5:19" s="115" customFormat="1" x14ac:dyDescent="0.35">
      <c r="E59" s="23">
        <f>+Utilization!A42</f>
        <v>0</v>
      </c>
      <c r="F59" s="23">
        <f>+Utilization!B42</f>
        <v>0</v>
      </c>
      <c r="G59" s="23">
        <f>+Utilization!C42</f>
        <v>0</v>
      </c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</row>
    <row r="60" spans="5:19" s="115" customFormat="1" x14ac:dyDescent="0.35">
      <c r="E60" s="23">
        <f>+Utilization!A43</f>
        <v>0</v>
      </c>
      <c r="F60" s="23">
        <f>+Utilization!B43</f>
        <v>0</v>
      </c>
      <c r="G60" s="23">
        <f>+Utilization!C43</f>
        <v>0</v>
      </c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</row>
    <row r="61" spans="5:19" s="115" customFormat="1" x14ac:dyDescent="0.35">
      <c r="E61" s="23">
        <f>+Utilization!A44</f>
        <v>0</v>
      </c>
      <c r="F61" s="23">
        <f>+Utilization!B44</f>
        <v>0</v>
      </c>
      <c r="G61" s="23">
        <f>+Utilization!C44</f>
        <v>0</v>
      </c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</row>
    <row r="62" spans="5:19" s="115" customFormat="1" x14ac:dyDescent="0.35">
      <c r="E62" s="23">
        <f>+Utilization!A45</f>
        <v>0</v>
      </c>
      <c r="F62" s="23">
        <f>+Utilization!B45</f>
        <v>0</v>
      </c>
      <c r="G62" s="23">
        <f>+Utilization!C45</f>
        <v>0</v>
      </c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</row>
    <row r="63" spans="5:19" s="115" customFormat="1" x14ac:dyDescent="0.35">
      <c r="E63" s="23">
        <f>+Utilization!A46</f>
        <v>0</v>
      </c>
      <c r="F63" s="23">
        <f>+Utilization!B46</f>
        <v>0</v>
      </c>
      <c r="G63" s="23">
        <f>+Utilization!C46</f>
        <v>0</v>
      </c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</row>
    <row r="64" spans="5:19" s="115" customFormat="1" x14ac:dyDescent="0.35">
      <c r="E64" s="23">
        <f>+Utilization!A47</f>
        <v>0</v>
      </c>
      <c r="F64" s="23">
        <f>+Utilization!B47</f>
        <v>0</v>
      </c>
      <c r="G64" s="23">
        <f>+Utilization!C47</f>
        <v>0</v>
      </c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</row>
    <row r="65" spans="5:19" s="115" customFormat="1" x14ac:dyDescent="0.35">
      <c r="E65" s="23">
        <f>+Utilization!A48</f>
        <v>0</v>
      </c>
      <c r="F65" s="23">
        <f>+Utilization!B48</f>
        <v>0</v>
      </c>
      <c r="G65" s="23">
        <f>+Utilization!C48</f>
        <v>0</v>
      </c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</row>
    <row r="66" spans="5:19" s="115" customFormat="1" x14ac:dyDescent="0.35">
      <c r="E66" s="23">
        <f>+Utilization!A49</f>
        <v>0</v>
      </c>
      <c r="F66" s="23">
        <f>+Utilization!B49</f>
        <v>0</v>
      </c>
      <c r="G66" s="23">
        <f>+Utilization!C49</f>
        <v>0</v>
      </c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</row>
    <row r="67" spans="5:19" s="115" customFormat="1" x14ac:dyDescent="0.35">
      <c r="E67" s="23">
        <f>+Utilization!A50</f>
        <v>0</v>
      </c>
      <c r="F67" s="23">
        <f>+Utilization!B50</f>
        <v>0</v>
      </c>
      <c r="G67" s="23">
        <f>+Utilization!C50</f>
        <v>0</v>
      </c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</row>
    <row r="68" spans="5:19" s="115" customFormat="1" x14ac:dyDescent="0.35">
      <c r="E68" s="23">
        <f>+Utilization!A51</f>
        <v>0</v>
      </c>
      <c r="F68" s="23">
        <f>+Utilization!B51</f>
        <v>0</v>
      </c>
      <c r="G68" s="23">
        <f>+Utilization!C51</f>
        <v>0</v>
      </c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</row>
    <row r="69" spans="5:19" s="115" customFormat="1" x14ac:dyDescent="0.35">
      <c r="E69" s="23">
        <f>+Utilization!A52</f>
        <v>0</v>
      </c>
      <c r="F69" s="23">
        <f>+Utilization!B52</f>
        <v>0</v>
      </c>
      <c r="G69" s="23">
        <f>+Utilization!C52</f>
        <v>0</v>
      </c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</row>
    <row r="70" spans="5:19" s="115" customFormat="1" x14ac:dyDescent="0.35">
      <c r="E70" s="23">
        <f>+Utilization!A53</f>
        <v>0</v>
      </c>
      <c r="F70" s="23">
        <f>+Utilization!B53</f>
        <v>0</v>
      </c>
      <c r="G70" s="23">
        <f>+Utilization!C53</f>
        <v>0</v>
      </c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</row>
    <row r="71" spans="5:19" s="115" customFormat="1" x14ac:dyDescent="0.35">
      <c r="E71" s="23">
        <f>+Utilization!A54</f>
        <v>0</v>
      </c>
      <c r="F71" s="23">
        <f>+Utilization!B54</f>
        <v>0</v>
      </c>
      <c r="G71" s="23">
        <f>+Utilization!C54</f>
        <v>0</v>
      </c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</row>
    <row r="72" spans="5:19" s="115" customFormat="1" x14ac:dyDescent="0.35">
      <c r="E72" s="23">
        <f>+Utilization!A55</f>
        <v>0</v>
      </c>
      <c r="F72" s="23">
        <f>+Utilization!B55</f>
        <v>0</v>
      </c>
      <c r="G72" s="23">
        <f>+Utilization!C55</f>
        <v>0</v>
      </c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</row>
    <row r="73" spans="5:19" s="115" customFormat="1" x14ac:dyDescent="0.35">
      <c r="E73" s="23">
        <f>+Utilization!A56</f>
        <v>0</v>
      </c>
      <c r="F73" s="23">
        <f>+Utilization!B56</f>
        <v>0</v>
      </c>
      <c r="G73" s="23">
        <f>+Utilization!C56</f>
        <v>0</v>
      </c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</row>
    <row r="74" spans="5:19" x14ac:dyDescent="0.35">
      <c r="E74" s="23">
        <f>+Utilization!A57</f>
        <v>0</v>
      </c>
      <c r="F74" s="23">
        <f>+Utilization!B57</f>
        <v>0</v>
      </c>
      <c r="G74" s="23">
        <f>+Utilization!C57</f>
        <v>0</v>
      </c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</row>
    <row r="75" spans="5:19" x14ac:dyDescent="0.35">
      <c r="E75" s="23">
        <f>+Utilization!A58</f>
        <v>0</v>
      </c>
      <c r="F75" s="23">
        <f>+Utilization!B58</f>
        <v>0</v>
      </c>
      <c r="G75" s="23">
        <f>+Utilization!C58</f>
        <v>0</v>
      </c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</row>
    <row r="93" spans="14:14" x14ac:dyDescent="0.35">
      <c r="N93" s="181"/>
    </row>
  </sheetData>
  <sheetProtection sort="0" autoFilter="0"/>
  <autoFilter ref="E19:E75"/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82"/>
  <sheetViews>
    <sheetView workbookViewId="0">
      <selection activeCell="M2" sqref="M2"/>
    </sheetView>
  </sheetViews>
  <sheetFormatPr defaultColWidth="8.7265625" defaultRowHeight="14.5" x14ac:dyDescent="0.35"/>
  <cols>
    <col min="1" max="1" width="19" customWidth="1"/>
    <col min="2" max="2" width="6.26953125" customWidth="1"/>
    <col min="3" max="3" width="8.453125" customWidth="1"/>
    <col min="4" max="4" width="13.26953125" customWidth="1"/>
    <col min="5" max="5" width="29.7265625" customWidth="1"/>
    <col min="6" max="6" width="38.453125" customWidth="1"/>
    <col min="7" max="7" width="26" bestFit="1" customWidth="1"/>
    <col min="20" max="20" width="11.26953125" customWidth="1"/>
    <col min="22" max="22" width="2.453125" hidden="1" customWidth="1"/>
    <col min="23" max="23" width="8.453125" hidden="1" customWidth="1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5" t="s">
        <v>674</v>
      </c>
    </row>
    <row r="2" spans="1:23" s="5" customFormat="1" ht="14.25" customHeight="1" x14ac:dyDescent="0.35">
      <c r="A2" s="123" t="str">
        <f>Backlog!H53</f>
        <v>China</v>
      </c>
      <c r="B2" s="142" t="s">
        <v>2542</v>
      </c>
      <c r="C2" s="142" t="e">
        <f>VLOOKUP(F2,CRM!A:N,5,0)</f>
        <v>#N/A</v>
      </c>
      <c r="D2" s="115" t="s">
        <v>2506</v>
      </c>
      <c r="E2" s="115" t="s">
        <v>2561</v>
      </c>
      <c r="F2" s="115" t="s">
        <v>2560</v>
      </c>
      <c r="G2" s="8" t="s">
        <v>4</v>
      </c>
      <c r="H2" s="16"/>
      <c r="I2" s="157"/>
      <c r="J2" s="157"/>
      <c r="K2" s="157"/>
      <c r="L2" s="157"/>
      <c r="M2" s="157">
        <v>200000</v>
      </c>
      <c r="N2" s="157"/>
      <c r="O2" s="157"/>
      <c r="P2" s="157"/>
      <c r="Q2" s="157"/>
      <c r="R2" s="157"/>
      <c r="S2" s="157"/>
      <c r="T2" s="14">
        <f t="shared" ref="T2:T8" si="0">SUM(H2:S2)</f>
        <v>200000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(($F$20:$F$75)="HC"), $G$20:$G$75,H$20:H$75))*Utilization!$B$65</f>
        <v>0</v>
      </c>
      <c r="I3" s="14">
        <f>(SUMPRODUCT(-- (($F$20:$F$75)="HC"), $G$20:$G$75,I$20:I$75))*Utilization!$B$65</f>
        <v>0</v>
      </c>
      <c r="J3" s="14">
        <f>(SUMPRODUCT(-- (($F$20:$F$75)="HC"), $G$20:$G$75,J$20:J$75))*Utilization!$B$65</f>
        <v>0</v>
      </c>
      <c r="K3" s="14">
        <f>(SUMPRODUCT(-- (($F$20:$F$75)="HC"), $G$20:$G$75,K$20:K$75))*Utilization!$B$65</f>
        <v>0</v>
      </c>
      <c r="L3" s="14">
        <f>(SUMPRODUCT(-- (($F$20:$F$75)="HC"), $G$20:$G$75,L$20:L$75))*Utilization!$B$65</f>
        <v>0</v>
      </c>
      <c r="M3" s="14">
        <f>(SUMPRODUCT(-- (($F$20:$F$75)="HC"), $G$20:$G$75,M$20:M$75))*Utilization!$B$65</f>
        <v>1120</v>
      </c>
      <c r="N3" s="14">
        <f>(SUMPRODUCT(-- (($F$20:$F$75)="HC"), $G$20:$G$75,N$20:N$75))*Utilization!$B$65</f>
        <v>0</v>
      </c>
      <c r="O3" s="14">
        <f>(SUMPRODUCT(-- (($F$20:$F$75)="HC"), $G$20:$G$75,O$20:O$75))*Utilization!$B$65</f>
        <v>0</v>
      </c>
      <c r="P3" s="14">
        <f>(SUMPRODUCT(-- (($F$20:$F$75)="HC"), $G$20:$G$75,P$20:P$75))*Utilization!$B$65</f>
        <v>0</v>
      </c>
      <c r="Q3" s="14">
        <f>(SUMPRODUCT(-- (($F$20:$F$75)="HC"), $G$20:$G$75,Q$20:Q$75))*Utilization!$B$65</f>
        <v>0</v>
      </c>
      <c r="R3" s="14">
        <f>(SUMPRODUCT(-- (($F$20:$F$75)="HC"), $G$20:$G$75,R$20:R$75))*Utilization!$B$65</f>
        <v>0</v>
      </c>
      <c r="S3" s="14">
        <f>(SUMPRODUCT(-- (($F$20:$F$75)="HC"), $G$20:$G$75,S$20:S$75))*Utilization!$B$65</f>
        <v>0</v>
      </c>
      <c r="T3" s="14">
        <f t="shared" si="0"/>
        <v>1120</v>
      </c>
      <c r="V3" s="18" t="s">
        <v>37</v>
      </c>
      <c r="W3" s="170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(($F$20:$F$75)="EX"), $G$20:$G$75,H$20:H$75))*Utilization!$B$65</f>
        <v>0</v>
      </c>
      <c r="I4" s="14">
        <f>(SUMPRODUCT(-- (($F$20:$F$75)="EX"), $G$20:$G$75,I$20:I$75))*Utilization!$B$65</f>
        <v>0</v>
      </c>
      <c r="J4" s="14">
        <f>(SUMPRODUCT(-- (($F$20:$F$75)="EX"), $G$20:$G$75,J$20:J$75))*Utilization!$B$65</f>
        <v>0</v>
      </c>
      <c r="K4" s="14">
        <f>(SUMPRODUCT(-- (($F$20:$F$75)="EX"), $G$20:$G$75,K$20:K$75))*Utilization!$B$65</f>
        <v>0</v>
      </c>
      <c r="L4" s="14">
        <f>(SUMPRODUCT(-- (($F$20:$F$75)="EX"), $G$20:$G$75,L$20:L$75))*Utilization!$B$65</f>
        <v>0</v>
      </c>
      <c r="M4" s="14">
        <f>(SUMPRODUCT(-- (($F$20:$F$75)="EX"), $G$20:$G$75,M$20:M$75))*Utilization!$B$65</f>
        <v>0</v>
      </c>
      <c r="N4" s="14">
        <f>(SUMPRODUCT(-- (($F$20:$F$75)="EX"), $G$20:$G$75,N$20:N$75))*Utilization!$B$65</f>
        <v>0</v>
      </c>
      <c r="O4" s="14">
        <f>(SUMPRODUCT(-- (($F$20:$F$75)="EX"), $G$20:$G$75,O$20:O$75))*Utilization!$B$65</f>
        <v>0</v>
      </c>
      <c r="P4" s="14">
        <f>(SUMPRODUCT(-- (($F$20:$F$75)="EX"), $G$20:$G$75,P$20:P$75))*Utilization!$B$65</f>
        <v>0</v>
      </c>
      <c r="Q4" s="14">
        <f>(SUMPRODUCT(-- (($F$20:$F$75)="EX"), $G$20:$G$75,Q$20:Q$75))*Utilization!$B$65</f>
        <v>0</v>
      </c>
      <c r="R4" s="14">
        <f>(SUMPRODUCT(-- (($F$20:$F$75)="EX"), $G$20:$G$75,R$20:R$75))*Utilization!$B$65</f>
        <v>0</v>
      </c>
      <c r="S4" s="14">
        <f>(SUMPRODUCT(-- (($F$20:$F$75)="EX"), $G$20:$G$75,S$20:S$75))*Utilization!$B$65</f>
        <v>0</v>
      </c>
      <c r="T4" s="14">
        <f t="shared" si="0"/>
        <v>0</v>
      </c>
      <c r="V4" s="170" t="s">
        <v>710</v>
      </c>
      <c r="W4" s="170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(($F$20:$F$75)="CO"), $G$20:$G$75,H$20:H$75))*Utilization!$B$65</f>
        <v>0</v>
      </c>
      <c r="I5" s="14">
        <f>(SUMPRODUCT(-- (($F$20:$F$75)="CO"), $G$20:$G$75,I$20:I$75))*Utilization!$B$65</f>
        <v>0</v>
      </c>
      <c r="J5" s="14">
        <f>(SUMPRODUCT(-- (($F$20:$F$75)="CO"), $G$20:$G$75,J$20:J$75))*Utilization!$B$65</f>
        <v>0</v>
      </c>
      <c r="K5" s="14">
        <f>(SUMPRODUCT(-- (($F$20:$F$75)="CO"), $G$20:$G$75,K$20:K$75))*Utilization!$B$65</f>
        <v>0</v>
      </c>
      <c r="L5" s="14">
        <f>(SUMPRODUCT(-- (($F$20:$F$75)="CO"), $G$20:$G$75,L$20:L$75))*Utilization!$B$65</f>
        <v>0</v>
      </c>
      <c r="M5" s="14">
        <f>(SUMPRODUCT(-- (($F$20:$F$75)="CO"), $G$20:$G$75,M$20:M$75))*Utilization!$B$65</f>
        <v>0</v>
      </c>
      <c r="N5" s="14">
        <f>(SUMPRODUCT(-- (($F$20:$F$75)="CO"), $G$20:$G$75,N$20:N$75))*Utilization!$B$65</f>
        <v>0</v>
      </c>
      <c r="O5" s="14">
        <f>(SUMPRODUCT(-- (($F$20:$F$75)="CO"), $G$20:$G$75,O$20:O$75))*Utilization!$B$65</f>
        <v>0</v>
      </c>
      <c r="P5" s="14">
        <f>(SUMPRODUCT(-- (($F$20:$F$75)="CO"), $G$20:$G$75,P$20:P$75))*Utilization!$B$65</f>
        <v>0</v>
      </c>
      <c r="Q5" s="14">
        <f>(SUMPRODUCT(-- (($F$20:$F$75)="CO"), $G$20:$G$75,Q$20:Q$75))*Utilization!$B$65</f>
        <v>0</v>
      </c>
      <c r="R5" s="14">
        <f>(SUMPRODUCT(-- (($F$20:$F$75)="CO"), $G$20:$G$75,R$20:R$75))*Utilization!$B$65</f>
        <v>0</v>
      </c>
      <c r="S5" s="14">
        <f>(SUMPRODUCT(-- (($F$20:$F$75)="CO"), $G$20:$G$75,S$20:S$75))*Utilization!$B$65</f>
        <v>0</v>
      </c>
      <c r="T5" s="14">
        <f t="shared" si="0"/>
        <v>0</v>
      </c>
      <c r="W5" s="18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7"/>
      <c r="I6" s="17"/>
      <c r="J6" s="17"/>
      <c r="K6" s="158"/>
      <c r="L6" s="158"/>
      <c r="M6" s="158"/>
      <c r="N6" s="158"/>
      <c r="O6" s="158"/>
      <c r="P6" s="158"/>
      <c r="Q6" s="17"/>
      <c r="R6" s="17"/>
      <c r="S6" s="17"/>
      <c r="T6" s="14">
        <f t="shared" si="0"/>
        <v>0</v>
      </c>
      <c r="W6" s="18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4">
        <f t="shared" si="0"/>
        <v>0</v>
      </c>
    </row>
    <row r="9" spans="1:23" s="6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0</v>
      </c>
      <c r="M9" s="11">
        <f t="shared" si="1"/>
        <v>1120</v>
      </c>
      <c r="N9" s="11">
        <f t="shared" si="1"/>
        <v>0</v>
      </c>
      <c r="O9" s="11">
        <f t="shared" si="1"/>
        <v>0</v>
      </c>
      <c r="P9" s="11">
        <f t="shared" si="1"/>
        <v>0</v>
      </c>
      <c r="Q9" s="11">
        <f t="shared" si="1"/>
        <v>0</v>
      </c>
      <c r="R9" s="11">
        <f t="shared" si="1"/>
        <v>0</v>
      </c>
      <c r="S9" s="11">
        <f t="shared" si="1"/>
        <v>0</v>
      </c>
      <c r="T9" s="11">
        <f t="shared" si="1"/>
        <v>1120</v>
      </c>
    </row>
    <row r="10" spans="1:23" s="6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0.99439999999999995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0</v>
      </c>
      <c r="T10" s="12">
        <f t="shared" si="2"/>
        <v>0.99439999999999995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5.5999999999999999E-3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0</v>
      </c>
      <c r="T11" s="13">
        <f>IF(T$2=0,0,+T3/T$2)</f>
        <v>5.5999999999999999E-3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28"/>
      <c r="I20" s="28"/>
      <c r="J20" s="28"/>
      <c r="K20" s="28"/>
      <c r="L20" s="28"/>
      <c r="M20" s="28"/>
      <c r="N20" s="28"/>
      <c r="O20" s="28"/>
      <c r="P20" s="160"/>
      <c r="Q20" s="160"/>
      <c r="R20" s="160"/>
      <c r="S20" s="160"/>
    </row>
    <row r="21" spans="1:19" x14ac:dyDescent="0.35">
      <c r="E21" s="23" t="str">
        <f>+Utilization!A4</f>
        <v>Tao Feng</v>
      </c>
      <c r="F21" s="23" t="str">
        <f>+Utilization!B4</f>
        <v>HC</v>
      </c>
      <c r="G21" s="23">
        <f>+Utilization!C4</f>
        <v>80</v>
      </c>
      <c r="H21" s="28"/>
      <c r="I21" s="28"/>
      <c r="J21" s="28"/>
      <c r="K21" s="28"/>
      <c r="L21" s="28"/>
      <c r="M21" s="160"/>
      <c r="N21" s="160"/>
      <c r="O21" s="160"/>
      <c r="P21" s="160"/>
      <c r="Q21" s="160"/>
      <c r="R21" s="160"/>
      <c r="S21" s="160"/>
    </row>
    <row r="22" spans="1:19" x14ac:dyDescent="0.35">
      <c r="E22" s="23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spans="1:19" x14ac:dyDescent="0.35">
      <c r="E23" s="23" t="str">
        <f>+Utilization!A6</f>
        <v>Chengyi Wang</v>
      </c>
      <c r="F23" s="23" t="str">
        <f>+Utilization!B6</f>
        <v>HC</v>
      </c>
      <c r="G23" s="23">
        <f>+Utilization!C6</f>
        <v>80</v>
      </c>
      <c r="H23" s="28"/>
      <c r="I23" s="28"/>
      <c r="J23" s="28"/>
      <c r="K23" s="28"/>
      <c r="L23" s="160"/>
      <c r="M23" s="160"/>
      <c r="N23" s="160"/>
      <c r="O23" s="160"/>
      <c r="P23" s="160"/>
      <c r="Q23" s="160"/>
      <c r="R23" s="160"/>
      <c r="S23" s="160"/>
    </row>
    <row r="24" spans="1:19" x14ac:dyDescent="0.35">
      <c r="E24" s="23" t="str">
        <f>+Utilization!A7</f>
        <v>Ningbo Xiang</v>
      </c>
      <c r="F24" s="23" t="str">
        <f>+Utilization!B7</f>
        <v>HC</v>
      </c>
      <c r="G24" s="23">
        <f>+Utilization!C7</f>
        <v>80</v>
      </c>
      <c r="H24" s="28"/>
      <c r="I24" s="28"/>
      <c r="J24" s="28"/>
      <c r="K24" s="28"/>
      <c r="L24" s="160"/>
      <c r="M24" s="160"/>
      <c r="N24" s="160"/>
      <c r="O24" s="160"/>
      <c r="P24" s="160"/>
      <c r="Q24" s="160"/>
      <c r="R24" s="160"/>
      <c r="S24" s="160"/>
    </row>
    <row r="25" spans="1:19" x14ac:dyDescent="0.35">
      <c r="E25" s="23" t="str">
        <f>+Utilization!A8</f>
        <v>Ruijiang Zhu</v>
      </c>
      <c r="F25" s="23" t="str">
        <f>+Utilization!B8</f>
        <v>HC</v>
      </c>
      <c r="G25" s="23">
        <f>+Utilization!C8</f>
        <v>80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</row>
    <row r="26" spans="1:19" x14ac:dyDescent="0.35">
      <c r="E26" s="23" t="str">
        <f>+Utilization!A9</f>
        <v>Junhong Sun</v>
      </c>
      <c r="F26" s="23" t="str">
        <f>+Utilization!B9</f>
        <v>HC</v>
      </c>
      <c r="G26" s="23">
        <f>+Utilization!C9</f>
        <v>80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</row>
    <row r="27" spans="1:19" x14ac:dyDescent="0.35">
      <c r="E27" s="23" t="str">
        <f>+Utilization!A10</f>
        <v>Yong Zhou</v>
      </c>
      <c r="F27" s="23" t="str">
        <f>+Utilization!B10</f>
        <v>HC</v>
      </c>
      <c r="G27" s="23">
        <f>+Utilization!C10</f>
        <v>80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</row>
    <row r="28" spans="1:19" x14ac:dyDescent="0.35">
      <c r="E28" s="23" t="str">
        <f>+Utilization!A11</f>
        <v>Weimin Wu</v>
      </c>
      <c r="F28" s="23" t="str">
        <f>+Utilization!B11</f>
        <v>HC</v>
      </c>
      <c r="G28" s="23">
        <f>+Utilization!C11</f>
        <v>80</v>
      </c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</row>
    <row r="29" spans="1:19" x14ac:dyDescent="0.35">
      <c r="E29" s="23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</row>
    <row r="30" spans="1:19" x14ac:dyDescent="0.35">
      <c r="E30" s="23" t="str">
        <f>+Utilization!A13</f>
        <v>Yifei Yan</v>
      </c>
      <c r="F30" s="23" t="str">
        <f>+Utilization!B13</f>
        <v>HC</v>
      </c>
      <c r="G30" s="23">
        <f>+Utilization!C13</f>
        <v>70</v>
      </c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</row>
    <row r="31" spans="1:19" x14ac:dyDescent="0.35">
      <c r="E31" s="23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28"/>
      <c r="I31" s="28"/>
      <c r="J31" s="28"/>
      <c r="K31" s="28"/>
      <c r="L31" s="160"/>
      <c r="M31" s="160">
        <v>1</v>
      </c>
      <c r="N31" s="160"/>
      <c r="O31" s="160"/>
      <c r="P31" s="160"/>
      <c r="Q31" s="160"/>
      <c r="R31" s="160"/>
      <c r="S31" s="160"/>
    </row>
    <row r="32" spans="1:19" x14ac:dyDescent="0.35">
      <c r="E32" s="23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28"/>
      <c r="I32" s="28"/>
      <c r="J32" s="28"/>
      <c r="K32" s="28"/>
      <c r="L32" s="28"/>
      <c r="M32" s="160"/>
      <c r="N32" s="28"/>
      <c r="O32" s="28"/>
      <c r="P32" s="28"/>
      <c r="Q32" s="28"/>
      <c r="R32" s="28"/>
      <c r="S32" s="28"/>
    </row>
    <row r="33" spans="5:19" x14ac:dyDescent="0.35">
      <c r="E33" s="23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28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</row>
    <row r="34" spans="5:19" x14ac:dyDescent="0.35">
      <c r="E34" s="23" t="str">
        <f>+Utilization!A17</f>
        <v>XU, Kun</v>
      </c>
      <c r="F34" s="23" t="str">
        <f>+Utilization!B17</f>
        <v>HC</v>
      </c>
      <c r="G34" s="23">
        <f>+Utilization!C17</f>
        <v>70</v>
      </c>
      <c r="H34" s="28"/>
      <c r="I34" s="28"/>
      <c r="J34" s="28"/>
      <c r="K34" s="28"/>
      <c r="L34" s="28"/>
      <c r="M34" s="160"/>
      <c r="N34" s="28"/>
      <c r="O34" s="28"/>
      <c r="P34" s="28"/>
      <c r="Q34" s="28"/>
      <c r="R34" s="28"/>
      <c r="S34" s="28"/>
    </row>
    <row r="35" spans="5:19" x14ac:dyDescent="0.35">
      <c r="E35" s="23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28"/>
      <c r="I35" s="28"/>
      <c r="J35" s="28"/>
      <c r="K35" s="28"/>
      <c r="L35" s="28"/>
      <c r="M35" s="160"/>
      <c r="N35" s="28"/>
      <c r="O35" s="28"/>
      <c r="P35" s="28"/>
      <c r="Q35" s="28"/>
      <c r="R35" s="28"/>
      <c r="S35" s="28"/>
    </row>
    <row r="36" spans="5:19" x14ac:dyDescent="0.35">
      <c r="E36" s="23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28"/>
      <c r="I36" s="28"/>
      <c r="J36" s="28"/>
      <c r="K36" s="28"/>
      <c r="L36" s="28"/>
      <c r="M36" s="160"/>
      <c r="N36" s="28"/>
      <c r="O36" s="28"/>
      <c r="P36" s="28"/>
      <c r="Q36" s="28"/>
      <c r="R36" s="28"/>
      <c r="S36" s="28"/>
    </row>
    <row r="37" spans="5:19" x14ac:dyDescent="0.35">
      <c r="E37" s="23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28"/>
      <c r="I37" s="28"/>
      <c r="J37" s="28"/>
      <c r="K37" s="28"/>
      <c r="L37" s="28"/>
      <c r="M37" s="160"/>
      <c r="N37" s="28"/>
      <c r="O37" s="28"/>
      <c r="P37" s="28"/>
      <c r="Q37" s="28"/>
      <c r="R37" s="28"/>
      <c r="S37" s="28"/>
    </row>
    <row r="38" spans="5:19" x14ac:dyDescent="0.35">
      <c r="E38" s="23" t="str">
        <f>+Utilization!A21</f>
        <v>ZHANG, Ao</v>
      </c>
      <c r="F38" s="23" t="str">
        <f>+Utilization!B21</f>
        <v>HC</v>
      </c>
      <c r="G38" s="23">
        <f>+Utilization!C21</f>
        <v>70</v>
      </c>
      <c r="H38" s="28"/>
      <c r="I38" s="28"/>
      <c r="J38" s="28"/>
      <c r="K38" s="28"/>
      <c r="L38" s="28"/>
      <c r="M38" s="160">
        <v>1</v>
      </c>
      <c r="N38" s="28"/>
      <c r="O38" s="28"/>
      <c r="P38" s="28"/>
      <c r="Q38" s="28"/>
      <c r="R38" s="28"/>
      <c r="S38" s="28"/>
    </row>
    <row r="39" spans="5:19" x14ac:dyDescent="0.35">
      <c r="E39" s="23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28"/>
      <c r="I39" s="28"/>
      <c r="J39" s="28"/>
      <c r="K39" s="28"/>
      <c r="L39" s="28"/>
      <c r="M39" s="160"/>
      <c r="N39" s="28"/>
      <c r="O39" s="28"/>
      <c r="P39" s="28"/>
      <c r="Q39" s="28"/>
      <c r="R39" s="28"/>
      <c r="S39" s="28"/>
    </row>
    <row r="40" spans="5:19" x14ac:dyDescent="0.35">
      <c r="E40" s="23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</row>
    <row r="41" spans="5:19" x14ac:dyDescent="0.35">
      <c r="E41" s="23" t="str">
        <f>+Utilization!A24</f>
        <v>GENG, Bin</v>
      </c>
      <c r="F41" s="23" t="str">
        <f>+Utilization!B24</f>
        <v>HC</v>
      </c>
      <c r="G41" s="23">
        <f>+Utilization!C24</f>
        <v>70</v>
      </c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</row>
    <row r="42" spans="5:19" x14ac:dyDescent="0.35">
      <c r="E42" s="23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</row>
    <row r="43" spans="5:19" x14ac:dyDescent="0.35">
      <c r="E43" s="23" t="str">
        <f>+Utilization!A26</f>
        <v>XIE, Qian</v>
      </c>
      <c r="F43" s="23" t="str">
        <f>+Utilization!B26</f>
        <v>HC</v>
      </c>
      <c r="G43" s="23">
        <f>+Utilization!C26</f>
        <v>60</v>
      </c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</row>
    <row r="44" spans="5:19" x14ac:dyDescent="0.35">
      <c r="E44" s="23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</row>
    <row r="45" spans="5:19" x14ac:dyDescent="0.35">
      <c r="E45" s="23" t="str">
        <f>+Utilization!A28</f>
        <v>HE, Ran</v>
      </c>
      <c r="F45" s="23" t="str">
        <f>+Utilization!B28</f>
        <v>HC</v>
      </c>
      <c r="G45" s="23">
        <f>+Utilization!C28</f>
        <v>60</v>
      </c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</row>
    <row r="46" spans="5:19" x14ac:dyDescent="0.35">
      <c r="E46" s="23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</row>
    <row r="47" spans="5:19" x14ac:dyDescent="0.35">
      <c r="E47" s="23" t="str">
        <f>+Utilization!A30</f>
        <v>Min Li</v>
      </c>
      <c r="F47" s="23" t="str">
        <f>+Utilization!B30</f>
        <v>HC</v>
      </c>
      <c r="G47" s="23">
        <f>+Utilization!C30</f>
        <v>60</v>
      </c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</row>
    <row r="48" spans="5:19" x14ac:dyDescent="0.35">
      <c r="E48" s="23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</row>
    <row r="49" spans="5:19" x14ac:dyDescent="0.35">
      <c r="E49" s="23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</row>
    <row r="50" spans="5:19" x14ac:dyDescent="0.35">
      <c r="E50" s="23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</row>
    <row r="51" spans="5:19" s="115" customFormat="1" x14ac:dyDescent="0.35">
      <c r="E51" s="23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</row>
    <row r="52" spans="5:19" s="115" customFormat="1" x14ac:dyDescent="0.35">
      <c r="E52" s="23" t="str">
        <f>+Utilization!A35</f>
        <v>Yongquan Wang</v>
      </c>
      <c r="F52" s="23">
        <f>+Utilization!B35</f>
        <v>0</v>
      </c>
      <c r="G52" s="23">
        <f>+Utilization!C35</f>
        <v>60</v>
      </c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</row>
    <row r="53" spans="5:19" s="115" customFormat="1" x14ac:dyDescent="0.35">
      <c r="E53" s="23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</row>
    <row r="54" spans="5:19" s="115" customFormat="1" x14ac:dyDescent="0.35">
      <c r="E54" s="23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</row>
    <row r="55" spans="5:19" s="115" customFormat="1" x14ac:dyDescent="0.35">
      <c r="E55" s="23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</row>
    <row r="56" spans="5:19" s="115" customFormat="1" x14ac:dyDescent="0.35">
      <c r="E56" s="23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</row>
    <row r="57" spans="5:19" s="115" customFormat="1" x14ac:dyDescent="0.35">
      <c r="E57" s="23">
        <f>+Utilization!A40</f>
        <v>0</v>
      </c>
      <c r="F57" s="23">
        <f>+Utilization!B40</f>
        <v>0</v>
      </c>
      <c r="G57" s="23">
        <f>+Utilization!C40</f>
        <v>0</v>
      </c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</row>
    <row r="58" spans="5:19" s="115" customFormat="1" x14ac:dyDescent="0.35">
      <c r="E58" s="23">
        <f>+Utilization!A41</f>
        <v>0</v>
      </c>
      <c r="F58" s="23">
        <f>+Utilization!B41</f>
        <v>0</v>
      </c>
      <c r="G58" s="23">
        <f>+Utilization!C41</f>
        <v>0</v>
      </c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</row>
    <row r="59" spans="5:19" s="115" customFormat="1" x14ac:dyDescent="0.35">
      <c r="E59" s="23">
        <f>+Utilization!A42</f>
        <v>0</v>
      </c>
      <c r="F59" s="23">
        <f>+Utilization!B42</f>
        <v>0</v>
      </c>
      <c r="G59" s="23">
        <f>+Utilization!C42</f>
        <v>0</v>
      </c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</row>
    <row r="60" spans="5:19" s="115" customFormat="1" x14ac:dyDescent="0.35">
      <c r="E60" s="23">
        <f>+Utilization!A43</f>
        <v>0</v>
      </c>
      <c r="F60" s="23">
        <f>+Utilization!B43</f>
        <v>0</v>
      </c>
      <c r="G60" s="23">
        <f>+Utilization!C43</f>
        <v>0</v>
      </c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</row>
    <row r="61" spans="5:19" s="115" customFormat="1" x14ac:dyDescent="0.35">
      <c r="E61" s="23">
        <f>+Utilization!A44</f>
        <v>0</v>
      </c>
      <c r="F61" s="23">
        <f>+Utilization!B44</f>
        <v>0</v>
      </c>
      <c r="G61" s="23">
        <f>+Utilization!C44</f>
        <v>0</v>
      </c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</row>
    <row r="62" spans="5:19" s="115" customFormat="1" x14ac:dyDescent="0.35">
      <c r="E62" s="23">
        <f>+Utilization!A45</f>
        <v>0</v>
      </c>
      <c r="F62" s="23">
        <f>+Utilization!B45</f>
        <v>0</v>
      </c>
      <c r="G62" s="23">
        <f>+Utilization!C45</f>
        <v>0</v>
      </c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</row>
    <row r="63" spans="5:19" s="115" customFormat="1" x14ac:dyDescent="0.35">
      <c r="E63" s="23">
        <f>+Utilization!A46</f>
        <v>0</v>
      </c>
      <c r="F63" s="23">
        <f>+Utilization!B46</f>
        <v>0</v>
      </c>
      <c r="G63" s="23">
        <f>+Utilization!C46</f>
        <v>0</v>
      </c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</row>
    <row r="64" spans="5:19" s="115" customFormat="1" x14ac:dyDescent="0.35">
      <c r="E64" s="23">
        <f>+Utilization!A47</f>
        <v>0</v>
      </c>
      <c r="F64" s="23">
        <f>+Utilization!B47</f>
        <v>0</v>
      </c>
      <c r="G64" s="23">
        <f>+Utilization!C47</f>
        <v>0</v>
      </c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</row>
    <row r="65" spans="5:19" s="115" customFormat="1" x14ac:dyDescent="0.35">
      <c r="E65" s="23">
        <f>+Utilization!A48</f>
        <v>0</v>
      </c>
      <c r="F65" s="23">
        <f>+Utilization!B48</f>
        <v>0</v>
      </c>
      <c r="G65" s="23">
        <f>+Utilization!C48</f>
        <v>0</v>
      </c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</row>
    <row r="66" spans="5:19" s="115" customFormat="1" x14ac:dyDescent="0.35">
      <c r="E66" s="23">
        <f>+Utilization!A49</f>
        <v>0</v>
      </c>
      <c r="F66" s="23">
        <f>+Utilization!B49</f>
        <v>0</v>
      </c>
      <c r="G66" s="23">
        <f>+Utilization!C49</f>
        <v>0</v>
      </c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</row>
    <row r="67" spans="5:19" s="115" customFormat="1" x14ac:dyDescent="0.35">
      <c r="E67" s="23">
        <f>+Utilization!A50</f>
        <v>0</v>
      </c>
      <c r="F67" s="23">
        <f>+Utilization!B50</f>
        <v>0</v>
      </c>
      <c r="G67" s="23">
        <f>+Utilization!C50</f>
        <v>0</v>
      </c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</row>
    <row r="68" spans="5:19" s="115" customFormat="1" x14ac:dyDescent="0.35">
      <c r="E68" s="23">
        <f>+Utilization!A51</f>
        <v>0</v>
      </c>
      <c r="F68" s="23">
        <f>+Utilization!B51</f>
        <v>0</v>
      </c>
      <c r="G68" s="23">
        <f>+Utilization!C51</f>
        <v>0</v>
      </c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</row>
    <row r="69" spans="5:19" s="115" customFormat="1" x14ac:dyDescent="0.35">
      <c r="E69" s="23">
        <f>+Utilization!A52</f>
        <v>0</v>
      </c>
      <c r="F69" s="23">
        <f>+Utilization!B52</f>
        <v>0</v>
      </c>
      <c r="G69" s="23">
        <f>+Utilization!C52</f>
        <v>0</v>
      </c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</row>
    <row r="70" spans="5:19" s="115" customFormat="1" x14ac:dyDescent="0.35">
      <c r="E70" s="23">
        <f>+Utilization!A53</f>
        <v>0</v>
      </c>
      <c r="F70" s="23">
        <f>+Utilization!B53</f>
        <v>0</v>
      </c>
      <c r="G70" s="23">
        <f>+Utilization!C53</f>
        <v>0</v>
      </c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</row>
    <row r="71" spans="5:19" s="115" customFormat="1" x14ac:dyDescent="0.35">
      <c r="E71" s="23">
        <f>+Utilization!A54</f>
        <v>0</v>
      </c>
      <c r="F71" s="23">
        <f>+Utilization!B54</f>
        <v>0</v>
      </c>
      <c r="G71" s="23">
        <f>+Utilization!C54</f>
        <v>0</v>
      </c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</row>
    <row r="72" spans="5:19" s="115" customFormat="1" x14ac:dyDescent="0.35">
      <c r="E72" s="23">
        <f>+Utilization!A55</f>
        <v>0</v>
      </c>
      <c r="F72" s="23">
        <f>+Utilization!B55</f>
        <v>0</v>
      </c>
      <c r="G72" s="23">
        <f>+Utilization!C55</f>
        <v>0</v>
      </c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</row>
    <row r="73" spans="5:19" s="115" customFormat="1" x14ac:dyDescent="0.35">
      <c r="E73" s="23">
        <f>+Utilization!A56</f>
        <v>0</v>
      </c>
      <c r="F73" s="23">
        <f>+Utilization!B56</f>
        <v>0</v>
      </c>
      <c r="G73" s="23">
        <f>+Utilization!C56</f>
        <v>0</v>
      </c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</row>
    <row r="74" spans="5:19" x14ac:dyDescent="0.35">
      <c r="E74" s="23">
        <f>+Utilization!A57</f>
        <v>0</v>
      </c>
      <c r="F74" s="23">
        <f>+Utilization!B57</f>
        <v>0</v>
      </c>
      <c r="G74" s="23">
        <f>+Utilization!C57</f>
        <v>0</v>
      </c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</row>
    <row r="75" spans="5:19" x14ac:dyDescent="0.35">
      <c r="E75" s="23">
        <f>+Utilization!A58</f>
        <v>0</v>
      </c>
      <c r="F75" s="23">
        <f>+Utilization!B58</f>
        <v>0</v>
      </c>
      <c r="G75" s="23">
        <f>+Utilization!C58</f>
        <v>0</v>
      </c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</row>
    <row r="82" spans="12:12" x14ac:dyDescent="0.35">
      <c r="L82" s="171" t="s">
        <v>673</v>
      </c>
    </row>
  </sheetData>
  <sheetProtection sort="0" autoFilter="0"/>
  <autoFilter ref="E19:E75"/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76"/>
  <sheetViews>
    <sheetView workbookViewId="0">
      <selection activeCell="S2" sqref="S2"/>
    </sheetView>
  </sheetViews>
  <sheetFormatPr defaultColWidth="8.7265625" defaultRowHeight="14.5" x14ac:dyDescent="0.35"/>
  <cols>
    <col min="1" max="1" width="19" customWidth="1"/>
    <col min="2" max="2" width="6.26953125" customWidth="1"/>
    <col min="3" max="3" width="8.453125" customWidth="1"/>
    <col min="4" max="4" width="13.26953125" customWidth="1"/>
    <col min="5" max="5" width="29.7265625" customWidth="1"/>
    <col min="6" max="6" width="38.453125" customWidth="1"/>
    <col min="7" max="7" width="26" bestFit="1" customWidth="1"/>
    <col min="22" max="22" width="2.453125" hidden="1" customWidth="1"/>
    <col min="23" max="23" width="8.453125" hidden="1" customWidth="1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143"/>
      <c r="C2" s="143" t="e">
        <f>VLOOKUP(F2,CRM!A:N,5,0)</f>
        <v>#N/A</v>
      </c>
      <c r="D2" s="115" t="s">
        <v>2505</v>
      </c>
      <c r="E2" s="115" t="s">
        <v>2563</v>
      </c>
      <c r="F2" s="115" t="s">
        <v>2562</v>
      </c>
      <c r="G2" s="8" t="s">
        <v>4</v>
      </c>
      <c r="H2" s="16"/>
      <c r="I2" s="16"/>
      <c r="J2" s="16"/>
      <c r="K2" s="16"/>
      <c r="L2" s="144"/>
      <c r="M2" s="144"/>
      <c r="N2" s="157"/>
      <c r="O2" s="157"/>
      <c r="P2" s="157"/>
      <c r="Q2" s="157"/>
      <c r="R2" s="157"/>
      <c r="S2" s="157">
        <v>200000</v>
      </c>
      <c r="T2" s="14">
        <f t="shared" ref="T2:T8" si="0">SUM(H2:S2)</f>
        <v>200000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(($F$20:$F$76)="HC"), $G$20:$G$76,H$20:H$76))*Utilization!$B$65</f>
        <v>0</v>
      </c>
      <c r="I3" s="14">
        <f>(SUMPRODUCT(-- (($F$20:$F$76)="HC"), $G$20:$G$76,I$20:I$76))*Utilization!$B$65</f>
        <v>0</v>
      </c>
      <c r="J3" s="14">
        <f>(SUMPRODUCT(-- (($F$20:$F$76)="HC"), $G$20:$G$76,J$20:J$76))*Utilization!$B$65</f>
        <v>0</v>
      </c>
      <c r="K3" s="14">
        <f>(SUMPRODUCT(-- (($F$20:$F$76)="HC"), $G$20:$G$76,K$20:K$76))*Utilization!$B$65</f>
        <v>0</v>
      </c>
      <c r="L3" s="14">
        <f>(SUMPRODUCT(-- (($F$20:$F$76)="HC"), $G$20:$G$76,L$20:L$76))*Utilization!$B$65</f>
        <v>13440</v>
      </c>
      <c r="M3" s="14">
        <f>(SUMPRODUCT(-- (($F$20:$F$76)="HC"), $G$20:$G$76,M$20:M$76))*Utilization!$B$65</f>
        <v>12960</v>
      </c>
      <c r="N3" s="14">
        <f>(SUMPRODUCT(-- (($F$20:$F$76)="HC"), $G$20:$G$76,N$20:N$76))*Utilization!$B$65</f>
        <v>15840</v>
      </c>
      <c r="O3" s="14">
        <f>(SUMPRODUCT(-- (($F$20:$F$76)="HC"), $G$20:$G$76,O$20:O$76))*Utilization!$B$65</f>
        <v>16800</v>
      </c>
      <c r="P3" s="14">
        <f>(SUMPRODUCT(-- (($F$20:$F$76)="HC"), $G$20:$G$76,P$20:P$76))*Utilization!$B$65</f>
        <v>15840</v>
      </c>
      <c r="Q3" s="14">
        <f>(SUMPRODUCT(-- (($F$20:$F$76)="HC"), $G$20:$G$76,Q$20:Q$76))*Utilization!$B$65</f>
        <v>15360</v>
      </c>
      <c r="R3" s="14">
        <f>(SUMPRODUCT(-- (($F$20:$F$76)="HC"), $G$20:$G$76,R$20:R$76))*Utilization!$B$65</f>
        <v>16320</v>
      </c>
      <c r="S3" s="14">
        <f>(SUMPRODUCT(-- (($F$20:$F$76)="HC"), $G$20:$G$76,S$20:S$76))*Utilization!$B$65</f>
        <v>16800</v>
      </c>
      <c r="T3" s="14">
        <f t="shared" si="0"/>
        <v>123360</v>
      </c>
      <c r="V3" s="18" t="s">
        <v>37</v>
      </c>
      <c r="W3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(($F$20:$F$76)="EX"), $G$20:$G$76,H$20:H$76))*Utilization!$B$65</f>
        <v>0</v>
      </c>
      <c r="I4" s="14">
        <f>(SUMPRODUCT(-- (($F$20:$F$76)="EX"), $G$20:$G$76,I$20:I$76))*Utilization!$B$65</f>
        <v>0</v>
      </c>
      <c r="J4" s="14">
        <f>(SUMPRODUCT(-- (($F$20:$F$76)="EX"), $G$20:$G$76,J$20:J$76))*Utilization!$B$65</f>
        <v>0</v>
      </c>
      <c r="K4" s="14">
        <f>(SUMPRODUCT(-- (($F$20:$F$76)="EX"), $G$20:$G$76,K$20:K$76))*Utilization!$B$65</f>
        <v>0</v>
      </c>
      <c r="L4" s="14">
        <f>(SUMPRODUCT(-- (($F$20:$F$76)="EX"), $G$20:$G$76,L$20:L$76))*Utilization!$B$65</f>
        <v>0</v>
      </c>
      <c r="M4" s="14">
        <f>(SUMPRODUCT(-- (($F$20:$F$76)="EX"), $G$20:$G$76,M$20:M$76))*Utilization!$B$65</f>
        <v>0</v>
      </c>
      <c r="N4" s="14">
        <f>(SUMPRODUCT(-- (($F$20:$F$76)="EX"), $G$20:$G$76,N$20:N$76))*Utilization!$B$65</f>
        <v>0</v>
      </c>
      <c r="O4" s="14">
        <f>(SUMPRODUCT(-- (($F$20:$F$76)="EX"), $G$20:$G$76,O$20:O$76))*Utilization!$B$65</f>
        <v>0</v>
      </c>
      <c r="P4" s="14">
        <f>(SUMPRODUCT(-- (($F$20:$F$76)="EX"), $G$20:$G$76,P$20:P$76))*Utilization!$B$65</f>
        <v>0</v>
      </c>
      <c r="Q4" s="14">
        <f>(SUMPRODUCT(-- (($F$20:$F$76)="EX"), $G$20:$G$76,Q$20:Q$76))*Utilization!$B$65</f>
        <v>0</v>
      </c>
      <c r="R4" s="14">
        <f>(SUMPRODUCT(-- (($F$20:$F$76)="EX"), $G$20:$G$76,R$20:R$76))*Utilization!$B$65</f>
        <v>0</v>
      </c>
      <c r="S4" s="14">
        <f>(SUMPRODUCT(-- (($F$20:$F$76)="EX"), $G$20:$G$76,S$20:S$76))*Utilization!$B$65</f>
        <v>0</v>
      </c>
      <c r="T4" s="14">
        <f t="shared" si="0"/>
        <v>0</v>
      </c>
      <c r="V4" s="170" t="s">
        <v>710</v>
      </c>
      <c r="W4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(($F$20:$F$76)="CO"), $G$20:$G$76,H$20:H$76))*Utilization!$B$65</f>
        <v>0</v>
      </c>
      <c r="I5" s="14">
        <f>(SUMPRODUCT(-- (($F$20:$F$76)="CO"), $G$20:$G$76,I$20:I$76))*Utilization!$B$65</f>
        <v>0</v>
      </c>
      <c r="J5" s="14">
        <f>(SUMPRODUCT(-- (($F$20:$F$76)="CO"), $G$20:$G$76,J$20:J$76))*Utilization!$B$65</f>
        <v>0</v>
      </c>
      <c r="K5" s="14">
        <f>(SUMPRODUCT(-- (($F$20:$F$76)="CO"), $G$20:$G$76,K$20:K$76))*Utilization!$B$65</f>
        <v>0</v>
      </c>
      <c r="L5" s="14">
        <f>(SUMPRODUCT(-- (($F$20:$F$76)="CO"), $G$20:$G$76,L$20:L$76))*Utilization!$B$65</f>
        <v>0</v>
      </c>
      <c r="M5" s="14">
        <f>(SUMPRODUCT(-- (($F$20:$F$76)="CO"), $G$20:$G$76,M$20:M$76))*Utilization!$B$65</f>
        <v>0</v>
      </c>
      <c r="N5" s="14">
        <f>(SUMPRODUCT(-- (($F$20:$F$76)="CO"), $G$20:$G$76,N$20:N$76))*Utilization!$B$65</f>
        <v>0</v>
      </c>
      <c r="O5" s="14">
        <f>(SUMPRODUCT(-- (($F$20:$F$76)="CO"), $G$20:$G$76,O$20:O$76))*Utilization!$B$65</f>
        <v>0</v>
      </c>
      <c r="P5" s="14">
        <f>(SUMPRODUCT(-- (($F$20:$F$76)="CO"), $G$20:$G$76,P$20:P$76))*Utilization!$B$65</f>
        <v>0</v>
      </c>
      <c r="Q5" s="14">
        <f>(SUMPRODUCT(-- (($F$20:$F$76)="CO"), $G$20:$G$76,Q$20:Q$76))*Utilization!$B$65</f>
        <v>0</v>
      </c>
      <c r="R5" s="14">
        <f>(SUMPRODUCT(-- (($F$20:$F$76)="CO"), $G$20:$G$76,R$20:R$76))*Utilization!$B$65</f>
        <v>0</v>
      </c>
      <c r="S5" s="14">
        <f>(SUMPRODUCT(-- (($F$20:$F$76)="CO"), $G$20:$G$76,S$20:S$76))*Utilization!$B$65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7"/>
      <c r="I6" s="17"/>
      <c r="J6" s="17"/>
      <c r="K6" s="17"/>
      <c r="L6" s="158"/>
      <c r="M6" s="17"/>
      <c r="N6" s="17"/>
      <c r="O6" s="17"/>
      <c r="P6" s="158"/>
      <c r="Q6" s="158"/>
      <c r="R6" s="158"/>
      <c r="S6" s="158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4">
        <f t="shared" si="0"/>
        <v>0</v>
      </c>
    </row>
    <row r="9" spans="1:23" s="6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13440</v>
      </c>
      <c r="M9" s="11">
        <f t="shared" si="1"/>
        <v>12960</v>
      </c>
      <c r="N9" s="11">
        <f t="shared" si="1"/>
        <v>15840</v>
      </c>
      <c r="O9" s="11">
        <f t="shared" si="1"/>
        <v>16800</v>
      </c>
      <c r="P9" s="11">
        <f t="shared" si="1"/>
        <v>15840</v>
      </c>
      <c r="Q9" s="11">
        <f t="shared" si="1"/>
        <v>15360</v>
      </c>
      <c r="R9" s="11">
        <f t="shared" si="1"/>
        <v>16320</v>
      </c>
      <c r="S9" s="11">
        <f t="shared" si="1"/>
        <v>16800</v>
      </c>
      <c r="T9" s="11">
        <f t="shared" si="1"/>
        <v>123360</v>
      </c>
    </row>
    <row r="10" spans="1:23" s="6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0.91600000000000004</v>
      </c>
      <c r="T10" s="12">
        <f t="shared" si="2"/>
        <v>0.38319999999999999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0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8.4000000000000005E-2</v>
      </c>
      <c r="T11" s="13">
        <f>IF(T$2=0,0,+T3/T$2)</f>
        <v>0.61680000000000001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28"/>
      <c r="I20" s="28"/>
      <c r="J20" s="28"/>
      <c r="K20" s="28"/>
      <c r="L20" s="28">
        <v>1</v>
      </c>
      <c r="M20" s="28">
        <v>1</v>
      </c>
      <c r="N20" s="28">
        <v>1</v>
      </c>
      <c r="O20" s="160">
        <v>1</v>
      </c>
      <c r="P20" s="160">
        <v>1</v>
      </c>
      <c r="Q20" s="160">
        <v>1</v>
      </c>
      <c r="R20" s="160">
        <v>1</v>
      </c>
      <c r="S20" s="160">
        <v>1</v>
      </c>
    </row>
    <row r="21" spans="1:19" x14ac:dyDescent="0.35">
      <c r="E21" s="23" t="str">
        <f>+Utilization!A4</f>
        <v>Tao Feng</v>
      </c>
      <c r="F21" s="23" t="str">
        <f>+Utilization!B4</f>
        <v>HC</v>
      </c>
      <c r="G21" s="23">
        <f>+Utilization!C4</f>
        <v>80</v>
      </c>
      <c r="H21" s="28"/>
      <c r="I21" s="28"/>
      <c r="J21" s="28"/>
      <c r="K21" s="28"/>
      <c r="L21" s="28"/>
      <c r="M21" s="28"/>
      <c r="N21" s="28"/>
      <c r="O21" s="28"/>
      <c r="P21" s="160"/>
      <c r="Q21" s="28"/>
      <c r="R21" s="28"/>
      <c r="S21" s="28"/>
    </row>
    <row r="22" spans="1:19" x14ac:dyDescent="0.35">
      <c r="E22" s="23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spans="1:19" x14ac:dyDescent="0.35">
      <c r="E23" s="23" t="str">
        <f>+Utilization!A6</f>
        <v>Chengyi Wang</v>
      </c>
      <c r="F23" s="23" t="str">
        <f>+Utilization!B6</f>
        <v>HC</v>
      </c>
      <c r="G23" s="23">
        <f>+Utilization!C6</f>
        <v>80</v>
      </c>
      <c r="H23" s="28"/>
      <c r="I23" s="28"/>
      <c r="J23" s="28"/>
      <c r="K23" s="28"/>
      <c r="L23" s="28"/>
      <c r="M23" s="28"/>
      <c r="N23" s="160"/>
      <c r="O23" s="160"/>
      <c r="P23" s="160"/>
      <c r="Q23" s="160"/>
      <c r="R23" s="160"/>
      <c r="S23" s="160"/>
    </row>
    <row r="24" spans="1:19" x14ac:dyDescent="0.35">
      <c r="E24" s="23" t="str">
        <f>+Utilization!A7</f>
        <v>Ningbo Xiang</v>
      </c>
      <c r="F24" s="23" t="str">
        <f>+Utilization!B7</f>
        <v>HC</v>
      </c>
      <c r="G24" s="23">
        <f>+Utilization!C7</f>
        <v>80</v>
      </c>
      <c r="H24" s="28"/>
      <c r="I24" s="28"/>
      <c r="J24" s="28"/>
      <c r="K24" s="28"/>
      <c r="L24" s="28"/>
      <c r="M24" s="28"/>
      <c r="N24" s="160"/>
      <c r="O24" s="160"/>
      <c r="P24" s="160"/>
      <c r="Q24" s="160"/>
      <c r="R24" s="160"/>
      <c r="S24" s="160"/>
    </row>
    <row r="25" spans="1:19" x14ac:dyDescent="0.35">
      <c r="E25" s="23" t="str">
        <f>+Utilization!A8</f>
        <v>Ruijiang Zhu</v>
      </c>
      <c r="F25" s="23" t="str">
        <f>+Utilization!B8</f>
        <v>HC</v>
      </c>
      <c r="G25" s="23">
        <f>+Utilization!C8</f>
        <v>80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</row>
    <row r="26" spans="1:19" x14ac:dyDescent="0.35">
      <c r="E26" s="23" t="str">
        <f>+Utilization!A9</f>
        <v>Junhong Sun</v>
      </c>
      <c r="F26" s="23" t="str">
        <f>+Utilization!B9</f>
        <v>HC</v>
      </c>
      <c r="G26" s="23">
        <f>+Utilization!C9</f>
        <v>80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</row>
    <row r="27" spans="1:19" x14ac:dyDescent="0.35">
      <c r="E27" s="23" t="str">
        <f>+Utilization!A10</f>
        <v>Yong Zhou</v>
      </c>
      <c r="F27" s="23" t="str">
        <f>+Utilization!B10</f>
        <v>HC</v>
      </c>
      <c r="G27" s="23">
        <f>+Utilization!C10</f>
        <v>80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</row>
    <row r="28" spans="1:19" x14ac:dyDescent="0.35">
      <c r="E28" s="23" t="str">
        <f>+Utilization!A11</f>
        <v>Weimin Wu</v>
      </c>
      <c r="F28" s="23" t="str">
        <f>+Utilization!B11</f>
        <v>HC</v>
      </c>
      <c r="G28" s="23">
        <f>+Utilization!C11</f>
        <v>80</v>
      </c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</row>
    <row r="29" spans="1:19" x14ac:dyDescent="0.35">
      <c r="E29" s="23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28"/>
      <c r="I29" s="28"/>
      <c r="J29" s="28"/>
      <c r="K29" s="28"/>
      <c r="L29" s="28"/>
      <c r="M29" s="28"/>
      <c r="N29" s="28"/>
      <c r="O29" s="28"/>
      <c r="P29" s="160"/>
      <c r="Q29" s="160"/>
      <c r="R29" s="160"/>
      <c r="S29" s="160"/>
    </row>
    <row r="30" spans="1:19" x14ac:dyDescent="0.35">
      <c r="E30" s="23" t="str">
        <f>+Utilization!A13</f>
        <v>Yifei Yan</v>
      </c>
      <c r="F30" s="23" t="str">
        <f>+Utilization!B13</f>
        <v>HC</v>
      </c>
      <c r="G30" s="23">
        <f>+Utilization!C13</f>
        <v>70</v>
      </c>
      <c r="H30" s="28"/>
      <c r="I30" s="28"/>
      <c r="J30" s="28"/>
      <c r="K30" s="28"/>
      <c r="L30" s="28">
        <v>10</v>
      </c>
      <c r="M30" s="28"/>
      <c r="N30" s="28"/>
      <c r="O30" s="28"/>
      <c r="P30" s="28"/>
      <c r="Q30" s="28"/>
      <c r="R30" s="28"/>
      <c r="S30" s="28"/>
    </row>
    <row r="31" spans="1:19" x14ac:dyDescent="0.35">
      <c r="E31" s="23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</row>
    <row r="32" spans="1:19" x14ac:dyDescent="0.35">
      <c r="E32" s="23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</row>
    <row r="33" spans="5:19" x14ac:dyDescent="0.35">
      <c r="E33" s="23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spans="5:19" x14ac:dyDescent="0.35">
      <c r="E34" s="23" t="str">
        <f>+Utilization!A17</f>
        <v>XU, Kun</v>
      </c>
      <c r="F34" s="23" t="str">
        <f>+Utilization!B17</f>
        <v>HC</v>
      </c>
      <c r="G34" s="23">
        <f>+Utilization!C17</f>
        <v>70</v>
      </c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</row>
    <row r="35" spans="5:19" x14ac:dyDescent="0.35">
      <c r="E35" s="23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5:19" x14ac:dyDescent="0.35">
      <c r="E36" s="23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</row>
    <row r="37" spans="5:19" x14ac:dyDescent="0.35">
      <c r="E37" s="23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</row>
    <row r="38" spans="5:19" x14ac:dyDescent="0.35">
      <c r="E38" s="23" t="str">
        <f>+Utilization!A21</f>
        <v>ZHANG, Ao</v>
      </c>
      <c r="F38" s="23" t="str">
        <f>+Utilization!B21</f>
        <v>HC</v>
      </c>
      <c r="G38" s="23">
        <f>+Utilization!C21</f>
        <v>70</v>
      </c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5:19" x14ac:dyDescent="0.35">
      <c r="E39" s="23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</row>
    <row r="40" spans="5:19" x14ac:dyDescent="0.35">
      <c r="E40" s="23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</row>
    <row r="41" spans="5:19" x14ac:dyDescent="0.35">
      <c r="E41" s="23" t="str">
        <f>+Utilization!A24</f>
        <v>GENG, Bin</v>
      </c>
      <c r="F41" s="23" t="str">
        <f>+Utilization!B24</f>
        <v>HC</v>
      </c>
      <c r="G41" s="23">
        <f>+Utilization!C24</f>
        <v>70</v>
      </c>
      <c r="H41" s="28"/>
      <c r="I41" s="28"/>
      <c r="J41" s="28"/>
      <c r="K41" s="28"/>
      <c r="L41" s="160"/>
      <c r="M41" s="160">
        <v>10</v>
      </c>
      <c r="N41" s="160">
        <v>10</v>
      </c>
      <c r="O41" s="160">
        <v>10</v>
      </c>
      <c r="P41" s="160">
        <v>10</v>
      </c>
      <c r="Q41" s="160">
        <v>10</v>
      </c>
      <c r="R41" s="160">
        <v>10</v>
      </c>
      <c r="S41" s="160">
        <v>10</v>
      </c>
    </row>
    <row r="42" spans="5:19" x14ac:dyDescent="0.35">
      <c r="E42" s="23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28"/>
      <c r="I42" s="28"/>
      <c r="J42" s="28"/>
      <c r="K42" s="28"/>
      <c r="L42" s="160"/>
      <c r="M42" s="160"/>
      <c r="N42" s="160"/>
      <c r="O42" s="160"/>
      <c r="P42" s="160"/>
      <c r="Q42" s="160"/>
      <c r="R42" s="160"/>
      <c r="S42" s="160"/>
    </row>
    <row r="43" spans="5:19" x14ac:dyDescent="0.35">
      <c r="E43" s="23" t="str">
        <f>+Utilization!A26</f>
        <v>XIE, Qian</v>
      </c>
      <c r="F43" s="23" t="str">
        <f>+Utilization!B26</f>
        <v>HC</v>
      </c>
      <c r="G43" s="23">
        <f>+Utilization!C26</f>
        <v>60</v>
      </c>
      <c r="H43" s="28"/>
      <c r="I43" s="28"/>
      <c r="J43" s="28"/>
      <c r="K43" s="28"/>
      <c r="L43" s="160"/>
      <c r="M43" s="160"/>
      <c r="N43" s="160"/>
      <c r="O43" s="160"/>
      <c r="P43" s="160"/>
      <c r="Q43" s="160"/>
      <c r="R43" s="160"/>
      <c r="S43" s="160"/>
    </row>
    <row r="44" spans="5:19" x14ac:dyDescent="0.35">
      <c r="E44" s="23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28"/>
      <c r="I44" s="28"/>
      <c r="J44" s="28"/>
      <c r="K44" s="28"/>
      <c r="L44" s="160"/>
      <c r="M44" s="160"/>
      <c r="N44" s="160"/>
      <c r="O44" s="160"/>
      <c r="P44" s="160"/>
      <c r="Q44" s="160"/>
      <c r="R44" s="160"/>
      <c r="S44" s="160"/>
    </row>
    <row r="45" spans="5:19" x14ac:dyDescent="0.35">
      <c r="E45" s="23" t="str">
        <f>+Utilization!A28</f>
        <v>HE, Ran</v>
      </c>
      <c r="F45" s="23" t="str">
        <f>+Utilization!B28</f>
        <v>HC</v>
      </c>
      <c r="G45" s="23">
        <f>+Utilization!C28</f>
        <v>60</v>
      </c>
      <c r="H45" s="28"/>
      <c r="I45" s="28"/>
      <c r="J45" s="28"/>
      <c r="K45" s="28"/>
      <c r="L45" s="160"/>
      <c r="M45" s="160"/>
      <c r="N45" s="160"/>
      <c r="O45" s="160"/>
      <c r="P45" s="160"/>
      <c r="Q45" s="160"/>
      <c r="R45" s="160"/>
      <c r="S45" s="160"/>
    </row>
    <row r="46" spans="5:19" x14ac:dyDescent="0.35">
      <c r="E46" s="23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28"/>
      <c r="I46" s="28"/>
      <c r="J46" s="28"/>
      <c r="K46" s="28"/>
      <c r="L46" s="160">
        <v>15</v>
      </c>
      <c r="M46" s="160">
        <v>14</v>
      </c>
      <c r="N46" s="160">
        <v>20</v>
      </c>
      <c r="O46" s="160">
        <v>22</v>
      </c>
      <c r="P46" s="160">
        <v>20</v>
      </c>
      <c r="Q46" s="160">
        <v>19</v>
      </c>
      <c r="R46" s="160">
        <v>21</v>
      </c>
      <c r="S46" s="160">
        <v>22</v>
      </c>
    </row>
    <row r="47" spans="5:19" x14ac:dyDescent="0.35">
      <c r="E47" s="23" t="str">
        <f>+Utilization!A30</f>
        <v>Min Li</v>
      </c>
      <c r="F47" s="23" t="str">
        <f>+Utilization!B30</f>
        <v>HC</v>
      </c>
      <c r="G47" s="23">
        <f>+Utilization!C30</f>
        <v>60</v>
      </c>
      <c r="H47" s="28"/>
      <c r="I47" s="28"/>
      <c r="J47" s="28"/>
      <c r="K47" s="28"/>
      <c r="L47" s="28"/>
      <c r="M47" s="28"/>
      <c r="N47" s="160"/>
      <c r="O47" s="160"/>
      <c r="P47" s="160"/>
      <c r="Q47" s="160"/>
      <c r="R47" s="160"/>
      <c r="S47" s="160"/>
    </row>
    <row r="48" spans="5:19" x14ac:dyDescent="0.35">
      <c r="E48" s="23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28"/>
      <c r="I48" s="28"/>
      <c r="J48" s="28"/>
      <c r="K48" s="28"/>
      <c r="L48" s="28"/>
      <c r="M48" s="28"/>
      <c r="N48" s="160"/>
      <c r="O48" s="160"/>
      <c r="P48" s="160"/>
      <c r="Q48" s="160"/>
      <c r="R48" s="160"/>
      <c r="S48" s="160"/>
    </row>
    <row r="49" spans="5:19" x14ac:dyDescent="0.35">
      <c r="E49" s="23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</row>
    <row r="50" spans="5:19" x14ac:dyDescent="0.35">
      <c r="E50" s="23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</row>
    <row r="51" spans="5:19" x14ac:dyDescent="0.35">
      <c r="E51" s="23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</row>
    <row r="52" spans="5:19" s="115" customFormat="1" x14ac:dyDescent="0.35">
      <c r="E52" s="23" t="str">
        <f>+Utilization!A35</f>
        <v>Yongquan Wang</v>
      </c>
      <c r="F52" s="23">
        <f>+Utilization!B35</f>
        <v>0</v>
      </c>
      <c r="G52" s="23">
        <f>+Utilization!C35</f>
        <v>60</v>
      </c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</row>
    <row r="53" spans="5:19" s="115" customFormat="1" x14ac:dyDescent="0.35">
      <c r="E53" s="23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</row>
    <row r="54" spans="5:19" s="115" customFormat="1" x14ac:dyDescent="0.35">
      <c r="E54" s="23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</row>
    <row r="55" spans="5:19" s="115" customFormat="1" x14ac:dyDescent="0.35">
      <c r="E55" s="23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</row>
    <row r="56" spans="5:19" s="115" customFormat="1" x14ac:dyDescent="0.35">
      <c r="E56" s="23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</row>
    <row r="57" spans="5:19" s="115" customFormat="1" x14ac:dyDescent="0.35">
      <c r="E57" s="23">
        <f>+Utilization!A40</f>
        <v>0</v>
      </c>
      <c r="F57" s="23">
        <f>+Utilization!B40</f>
        <v>0</v>
      </c>
      <c r="G57" s="23">
        <f>+Utilization!C40</f>
        <v>0</v>
      </c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</row>
    <row r="58" spans="5:19" s="115" customFormat="1" x14ac:dyDescent="0.35">
      <c r="E58" s="23">
        <f>+Utilization!A41</f>
        <v>0</v>
      </c>
      <c r="F58" s="23">
        <f>+Utilization!B41</f>
        <v>0</v>
      </c>
      <c r="G58" s="23">
        <f>+Utilization!C41</f>
        <v>0</v>
      </c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</row>
    <row r="59" spans="5:19" s="115" customFormat="1" x14ac:dyDescent="0.35">
      <c r="E59" s="23">
        <f>+Utilization!A42</f>
        <v>0</v>
      </c>
      <c r="F59" s="23">
        <f>+Utilization!B42</f>
        <v>0</v>
      </c>
      <c r="G59" s="23">
        <f>+Utilization!C42</f>
        <v>0</v>
      </c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</row>
    <row r="60" spans="5:19" s="115" customFormat="1" x14ac:dyDescent="0.35">
      <c r="E60" s="23">
        <f>+Utilization!A43</f>
        <v>0</v>
      </c>
      <c r="F60" s="23">
        <f>+Utilization!B43</f>
        <v>0</v>
      </c>
      <c r="G60" s="23">
        <f>+Utilization!C43</f>
        <v>0</v>
      </c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</row>
    <row r="61" spans="5:19" s="115" customFormat="1" x14ac:dyDescent="0.35">
      <c r="E61" s="23">
        <f>+Utilization!A44</f>
        <v>0</v>
      </c>
      <c r="F61" s="23">
        <f>+Utilization!B44</f>
        <v>0</v>
      </c>
      <c r="G61" s="23">
        <f>+Utilization!C44</f>
        <v>0</v>
      </c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</row>
    <row r="62" spans="5:19" s="115" customFormat="1" x14ac:dyDescent="0.35">
      <c r="E62" s="23">
        <f>+Utilization!A45</f>
        <v>0</v>
      </c>
      <c r="F62" s="23">
        <f>+Utilization!B45</f>
        <v>0</v>
      </c>
      <c r="G62" s="23">
        <f>+Utilization!C45</f>
        <v>0</v>
      </c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</row>
    <row r="63" spans="5:19" s="115" customFormat="1" x14ac:dyDescent="0.35">
      <c r="E63" s="23">
        <f>+Utilization!A46</f>
        <v>0</v>
      </c>
      <c r="F63" s="23">
        <f>+Utilization!B46</f>
        <v>0</v>
      </c>
      <c r="G63" s="23">
        <f>+Utilization!C46</f>
        <v>0</v>
      </c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</row>
    <row r="64" spans="5:19" s="115" customFormat="1" x14ac:dyDescent="0.35">
      <c r="E64" s="23">
        <f>+Utilization!A47</f>
        <v>0</v>
      </c>
      <c r="F64" s="23">
        <f>+Utilization!B47</f>
        <v>0</v>
      </c>
      <c r="G64" s="23">
        <f>+Utilization!C47</f>
        <v>0</v>
      </c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</row>
    <row r="65" spans="5:19" s="115" customFormat="1" x14ac:dyDescent="0.35">
      <c r="E65" s="23">
        <f>+Utilization!A48</f>
        <v>0</v>
      </c>
      <c r="F65" s="23">
        <f>+Utilization!B48</f>
        <v>0</v>
      </c>
      <c r="G65" s="23">
        <f>+Utilization!C48</f>
        <v>0</v>
      </c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</row>
    <row r="66" spans="5:19" s="115" customFormat="1" x14ac:dyDescent="0.35">
      <c r="E66" s="23">
        <f>+Utilization!A49</f>
        <v>0</v>
      </c>
      <c r="F66" s="23">
        <f>+Utilization!B49</f>
        <v>0</v>
      </c>
      <c r="G66" s="23">
        <f>+Utilization!C49</f>
        <v>0</v>
      </c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</row>
    <row r="67" spans="5:19" s="115" customFormat="1" x14ac:dyDescent="0.35">
      <c r="E67" s="23">
        <f>+Utilization!A50</f>
        <v>0</v>
      </c>
      <c r="F67" s="23">
        <f>+Utilization!B50</f>
        <v>0</v>
      </c>
      <c r="G67" s="23">
        <f>+Utilization!C50</f>
        <v>0</v>
      </c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</row>
    <row r="68" spans="5:19" s="115" customFormat="1" x14ac:dyDescent="0.35">
      <c r="E68" s="23">
        <f>+Utilization!A51</f>
        <v>0</v>
      </c>
      <c r="F68" s="23">
        <f>+Utilization!B51</f>
        <v>0</v>
      </c>
      <c r="G68" s="23">
        <f>+Utilization!C51</f>
        <v>0</v>
      </c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</row>
    <row r="69" spans="5:19" s="115" customFormat="1" x14ac:dyDescent="0.35">
      <c r="E69" s="23">
        <f>+Utilization!A52</f>
        <v>0</v>
      </c>
      <c r="F69" s="23">
        <f>+Utilization!B52</f>
        <v>0</v>
      </c>
      <c r="G69" s="23">
        <f>+Utilization!C52</f>
        <v>0</v>
      </c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</row>
    <row r="70" spans="5:19" s="115" customFormat="1" x14ac:dyDescent="0.35">
      <c r="E70" s="23">
        <f>+Utilization!A53</f>
        <v>0</v>
      </c>
      <c r="F70" s="23">
        <f>+Utilization!B53</f>
        <v>0</v>
      </c>
      <c r="G70" s="23">
        <f>+Utilization!C53</f>
        <v>0</v>
      </c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</row>
    <row r="71" spans="5:19" s="115" customFormat="1" x14ac:dyDescent="0.35">
      <c r="E71" s="23">
        <f>+Utilization!A54</f>
        <v>0</v>
      </c>
      <c r="F71" s="23">
        <f>+Utilization!B54</f>
        <v>0</v>
      </c>
      <c r="G71" s="23">
        <f>+Utilization!C54</f>
        <v>0</v>
      </c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</row>
    <row r="72" spans="5:19" s="115" customFormat="1" x14ac:dyDescent="0.35">
      <c r="E72" s="23">
        <f>+Utilization!A55</f>
        <v>0</v>
      </c>
      <c r="F72" s="23">
        <f>+Utilization!B55</f>
        <v>0</v>
      </c>
      <c r="G72" s="23">
        <f>+Utilization!C55</f>
        <v>0</v>
      </c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</row>
    <row r="73" spans="5:19" s="115" customFormat="1" x14ac:dyDescent="0.35">
      <c r="E73" s="23">
        <f>+Utilization!A56</f>
        <v>0</v>
      </c>
      <c r="F73" s="23">
        <f>+Utilization!B56</f>
        <v>0</v>
      </c>
      <c r="G73" s="23">
        <f>+Utilization!C56</f>
        <v>0</v>
      </c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</row>
    <row r="74" spans="5:19" s="115" customFormat="1" x14ac:dyDescent="0.35">
      <c r="E74" s="23">
        <f>+Utilization!A57</f>
        <v>0</v>
      </c>
      <c r="F74" s="23">
        <f>+Utilization!B57</f>
        <v>0</v>
      </c>
      <c r="G74" s="23">
        <f>+Utilization!C57</f>
        <v>0</v>
      </c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</row>
    <row r="75" spans="5:19" x14ac:dyDescent="0.35">
      <c r="E75" s="23">
        <f>+Utilization!A58</f>
        <v>0</v>
      </c>
      <c r="F75" s="23">
        <f>+Utilization!B58</f>
        <v>0</v>
      </c>
      <c r="G75" s="23">
        <f>+Utilization!C58</f>
        <v>0</v>
      </c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</row>
    <row r="76" spans="5:19" x14ac:dyDescent="0.35">
      <c r="E76" s="23" t="str">
        <f>+Utilization!A59</f>
        <v>Total</v>
      </c>
      <c r="F76" s="23">
        <f>+Utilization!B59</f>
        <v>0</v>
      </c>
      <c r="G76" s="23">
        <f>+Utilization!C59</f>
        <v>0</v>
      </c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</row>
  </sheetData>
  <sheetProtection sort="0" autoFilter="0"/>
  <autoFilter ref="E19:E76"/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75"/>
  <sheetViews>
    <sheetView workbookViewId="0">
      <selection activeCell="I45" sqref="I45"/>
    </sheetView>
  </sheetViews>
  <sheetFormatPr defaultColWidth="8.7265625" defaultRowHeight="14.5" x14ac:dyDescent="0.35"/>
  <cols>
    <col min="1" max="1" width="19" customWidth="1"/>
    <col min="2" max="2" width="6.26953125" customWidth="1"/>
    <col min="3" max="3" width="8.453125" customWidth="1"/>
    <col min="4" max="4" width="13.26953125" customWidth="1"/>
    <col min="5" max="5" width="29.7265625" customWidth="1"/>
    <col min="6" max="6" width="50.26953125" bestFit="1" customWidth="1"/>
    <col min="7" max="7" width="26" bestFit="1" customWidth="1"/>
    <col min="17" max="17" width="9.453125" bestFit="1" customWidth="1"/>
    <col min="22" max="22" width="2.453125" hidden="1" customWidth="1"/>
    <col min="23" max="23" width="8.453125" hidden="1" customWidth="1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145"/>
      <c r="C2" s="145" t="e">
        <f>VLOOKUP(F2,CRM!A:N,5,0)</f>
        <v>#N/A</v>
      </c>
      <c r="D2" s="248" t="s">
        <v>2507</v>
      </c>
      <c r="E2" s="115" t="s">
        <v>2565</v>
      </c>
      <c r="F2" s="115" t="s">
        <v>2564</v>
      </c>
      <c r="G2" s="8" t="s">
        <v>4</v>
      </c>
      <c r="H2" s="16"/>
      <c r="I2" s="16"/>
      <c r="J2" s="146"/>
      <c r="K2" s="146"/>
      <c r="L2" s="157"/>
      <c r="M2" s="157"/>
      <c r="N2" s="157"/>
      <c r="O2" s="157"/>
      <c r="P2" s="157"/>
      <c r="Q2" s="157"/>
      <c r="R2" s="157"/>
      <c r="S2" s="157">
        <v>200000</v>
      </c>
      <c r="T2" s="14">
        <f t="shared" ref="T2:T8" si="0">SUM(H2:S2)</f>
        <v>200000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(($F$20:$F$75)="HC"), $G$20:$G$75,H$20:H$75))*Utilization!$B$65</f>
        <v>0</v>
      </c>
      <c r="I3" s="14">
        <f>(SUMPRODUCT(-- (($F$20:$F$75)="HC"), $G$20:$G$75,I$20:I$75))*Utilization!$B$65</f>
        <v>0</v>
      </c>
      <c r="J3" s="14">
        <f>(SUMPRODUCT(-- (($F$20:$F$75)="HC"), $G$20:$G$75,J$20:J$75))*Utilization!$B$65</f>
        <v>0</v>
      </c>
      <c r="K3" s="14">
        <f>(SUMPRODUCT(-- (($F$20:$F$75)="HC"), $G$20:$G$75,K$20:K$75))*Utilization!$B$65</f>
        <v>0</v>
      </c>
      <c r="L3" s="14">
        <f>(SUMPRODUCT(-- (($F$20:$F$75)="HC"), $G$20:$G$75,L$20:L$75))*Utilization!$B$65</f>
        <v>0</v>
      </c>
      <c r="M3" s="14">
        <f>(SUMPRODUCT(-- (($F$20:$F$75)="HC"), $G$20:$G$75,M$20:M$75))*Utilization!$B$65</f>
        <v>0</v>
      </c>
      <c r="N3" s="14">
        <f>(SUMPRODUCT(-- (($F$20:$F$75)="HC"), $G$20:$G$75,N$20:N$75))*Utilization!$B$65</f>
        <v>0</v>
      </c>
      <c r="O3" s="14">
        <f>(SUMPRODUCT(-- (($F$20:$F$75)="HC"), $G$20:$G$75,O$20:O$75))*Utilization!$B$65</f>
        <v>0</v>
      </c>
      <c r="P3" s="14">
        <f>(SUMPRODUCT(-- (($F$20:$F$75)="HC"), $G$20:$G$75,P$20:P$75))*Utilization!$B$65</f>
        <v>0</v>
      </c>
      <c r="Q3" s="14">
        <f>(SUMPRODUCT(-- (($F$20:$F$75)="HC"), $G$20:$G$75,Q$20:Q$75))*Utilization!$B$65</f>
        <v>0</v>
      </c>
      <c r="R3" s="14">
        <f>(SUMPRODUCT(-- (($F$20:$F$75)="HC"), $G$20:$G$75,R$20:R$75))*Utilization!$B$65</f>
        <v>0</v>
      </c>
      <c r="S3" s="14">
        <f>(SUMPRODUCT(-- (($F$20:$F$75)="HC"), $G$20:$G$75,S$20:S$75))*Utilization!$B$65</f>
        <v>0</v>
      </c>
      <c r="T3" s="14">
        <f t="shared" si="0"/>
        <v>0</v>
      </c>
      <c r="V3" s="18" t="s">
        <v>37</v>
      </c>
      <c r="W3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(($F$20:$F$75)="EX"), $G$20:$G$75,H$20:H$75))*Utilization!$B$65</f>
        <v>0</v>
      </c>
      <c r="I4" s="14">
        <f>(SUMPRODUCT(-- (($F$20:$F$75)="EX"), $G$20:$G$75,I$20:I$75))*Utilization!$B$65</f>
        <v>0</v>
      </c>
      <c r="J4" s="14">
        <f>(SUMPRODUCT(-- (($F$20:$F$75)="EX"), $G$20:$G$75,J$20:J$75))*Utilization!$B$65</f>
        <v>0</v>
      </c>
      <c r="K4" s="14">
        <f>(SUMPRODUCT(-- (($F$20:$F$75)="EX"), $G$20:$G$75,K$20:K$75))*Utilization!$B$65</f>
        <v>0</v>
      </c>
      <c r="L4" s="14">
        <f>(SUMPRODUCT(-- (($F$20:$F$75)="EX"), $G$20:$G$75,L$20:L$75))*Utilization!$B$65</f>
        <v>0</v>
      </c>
      <c r="M4" s="14">
        <f>(SUMPRODUCT(-- (($F$20:$F$75)="EX"), $G$20:$G$75,M$20:M$75))*Utilization!$B$65</f>
        <v>0</v>
      </c>
      <c r="N4" s="14">
        <f>(SUMPRODUCT(-- (($F$20:$F$75)="EX"), $G$20:$G$75,N$20:N$75))*Utilization!$B$65</f>
        <v>0</v>
      </c>
      <c r="O4" s="14">
        <f>(SUMPRODUCT(-- (($F$20:$F$75)="EX"), $G$20:$G$75,O$20:O$75))*Utilization!$B$65</f>
        <v>0</v>
      </c>
      <c r="P4" s="14">
        <f>(SUMPRODUCT(-- (($F$20:$F$75)="EX"), $G$20:$G$75,P$20:P$75))*Utilization!$B$65</f>
        <v>0</v>
      </c>
      <c r="Q4" s="14">
        <f>(SUMPRODUCT(-- (($F$20:$F$75)="EX"), $G$20:$G$75,Q$20:Q$75))*Utilization!$B$65</f>
        <v>0</v>
      </c>
      <c r="R4" s="14">
        <f>(SUMPRODUCT(-- (($F$20:$F$75)="EX"), $G$20:$G$75,R$20:R$75))*Utilization!$B$65</f>
        <v>0</v>
      </c>
      <c r="S4" s="14">
        <f>(SUMPRODUCT(-- (($F$20:$F$75)="EX"), $G$20:$G$75,S$20:S$75))*Utilization!$B$65</f>
        <v>0</v>
      </c>
      <c r="T4" s="14">
        <f t="shared" si="0"/>
        <v>0</v>
      </c>
      <c r="W4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(($F$20:$F$75)="CO"), $G$20:$G$75,H$20:H$75))*Utilization!$B$65</f>
        <v>0</v>
      </c>
      <c r="I5" s="14">
        <f>(SUMPRODUCT(-- (($F$20:$F$75)="CO"), $G$20:$G$75,I$20:I$75))*Utilization!$B$65</f>
        <v>0</v>
      </c>
      <c r="J5" s="14">
        <f>(SUMPRODUCT(-- (($F$20:$F$75)="CO"), $G$20:$G$75,J$20:J$75))*Utilization!$B$65</f>
        <v>0</v>
      </c>
      <c r="K5" s="14">
        <f>(SUMPRODUCT(-- (($F$20:$F$75)="CO"), $G$20:$G$75,K$20:K$75))*Utilization!$B$65</f>
        <v>0</v>
      </c>
      <c r="L5" s="14">
        <f>(SUMPRODUCT(-- (($F$20:$F$75)="CO"), $G$20:$G$75,L$20:L$75))*Utilization!$B$65</f>
        <v>0</v>
      </c>
      <c r="M5" s="14">
        <f>(SUMPRODUCT(-- (($F$20:$F$75)="CO"), $G$20:$G$75,M$20:M$75))*Utilization!$B$65</f>
        <v>0</v>
      </c>
      <c r="N5" s="14">
        <f>(SUMPRODUCT(-- (($F$20:$F$75)="CO"), $G$20:$G$75,N$20:N$75))*Utilization!$B$65</f>
        <v>0</v>
      </c>
      <c r="O5" s="14">
        <f>(SUMPRODUCT(-- (($F$20:$F$75)="CO"), $G$20:$G$75,O$20:O$75))*Utilization!$B$65</f>
        <v>0</v>
      </c>
      <c r="P5" s="14">
        <f>(SUMPRODUCT(-- (($F$20:$F$75)="CO"), $G$20:$G$75,P$20:P$75))*Utilization!$B$65</f>
        <v>0</v>
      </c>
      <c r="Q5" s="14">
        <f>(SUMPRODUCT(-- (($F$20:$F$75)="CO"), $G$20:$G$75,Q$20:Q$75))*Utilization!$B$65</f>
        <v>0</v>
      </c>
      <c r="R5" s="14">
        <f>(SUMPRODUCT(-- (($F$20:$F$75)="CO"), $G$20:$G$75,R$20:R$75))*Utilization!$B$65</f>
        <v>0</v>
      </c>
      <c r="S5" s="14">
        <f>(SUMPRODUCT(-- (($F$20:$F$75)="CO"), $G$20:$G$75,S$20:S$75))*Utilization!$B$65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7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4">
        <f t="shared" si="0"/>
        <v>0</v>
      </c>
    </row>
    <row r="9" spans="1:23" s="6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0</v>
      </c>
      <c r="M9" s="11">
        <f t="shared" si="1"/>
        <v>0</v>
      </c>
      <c r="N9" s="11">
        <f t="shared" si="1"/>
        <v>0</v>
      </c>
      <c r="O9" s="11">
        <f t="shared" si="1"/>
        <v>0</v>
      </c>
      <c r="P9" s="11">
        <f t="shared" si="1"/>
        <v>0</v>
      </c>
      <c r="Q9" s="11">
        <f t="shared" si="1"/>
        <v>0</v>
      </c>
      <c r="R9" s="11">
        <f t="shared" si="1"/>
        <v>0</v>
      </c>
      <c r="S9" s="11">
        <f t="shared" si="1"/>
        <v>0</v>
      </c>
      <c r="T9" s="11">
        <f t="shared" si="1"/>
        <v>0</v>
      </c>
    </row>
    <row r="10" spans="1:23" s="6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1</v>
      </c>
      <c r="T10" s="12">
        <f t="shared" si="2"/>
        <v>1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0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0</v>
      </c>
      <c r="T11" s="13">
        <f>IF(T$2=0,0,+T3/T$2)</f>
        <v>0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28"/>
      <c r="I20" s="28"/>
      <c r="J20" s="28"/>
      <c r="K20" s="28"/>
      <c r="L20" s="28"/>
      <c r="M20" s="28"/>
      <c r="N20" s="28"/>
      <c r="O20" s="28"/>
      <c r="P20" s="160"/>
      <c r="Q20" s="160"/>
      <c r="R20" s="160"/>
      <c r="S20" s="160"/>
    </row>
    <row r="21" spans="1:19" x14ac:dyDescent="0.35">
      <c r="E21" s="23" t="str">
        <f>+Utilization!A4</f>
        <v>Tao Feng</v>
      </c>
      <c r="F21" s="23" t="str">
        <f>+Utilization!B4</f>
        <v>HC</v>
      </c>
      <c r="G21" s="23">
        <f>+Utilization!C4</f>
        <v>80</v>
      </c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</row>
    <row r="22" spans="1:19" x14ac:dyDescent="0.35">
      <c r="E22" s="23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spans="1:19" x14ac:dyDescent="0.35">
      <c r="E23" s="23" t="str">
        <f>+Utilization!A6</f>
        <v>Chengyi Wang</v>
      </c>
      <c r="F23" s="23" t="str">
        <f>+Utilization!B6</f>
        <v>HC</v>
      </c>
      <c r="G23" s="23">
        <f>+Utilization!C6</f>
        <v>80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</row>
    <row r="24" spans="1:19" x14ac:dyDescent="0.35">
      <c r="E24" s="23" t="str">
        <f>+Utilization!A7</f>
        <v>Ningbo Xiang</v>
      </c>
      <c r="F24" s="23" t="str">
        <f>+Utilization!B7</f>
        <v>HC</v>
      </c>
      <c r="G24" s="23">
        <f>+Utilization!C7</f>
        <v>80</v>
      </c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</row>
    <row r="25" spans="1:19" x14ac:dyDescent="0.35">
      <c r="E25" s="23" t="str">
        <f>+Utilization!A8</f>
        <v>Ruijiang Zhu</v>
      </c>
      <c r="F25" s="23" t="str">
        <f>+Utilization!B8</f>
        <v>HC</v>
      </c>
      <c r="G25" s="23">
        <f>+Utilization!C8</f>
        <v>80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</row>
    <row r="26" spans="1:19" x14ac:dyDescent="0.35">
      <c r="E26" s="23" t="str">
        <f>+Utilization!A9</f>
        <v>Junhong Sun</v>
      </c>
      <c r="F26" s="23" t="str">
        <f>+Utilization!B9</f>
        <v>HC</v>
      </c>
      <c r="G26" s="23">
        <f>+Utilization!C9</f>
        <v>80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</row>
    <row r="27" spans="1:19" x14ac:dyDescent="0.35">
      <c r="E27" s="23" t="str">
        <f>+Utilization!A10</f>
        <v>Yong Zhou</v>
      </c>
      <c r="F27" s="23" t="str">
        <f>+Utilization!B10</f>
        <v>HC</v>
      </c>
      <c r="G27" s="23">
        <f>+Utilization!C10</f>
        <v>80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</row>
    <row r="28" spans="1:19" x14ac:dyDescent="0.35">
      <c r="E28" s="23" t="str">
        <f>+Utilization!A11</f>
        <v>Weimin Wu</v>
      </c>
      <c r="F28" s="23" t="str">
        <f>+Utilization!B11</f>
        <v>HC</v>
      </c>
      <c r="G28" s="23">
        <f>+Utilization!C11</f>
        <v>80</v>
      </c>
      <c r="H28" s="28"/>
      <c r="I28" s="160"/>
      <c r="J28" s="160"/>
      <c r="K28" s="160"/>
      <c r="L28" s="160"/>
      <c r="M28" s="160"/>
      <c r="N28" s="160"/>
      <c r="O28" s="28"/>
      <c r="P28" s="28"/>
      <c r="Q28" s="28"/>
      <c r="R28" s="28"/>
      <c r="S28" s="28"/>
    </row>
    <row r="29" spans="1:19" x14ac:dyDescent="0.35">
      <c r="E29" s="23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</row>
    <row r="30" spans="1:19" x14ac:dyDescent="0.35">
      <c r="E30" s="23" t="str">
        <f>+Utilization!A13</f>
        <v>Yifei Yan</v>
      </c>
      <c r="F30" s="23" t="str">
        <f>+Utilization!B13</f>
        <v>HC</v>
      </c>
      <c r="G30" s="23">
        <f>+Utilization!C13</f>
        <v>70</v>
      </c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</row>
    <row r="31" spans="1:19" x14ac:dyDescent="0.35">
      <c r="E31" s="23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</row>
    <row r="32" spans="1:19" x14ac:dyDescent="0.35">
      <c r="E32" s="23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</row>
    <row r="33" spans="5:19" x14ac:dyDescent="0.35">
      <c r="E33" s="23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spans="5:19" x14ac:dyDescent="0.35">
      <c r="E34" s="23" t="str">
        <f>+Utilization!A17</f>
        <v>XU, Kun</v>
      </c>
      <c r="F34" s="23" t="str">
        <f>+Utilization!B17</f>
        <v>HC</v>
      </c>
      <c r="G34" s="23">
        <f>+Utilization!C17</f>
        <v>70</v>
      </c>
      <c r="H34" s="28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</row>
    <row r="35" spans="5:19" x14ac:dyDescent="0.35">
      <c r="E35" s="23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5:19" x14ac:dyDescent="0.35">
      <c r="E36" s="23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</row>
    <row r="37" spans="5:19" x14ac:dyDescent="0.35">
      <c r="E37" s="23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</row>
    <row r="38" spans="5:19" x14ac:dyDescent="0.35">
      <c r="E38" s="23" t="str">
        <f>+Utilization!A21</f>
        <v>ZHANG, Ao</v>
      </c>
      <c r="F38" s="23" t="str">
        <f>+Utilization!B21</f>
        <v>HC</v>
      </c>
      <c r="G38" s="23">
        <f>+Utilization!C21</f>
        <v>70</v>
      </c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5:19" x14ac:dyDescent="0.35">
      <c r="E39" s="23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</row>
    <row r="40" spans="5:19" x14ac:dyDescent="0.35">
      <c r="E40" s="23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</row>
    <row r="41" spans="5:19" x14ac:dyDescent="0.35">
      <c r="E41" s="23" t="str">
        <f>+Utilization!A24</f>
        <v>GENG, Bin</v>
      </c>
      <c r="F41" s="23" t="str">
        <f>+Utilization!B24</f>
        <v>HC</v>
      </c>
      <c r="G41" s="23">
        <f>+Utilization!C24</f>
        <v>70</v>
      </c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</row>
    <row r="42" spans="5:19" x14ac:dyDescent="0.35">
      <c r="E42" s="23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</row>
    <row r="43" spans="5:19" x14ac:dyDescent="0.35">
      <c r="E43" s="23" t="str">
        <f>+Utilization!A26</f>
        <v>XIE, Qian</v>
      </c>
      <c r="F43" s="23" t="str">
        <f>+Utilization!B26</f>
        <v>HC</v>
      </c>
      <c r="G43" s="23">
        <f>+Utilization!C26</f>
        <v>60</v>
      </c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</row>
    <row r="44" spans="5:19" x14ac:dyDescent="0.35">
      <c r="E44" s="23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</row>
    <row r="45" spans="5:19" x14ac:dyDescent="0.35">
      <c r="E45" s="23" t="str">
        <f>+Utilization!A28</f>
        <v>HE, Ran</v>
      </c>
      <c r="F45" s="23" t="str">
        <f>+Utilization!B28</f>
        <v>HC</v>
      </c>
      <c r="G45" s="23">
        <f>+Utilization!C28</f>
        <v>60</v>
      </c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</row>
    <row r="46" spans="5:19" x14ac:dyDescent="0.35">
      <c r="E46" s="23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</row>
    <row r="47" spans="5:19" x14ac:dyDescent="0.35">
      <c r="E47" s="23" t="str">
        <f>+Utilization!A30</f>
        <v>Min Li</v>
      </c>
      <c r="F47" s="23" t="str">
        <f>+Utilization!B30</f>
        <v>HC</v>
      </c>
      <c r="G47" s="23">
        <f>+Utilization!C30</f>
        <v>60</v>
      </c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</row>
    <row r="48" spans="5:19" x14ac:dyDescent="0.35">
      <c r="E48" s="23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</row>
    <row r="49" spans="5:19" x14ac:dyDescent="0.35">
      <c r="E49" s="23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</row>
    <row r="50" spans="5:19" x14ac:dyDescent="0.35">
      <c r="E50" s="23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</row>
    <row r="51" spans="5:19" s="115" customFormat="1" x14ac:dyDescent="0.35">
      <c r="E51" s="23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</row>
    <row r="52" spans="5:19" s="115" customFormat="1" x14ac:dyDescent="0.35">
      <c r="E52" s="23" t="str">
        <f>+Utilization!A35</f>
        <v>Yongquan Wang</v>
      </c>
      <c r="F52" s="23">
        <f>+Utilization!B35</f>
        <v>0</v>
      </c>
      <c r="G52" s="23">
        <f>+Utilization!C35</f>
        <v>60</v>
      </c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</row>
    <row r="53" spans="5:19" s="115" customFormat="1" x14ac:dyDescent="0.35">
      <c r="E53" s="23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</row>
    <row r="54" spans="5:19" s="115" customFormat="1" x14ac:dyDescent="0.35">
      <c r="E54" s="23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</row>
    <row r="55" spans="5:19" s="115" customFormat="1" x14ac:dyDescent="0.35">
      <c r="E55" s="23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</row>
    <row r="56" spans="5:19" s="115" customFormat="1" x14ac:dyDescent="0.35">
      <c r="E56" s="23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</row>
    <row r="57" spans="5:19" s="115" customFormat="1" x14ac:dyDescent="0.35">
      <c r="E57" s="23">
        <f>+Utilization!A40</f>
        <v>0</v>
      </c>
      <c r="F57" s="23">
        <f>+Utilization!B40</f>
        <v>0</v>
      </c>
      <c r="G57" s="23">
        <f>+Utilization!C40</f>
        <v>0</v>
      </c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</row>
    <row r="58" spans="5:19" s="115" customFormat="1" x14ac:dyDescent="0.35">
      <c r="E58" s="23">
        <f>+Utilization!A41</f>
        <v>0</v>
      </c>
      <c r="F58" s="23">
        <f>+Utilization!B41</f>
        <v>0</v>
      </c>
      <c r="G58" s="23">
        <f>+Utilization!C41</f>
        <v>0</v>
      </c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</row>
    <row r="59" spans="5:19" s="115" customFormat="1" x14ac:dyDescent="0.35">
      <c r="E59" s="23">
        <f>+Utilization!A42</f>
        <v>0</v>
      </c>
      <c r="F59" s="23">
        <f>+Utilization!B42</f>
        <v>0</v>
      </c>
      <c r="G59" s="23">
        <f>+Utilization!C42</f>
        <v>0</v>
      </c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</row>
    <row r="60" spans="5:19" s="115" customFormat="1" x14ac:dyDescent="0.35">
      <c r="E60" s="23">
        <f>+Utilization!A43</f>
        <v>0</v>
      </c>
      <c r="F60" s="23">
        <f>+Utilization!B43</f>
        <v>0</v>
      </c>
      <c r="G60" s="23">
        <f>+Utilization!C43</f>
        <v>0</v>
      </c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</row>
    <row r="61" spans="5:19" s="115" customFormat="1" x14ac:dyDescent="0.35">
      <c r="E61" s="23">
        <f>+Utilization!A44</f>
        <v>0</v>
      </c>
      <c r="F61" s="23">
        <f>+Utilization!B44</f>
        <v>0</v>
      </c>
      <c r="G61" s="23">
        <f>+Utilization!C44</f>
        <v>0</v>
      </c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</row>
    <row r="62" spans="5:19" s="115" customFormat="1" x14ac:dyDescent="0.35">
      <c r="E62" s="23">
        <f>+Utilization!A45</f>
        <v>0</v>
      </c>
      <c r="F62" s="23">
        <f>+Utilization!B45</f>
        <v>0</v>
      </c>
      <c r="G62" s="23">
        <f>+Utilization!C45</f>
        <v>0</v>
      </c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</row>
    <row r="63" spans="5:19" s="115" customFormat="1" x14ac:dyDescent="0.35">
      <c r="E63" s="23">
        <f>+Utilization!A46</f>
        <v>0</v>
      </c>
      <c r="F63" s="23">
        <f>+Utilization!B46</f>
        <v>0</v>
      </c>
      <c r="G63" s="23">
        <f>+Utilization!C46</f>
        <v>0</v>
      </c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</row>
    <row r="64" spans="5:19" s="115" customFormat="1" x14ac:dyDescent="0.35">
      <c r="E64" s="23">
        <f>+Utilization!A47</f>
        <v>0</v>
      </c>
      <c r="F64" s="23">
        <f>+Utilization!B47</f>
        <v>0</v>
      </c>
      <c r="G64" s="23">
        <f>+Utilization!C47</f>
        <v>0</v>
      </c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</row>
    <row r="65" spans="5:19" s="115" customFormat="1" x14ac:dyDescent="0.35">
      <c r="E65" s="23">
        <f>+Utilization!A48</f>
        <v>0</v>
      </c>
      <c r="F65" s="23">
        <f>+Utilization!B48</f>
        <v>0</v>
      </c>
      <c r="G65" s="23">
        <f>+Utilization!C48</f>
        <v>0</v>
      </c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</row>
    <row r="66" spans="5:19" s="115" customFormat="1" x14ac:dyDescent="0.35">
      <c r="E66" s="23">
        <f>+Utilization!A49</f>
        <v>0</v>
      </c>
      <c r="F66" s="23">
        <f>+Utilization!B49</f>
        <v>0</v>
      </c>
      <c r="G66" s="23">
        <f>+Utilization!C49</f>
        <v>0</v>
      </c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</row>
    <row r="67" spans="5:19" s="115" customFormat="1" x14ac:dyDescent="0.35">
      <c r="E67" s="23">
        <f>+Utilization!A50</f>
        <v>0</v>
      </c>
      <c r="F67" s="23">
        <f>+Utilization!B50</f>
        <v>0</v>
      </c>
      <c r="G67" s="23">
        <f>+Utilization!C50</f>
        <v>0</v>
      </c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</row>
    <row r="68" spans="5:19" s="115" customFormat="1" x14ac:dyDescent="0.35">
      <c r="E68" s="23">
        <f>+Utilization!A51</f>
        <v>0</v>
      </c>
      <c r="F68" s="23">
        <f>+Utilization!B51</f>
        <v>0</v>
      </c>
      <c r="G68" s="23">
        <f>+Utilization!C51</f>
        <v>0</v>
      </c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</row>
    <row r="69" spans="5:19" s="115" customFormat="1" x14ac:dyDescent="0.35">
      <c r="E69" s="23">
        <f>+Utilization!A52</f>
        <v>0</v>
      </c>
      <c r="F69" s="23">
        <f>+Utilization!B52</f>
        <v>0</v>
      </c>
      <c r="G69" s="23">
        <f>+Utilization!C52</f>
        <v>0</v>
      </c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</row>
    <row r="70" spans="5:19" s="115" customFormat="1" x14ac:dyDescent="0.35">
      <c r="E70" s="23">
        <f>+Utilization!A53</f>
        <v>0</v>
      </c>
      <c r="F70" s="23">
        <f>+Utilization!B53</f>
        <v>0</v>
      </c>
      <c r="G70" s="23">
        <f>+Utilization!C53</f>
        <v>0</v>
      </c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</row>
    <row r="71" spans="5:19" s="115" customFormat="1" x14ac:dyDescent="0.35">
      <c r="E71" s="23">
        <f>+Utilization!A54</f>
        <v>0</v>
      </c>
      <c r="F71" s="23">
        <f>+Utilization!B54</f>
        <v>0</v>
      </c>
      <c r="G71" s="23">
        <f>+Utilization!C54</f>
        <v>0</v>
      </c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</row>
    <row r="72" spans="5:19" s="115" customFormat="1" x14ac:dyDescent="0.35">
      <c r="E72" s="23">
        <f>+Utilization!A55</f>
        <v>0</v>
      </c>
      <c r="F72" s="23">
        <f>+Utilization!B55</f>
        <v>0</v>
      </c>
      <c r="G72" s="23">
        <f>+Utilization!C55</f>
        <v>0</v>
      </c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</row>
    <row r="73" spans="5:19" s="115" customFormat="1" x14ac:dyDescent="0.35">
      <c r="E73" s="23">
        <f>+Utilization!A56</f>
        <v>0</v>
      </c>
      <c r="F73" s="23">
        <f>+Utilization!B56</f>
        <v>0</v>
      </c>
      <c r="G73" s="23">
        <f>+Utilization!C56</f>
        <v>0</v>
      </c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</row>
    <row r="74" spans="5:19" x14ac:dyDescent="0.35">
      <c r="E74" s="23">
        <f>+Utilization!A57</f>
        <v>0</v>
      </c>
      <c r="F74" s="23">
        <f>+Utilization!B57</f>
        <v>0</v>
      </c>
      <c r="G74" s="23">
        <f>+Utilization!C57</f>
        <v>0</v>
      </c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</row>
    <row r="75" spans="5:19" x14ac:dyDescent="0.35">
      <c r="E75" s="23">
        <f>+Utilization!A58</f>
        <v>0</v>
      </c>
      <c r="F75" s="23">
        <f>+Utilization!B58</f>
        <v>0</v>
      </c>
      <c r="G75" s="23">
        <f>+Utilization!C58</f>
        <v>0</v>
      </c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</row>
  </sheetData>
  <sheetProtection sort="0" autoFilter="0"/>
  <autoFilter ref="E19:E75"/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75"/>
  <sheetViews>
    <sheetView workbookViewId="0">
      <selection activeCell="M2" sqref="M2"/>
    </sheetView>
  </sheetViews>
  <sheetFormatPr defaultColWidth="8.7265625" defaultRowHeight="14.5" x14ac:dyDescent="0.35"/>
  <cols>
    <col min="1" max="1" width="19" customWidth="1"/>
    <col min="2" max="2" width="6.26953125" customWidth="1"/>
    <col min="3" max="3" width="8.453125" customWidth="1"/>
    <col min="4" max="4" width="13.26953125" customWidth="1"/>
    <col min="5" max="5" width="29.7265625" customWidth="1"/>
    <col min="6" max="6" width="38.453125" customWidth="1"/>
    <col min="7" max="7" width="26" bestFit="1" customWidth="1"/>
    <col min="22" max="22" width="2.453125" hidden="1" customWidth="1"/>
    <col min="23" max="23" width="8.453125" hidden="1" customWidth="1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thickBot="1" x14ac:dyDescent="0.4">
      <c r="A2" s="123" t="str">
        <f>Backlog!H53</f>
        <v>China</v>
      </c>
      <c r="B2" s="147" t="s">
        <v>2542</v>
      </c>
      <c r="C2" s="147" t="e">
        <f>VLOOKUP(F2,CRM!A:N,5,0)</f>
        <v>#N/A</v>
      </c>
      <c r="D2" s="249" t="s">
        <v>2508</v>
      </c>
      <c r="E2" s="115" t="s">
        <v>2567</v>
      </c>
      <c r="F2" s="115" t="s">
        <v>2566</v>
      </c>
      <c r="G2" s="8" t="s">
        <v>4</v>
      </c>
      <c r="H2" s="16"/>
      <c r="I2" s="157"/>
      <c r="J2" s="157"/>
      <c r="K2" s="157"/>
      <c r="L2" s="157"/>
      <c r="M2" s="157">
        <v>200000</v>
      </c>
      <c r="N2" s="157"/>
      <c r="O2" s="157"/>
      <c r="P2" s="157"/>
      <c r="Q2" s="157"/>
      <c r="R2" s="157"/>
      <c r="S2" s="157"/>
      <c r="T2" s="14">
        <f t="shared" ref="T2:T8" si="0">SUM(H2:S2)</f>
        <v>200000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(($F$20:$F$75)="HC"), $G$20:$G$75,H$20:H$75))*Utilization!$B$65</f>
        <v>0</v>
      </c>
      <c r="I3" s="14">
        <f>(SUMPRODUCT(-- (($F$20:$F$75)="HC"), $G$20:$G$75,I$20:I$75))*Utilization!$B$65</f>
        <v>0</v>
      </c>
      <c r="J3" s="14">
        <f>(SUMPRODUCT(-- (($F$20:$F$75)="HC"), $G$20:$G$75,J$20:J$75))*Utilization!$B$65</f>
        <v>2800</v>
      </c>
      <c r="K3" s="14">
        <f>(SUMPRODUCT(-- (($F$20:$F$75)="HC"), $G$20:$G$75,K$20:K$75))*Utilization!$B$65</f>
        <v>0</v>
      </c>
      <c r="L3" s="14">
        <f>(SUMPRODUCT(-- (($F$20:$F$75)="HC"), $G$20:$G$75,L$20:L$75))*Utilization!$B$65</f>
        <v>0</v>
      </c>
      <c r="M3" s="14">
        <f>(SUMPRODUCT(-- (($F$20:$F$75)="HC"), $G$20:$G$75,M$20:M$75))*Utilization!$B$65</f>
        <v>0</v>
      </c>
      <c r="N3" s="14">
        <f>(SUMPRODUCT(-- (($F$20:$F$75)="HC"), $G$20:$G$75,N$20:N$75))*Utilization!$B$65</f>
        <v>960</v>
      </c>
      <c r="O3" s="14">
        <f>(SUMPRODUCT(-- (($F$20:$F$75)="HC"), $G$20:$G$75,O$20:O$75))*Utilization!$B$65</f>
        <v>1120</v>
      </c>
      <c r="P3" s="14">
        <f>(SUMPRODUCT(-- (($F$20:$F$75)="HC"), $G$20:$G$75,P$20:P$75))*Utilization!$B$65</f>
        <v>960</v>
      </c>
      <c r="Q3" s="14">
        <f>(SUMPRODUCT(-- (($F$20:$F$75)="HC"), $G$20:$G$75,Q$20:Q$75))*Utilization!$B$65</f>
        <v>1120</v>
      </c>
      <c r="R3" s="14">
        <f>(SUMPRODUCT(-- (($F$20:$F$75)="HC"), $G$20:$G$75,R$20:R$75))*Utilization!$B$65</f>
        <v>960</v>
      </c>
      <c r="S3" s="14">
        <f>(SUMPRODUCT(-- (($F$20:$F$75)="HC"), $G$20:$G$75,S$20:S$75))*Utilization!$B$65</f>
        <v>1120</v>
      </c>
      <c r="T3" s="14">
        <f t="shared" si="0"/>
        <v>9040</v>
      </c>
      <c r="V3" s="18" t="s">
        <v>37</v>
      </c>
      <c r="W3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(($F$20:$F$75)="EX"), $G$20:$G$75,H$20:H$75))*Utilization!$B$65</f>
        <v>0</v>
      </c>
      <c r="I4" s="14">
        <f>(SUMPRODUCT(-- (($F$20:$F$75)="EX"), $G$20:$G$75,I$20:I$75))*Utilization!$B$65</f>
        <v>0</v>
      </c>
      <c r="J4" s="14">
        <f>(SUMPRODUCT(-- (($F$20:$F$75)="EX"), $G$20:$G$75,J$20:J$75))*Utilization!$B$65</f>
        <v>0</v>
      </c>
      <c r="K4" s="14">
        <f>(SUMPRODUCT(-- (($F$20:$F$75)="EX"), $G$20:$G$75,K$20:K$75))*Utilization!$B$65</f>
        <v>0</v>
      </c>
      <c r="L4" s="14">
        <f>(SUMPRODUCT(-- (($F$20:$F$75)="EX"), $G$20:$G$75,L$20:L$75))*Utilization!$B$65</f>
        <v>0</v>
      </c>
      <c r="M4" s="14">
        <f>(SUMPRODUCT(-- (($F$20:$F$75)="EX"), $G$20:$G$75,M$20:M$75))*Utilization!$B$65</f>
        <v>0</v>
      </c>
      <c r="N4" s="14">
        <f>(SUMPRODUCT(-- (($F$20:$F$75)="EX"), $G$20:$G$75,N$20:N$75))*Utilization!$B$65</f>
        <v>0</v>
      </c>
      <c r="O4" s="14">
        <f>(SUMPRODUCT(-- (($F$20:$F$75)="EX"), $G$20:$G$75,O$20:O$75))*Utilization!$B$65</f>
        <v>0</v>
      </c>
      <c r="P4" s="14">
        <f>(SUMPRODUCT(-- (($F$20:$F$75)="EX"), $G$20:$G$75,P$20:P$75))*Utilization!$B$65</f>
        <v>0</v>
      </c>
      <c r="Q4" s="14">
        <f>(SUMPRODUCT(-- (($F$20:$F$75)="EX"), $G$20:$G$75,Q$20:Q$75))*Utilization!$B$65</f>
        <v>0</v>
      </c>
      <c r="R4" s="14">
        <f>(SUMPRODUCT(-- (($F$20:$F$75)="EX"), $G$20:$G$75,R$20:R$75))*Utilization!$B$65</f>
        <v>0</v>
      </c>
      <c r="S4" s="14">
        <f>(SUMPRODUCT(-- (($F$20:$F$75)="EX"), $G$20:$G$75,S$20:S$75))*Utilization!$B$65</f>
        <v>0</v>
      </c>
      <c r="T4" s="14">
        <f t="shared" si="0"/>
        <v>0</v>
      </c>
      <c r="W4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(($F$20:$F$75)="CO"), $G$20:$G$75,H$20:H$75))*Utilization!$B$65</f>
        <v>0</v>
      </c>
      <c r="I5" s="14">
        <f>(SUMPRODUCT(-- (($F$20:$F$75)="CO"), $G$20:$G$75,I$20:I$75))*Utilization!$B$65</f>
        <v>0</v>
      </c>
      <c r="J5" s="14">
        <f>(SUMPRODUCT(-- (($F$20:$F$75)="CO"), $G$20:$G$75,J$20:J$75))*Utilization!$B$65</f>
        <v>0</v>
      </c>
      <c r="K5" s="14">
        <f>(SUMPRODUCT(-- (($F$20:$F$75)="CO"), $G$20:$G$75,K$20:K$75))*Utilization!$B$65</f>
        <v>0</v>
      </c>
      <c r="L5" s="14">
        <f>(SUMPRODUCT(-- (($F$20:$F$75)="CO"), $G$20:$G$75,L$20:L$75))*Utilization!$B$65</f>
        <v>0</v>
      </c>
      <c r="M5" s="14">
        <f>(SUMPRODUCT(-- (($F$20:$F$75)="CO"), $G$20:$G$75,M$20:M$75))*Utilization!$B$65</f>
        <v>0</v>
      </c>
      <c r="N5" s="14">
        <f>(SUMPRODUCT(-- (($F$20:$F$75)="CO"), $G$20:$G$75,N$20:N$75))*Utilization!$B$65</f>
        <v>0</v>
      </c>
      <c r="O5" s="14">
        <f>(SUMPRODUCT(-- (($F$20:$F$75)="CO"), $G$20:$G$75,O$20:O$75))*Utilization!$B$65</f>
        <v>0</v>
      </c>
      <c r="P5" s="14">
        <f>(SUMPRODUCT(-- (($F$20:$F$75)="CO"), $G$20:$G$75,P$20:P$75))*Utilization!$B$65</f>
        <v>0</v>
      </c>
      <c r="Q5" s="14">
        <f>(SUMPRODUCT(-- (($F$20:$F$75)="CO"), $G$20:$G$75,Q$20:Q$75))*Utilization!$B$65</f>
        <v>0</v>
      </c>
      <c r="R5" s="14">
        <f>(SUMPRODUCT(-- (($F$20:$F$75)="CO"), $G$20:$G$75,R$20:R$75))*Utilization!$B$65</f>
        <v>0</v>
      </c>
      <c r="S5" s="14">
        <f>(SUMPRODUCT(-- (($F$20:$F$75)="CO"), $G$20:$G$75,S$20:S$75))*Utilization!$B$65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7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4">
        <f t="shared" si="0"/>
        <v>0</v>
      </c>
    </row>
    <row r="9" spans="1:23" s="6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2800</v>
      </c>
      <c r="K9" s="11">
        <f t="shared" si="1"/>
        <v>0</v>
      </c>
      <c r="L9" s="11">
        <f t="shared" si="1"/>
        <v>0</v>
      </c>
      <c r="M9" s="11">
        <f t="shared" si="1"/>
        <v>0</v>
      </c>
      <c r="N9" s="11">
        <f t="shared" si="1"/>
        <v>960</v>
      </c>
      <c r="O9" s="11">
        <f t="shared" si="1"/>
        <v>1120</v>
      </c>
      <c r="P9" s="11">
        <f t="shared" si="1"/>
        <v>960</v>
      </c>
      <c r="Q9" s="11">
        <f t="shared" si="1"/>
        <v>1120</v>
      </c>
      <c r="R9" s="11">
        <f t="shared" si="1"/>
        <v>960</v>
      </c>
      <c r="S9" s="11">
        <f t="shared" si="1"/>
        <v>1120</v>
      </c>
      <c r="T9" s="11">
        <f t="shared" si="1"/>
        <v>9040</v>
      </c>
    </row>
    <row r="10" spans="1:23" s="6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1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0</v>
      </c>
      <c r="T10" s="12">
        <f t="shared" si="2"/>
        <v>0.95479999999999998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0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0</v>
      </c>
      <c r="T11" s="13">
        <f>IF(T$2=0,0,+T3/T$2)</f>
        <v>4.5199999999999997E-2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28"/>
      <c r="I20" s="28"/>
      <c r="J20" s="28"/>
      <c r="K20" s="28"/>
      <c r="L20" s="28"/>
      <c r="M20" s="28"/>
      <c r="N20" s="28"/>
      <c r="O20" s="160"/>
      <c r="P20" s="160"/>
      <c r="Q20" s="160"/>
      <c r="R20" s="160"/>
      <c r="S20" s="160"/>
    </row>
    <row r="21" spans="1:19" x14ac:dyDescent="0.35">
      <c r="E21" s="23" t="str">
        <f>+Utilization!A4</f>
        <v>Tao Feng</v>
      </c>
      <c r="F21" s="23" t="str">
        <f>+Utilization!B4</f>
        <v>HC</v>
      </c>
      <c r="G21" s="23">
        <f>+Utilization!C4</f>
        <v>80</v>
      </c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</row>
    <row r="22" spans="1:19" x14ac:dyDescent="0.35">
      <c r="E22" s="23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spans="1:19" x14ac:dyDescent="0.35">
      <c r="E23" s="23" t="str">
        <f>+Utilization!A6</f>
        <v>Chengyi Wang</v>
      </c>
      <c r="F23" s="23" t="str">
        <f>+Utilization!B6</f>
        <v>HC</v>
      </c>
      <c r="G23" s="23">
        <f>+Utilization!C6</f>
        <v>80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</row>
    <row r="24" spans="1:19" x14ac:dyDescent="0.35">
      <c r="E24" s="23" t="str">
        <f>+Utilization!A7</f>
        <v>Ningbo Xiang</v>
      </c>
      <c r="F24" s="23" t="str">
        <f>+Utilization!B7</f>
        <v>HC</v>
      </c>
      <c r="G24" s="23">
        <f>+Utilization!C7</f>
        <v>80</v>
      </c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</row>
    <row r="25" spans="1:19" x14ac:dyDescent="0.35">
      <c r="E25" s="23" t="str">
        <f>+Utilization!A8</f>
        <v>Ruijiang Zhu</v>
      </c>
      <c r="F25" s="23" t="str">
        <f>+Utilization!B8</f>
        <v>HC</v>
      </c>
      <c r="G25" s="23">
        <f>+Utilization!C8</f>
        <v>80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</row>
    <row r="26" spans="1:19" x14ac:dyDescent="0.35">
      <c r="E26" s="23" t="str">
        <f>+Utilization!A9</f>
        <v>Junhong Sun</v>
      </c>
      <c r="F26" s="23" t="str">
        <f>+Utilization!B9</f>
        <v>HC</v>
      </c>
      <c r="G26" s="23">
        <f>+Utilization!C9</f>
        <v>80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</row>
    <row r="27" spans="1:19" x14ac:dyDescent="0.35">
      <c r="E27" s="23" t="str">
        <f>+Utilization!A10</f>
        <v>Yong Zhou</v>
      </c>
      <c r="F27" s="23" t="str">
        <f>+Utilization!B10</f>
        <v>HC</v>
      </c>
      <c r="G27" s="23">
        <f>+Utilization!C10</f>
        <v>80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</row>
    <row r="28" spans="1:19" x14ac:dyDescent="0.35">
      <c r="E28" s="23" t="str">
        <f>+Utilization!A11</f>
        <v>Weimin Wu</v>
      </c>
      <c r="F28" s="23" t="str">
        <f>+Utilization!B11</f>
        <v>HC</v>
      </c>
      <c r="G28" s="23">
        <f>+Utilization!C11</f>
        <v>80</v>
      </c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</row>
    <row r="29" spans="1:19" x14ac:dyDescent="0.35">
      <c r="E29" s="23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</row>
    <row r="30" spans="1:19" x14ac:dyDescent="0.35">
      <c r="E30" s="23" t="str">
        <f>+Utilization!A13</f>
        <v>Yifei Yan</v>
      </c>
      <c r="F30" s="23" t="str">
        <f>+Utilization!B13</f>
        <v>HC</v>
      </c>
      <c r="G30" s="23">
        <f>+Utilization!C13</f>
        <v>70</v>
      </c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</row>
    <row r="31" spans="1:19" x14ac:dyDescent="0.35">
      <c r="E31" s="23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28"/>
      <c r="I31" s="28"/>
      <c r="J31" s="160">
        <v>5</v>
      </c>
      <c r="K31" s="160"/>
      <c r="L31" s="160"/>
      <c r="M31" s="160"/>
      <c r="N31" s="160"/>
      <c r="O31" s="160">
        <v>2</v>
      </c>
      <c r="P31" s="160"/>
      <c r="Q31" s="160">
        <v>2</v>
      </c>
      <c r="R31" s="160"/>
      <c r="S31" s="160">
        <v>2</v>
      </c>
    </row>
    <row r="32" spans="1:19" x14ac:dyDescent="0.35">
      <c r="E32" s="23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28"/>
      <c r="I32" s="28"/>
      <c r="J32" s="160"/>
      <c r="K32" s="160"/>
      <c r="L32" s="160"/>
      <c r="M32" s="160"/>
      <c r="N32" s="160"/>
      <c r="O32" s="160"/>
      <c r="P32" s="160"/>
      <c r="Q32" s="160"/>
      <c r="R32" s="160"/>
      <c r="S32" s="160"/>
    </row>
    <row r="33" spans="5:19" x14ac:dyDescent="0.35">
      <c r="E33" s="23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28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</row>
    <row r="34" spans="5:19" x14ac:dyDescent="0.35">
      <c r="E34" s="23" t="str">
        <f>+Utilization!A17</f>
        <v>XU, Kun</v>
      </c>
      <c r="F34" s="23" t="str">
        <f>+Utilization!B17</f>
        <v>HC</v>
      </c>
      <c r="G34" s="23">
        <f>+Utilization!C17</f>
        <v>70</v>
      </c>
      <c r="H34" s="28"/>
      <c r="I34" s="28"/>
      <c r="J34" s="160"/>
      <c r="K34" s="160"/>
      <c r="L34" s="160"/>
      <c r="M34" s="160"/>
      <c r="N34" s="160"/>
      <c r="O34" s="160"/>
      <c r="P34" s="160"/>
      <c r="Q34" s="160"/>
      <c r="R34" s="160"/>
      <c r="S34" s="160"/>
    </row>
    <row r="35" spans="5:19" x14ac:dyDescent="0.35">
      <c r="E35" s="23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</row>
    <row r="36" spans="5:19" x14ac:dyDescent="0.35">
      <c r="E36" s="23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28"/>
      <c r="I36" s="28"/>
      <c r="J36" s="160"/>
      <c r="K36" s="160"/>
      <c r="L36" s="160"/>
      <c r="M36" s="160"/>
      <c r="N36" s="160"/>
      <c r="O36" s="160"/>
      <c r="P36" s="160"/>
      <c r="Q36" s="160"/>
      <c r="R36" s="160"/>
      <c r="S36" s="160"/>
    </row>
    <row r="37" spans="5:19" x14ac:dyDescent="0.35">
      <c r="E37" s="23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28"/>
      <c r="I37" s="28"/>
      <c r="J37" s="160"/>
      <c r="K37" s="160"/>
      <c r="L37" s="160"/>
      <c r="M37" s="160"/>
      <c r="N37" s="160"/>
      <c r="O37" s="160"/>
      <c r="P37" s="160"/>
      <c r="Q37" s="160"/>
      <c r="R37" s="160"/>
      <c r="S37" s="160"/>
    </row>
    <row r="38" spans="5:19" x14ac:dyDescent="0.35">
      <c r="E38" s="23" t="str">
        <f>+Utilization!A21</f>
        <v>ZHANG, Ao</v>
      </c>
      <c r="F38" s="23" t="str">
        <f>+Utilization!B21</f>
        <v>HC</v>
      </c>
      <c r="G38" s="23">
        <f>+Utilization!C21</f>
        <v>70</v>
      </c>
      <c r="H38" s="28"/>
      <c r="I38" s="28"/>
      <c r="J38" s="160"/>
      <c r="K38" s="160"/>
      <c r="L38" s="160"/>
      <c r="M38" s="160"/>
      <c r="N38" s="160"/>
      <c r="O38" s="160"/>
      <c r="P38" s="160"/>
      <c r="Q38" s="160"/>
      <c r="R38" s="160"/>
      <c r="S38" s="160"/>
    </row>
    <row r="39" spans="5:19" x14ac:dyDescent="0.35">
      <c r="E39" s="23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28"/>
      <c r="I39" s="28"/>
      <c r="J39" s="160"/>
      <c r="K39" s="160"/>
      <c r="L39" s="160"/>
      <c r="M39" s="160"/>
      <c r="N39" s="160"/>
      <c r="O39" s="160"/>
      <c r="P39" s="160"/>
      <c r="Q39" s="160"/>
      <c r="R39" s="160"/>
      <c r="S39" s="160"/>
    </row>
    <row r="40" spans="5:19" x14ac:dyDescent="0.35">
      <c r="E40" s="23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28"/>
      <c r="I40" s="28"/>
      <c r="J40" s="160"/>
      <c r="K40" s="160"/>
      <c r="L40" s="160"/>
      <c r="M40" s="160"/>
      <c r="N40" s="160"/>
      <c r="O40" s="160"/>
      <c r="P40" s="160"/>
      <c r="Q40" s="160"/>
      <c r="R40" s="160"/>
      <c r="S40" s="160"/>
    </row>
    <row r="41" spans="5:19" x14ac:dyDescent="0.35">
      <c r="E41" s="23" t="str">
        <f>+Utilization!A24</f>
        <v>GENG, Bin</v>
      </c>
      <c r="F41" s="23" t="str">
        <f>+Utilization!B24</f>
        <v>HC</v>
      </c>
      <c r="G41" s="23">
        <f>+Utilization!C24</f>
        <v>70</v>
      </c>
      <c r="H41" s="28"/>
      <c r="I41" s="28"/>
      <c r="J41" s="160"/>
      <c r="K41" s="160"/>
      <c r="L41" s="160"/>
      <c r="M41" s="160"/>
      <c r="N41" s="160"/>
      <c r="O41" s="160"/>
      <c r="P41" s="160"/>
      <c r="Q41" s="160"/>
      <c r="R41" s="160"/>
      <c r="S41" s="160"/>
    </row>
    <row r="42" spans="5:19" x14ac:dyDescent="0.35">
      <c r="E42" s="23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28"/>
      <c r="I42" s="28"/>
      <c r="J42" s="160"/>
      <c r="K42" s="160"/>
      <c r="L42" s="160"/>
      <c r="M42" s="160"/>
      <c r="N42" s="160"/>
      <c r="O42" s="160"/>
      <c r="P42" s="160"/>
      <c r="Q42" s="160"/>
      <c r="R42" s="160"/>
      <c r="S42" s="160"/>
    </row>
    <row r="43" spans="5:19" x14ac:dyDescent="0.35">
      <c r="E43" s="23" t="str">
        <f>+Utilization!A26</f>
        <v>XIE, Qian</v>
      </c>
      <c r="F43" s="23" t="str">
        <f>+Utilization!B26</f>
        <v>HC</v>
      </c>
      <c r="G43" s="23">
        <f>+Utilization!C26</f>
        <v>60</v>
      </c>
      <c r="H43" s="28"/>
      <c r="I43" s="28"/>
      <c r="J43" s="160"/>
      <c r="K43" s="160"/>
      <c r="L43" s="160"/>
      <c r="M43" s="160"/>
      <c r="N43" s="160">
        <v>2</v>
      </c>
      <c r="O43" s="160"/>
      <c r="P43" s="160">
        <v>2</v>
      </c>
      <c r="Q43" s="160"/>
      <c r="R43" s="160">
        <v>2</v>
      </c>
      <c r="S43" s="160"/>
    </row>
    <row r="44" spans="5:19" x14ac:dyDescent="0.35">
      <c r="E44" s="23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28"/>
      <c r="I44" s="28"/>
      <c r="J44" s="160"/>
      <c r="K44" s="160"/>
      <c r="L44" s="160"/>
      <c r="M44" s="160"/>
      <c r="N44" s="160"/>
      <c r="O44" s="160"/>
      <c r="P44" s="160"/>
      <c r="Q44" s="160"/>
      <c r="R44" s="160"/>
      <c r="S44" s="160"/>
    </row>
    <row r="45" spans="5:19" x14ac:dyDescent="0.35">
      <c r="E45" s="23" t="str">
        <f>+Utilization!A28</f>
        <v>HE, Ran</v>
      </c>
      <c r="F45" s="23" t="str">
        <f>+Utilization!B28</f>
        <v>HC</v>
      </c>
      <c r="G45" s="23">
        <f>+Utilization!C28</f>
        <v>60</v>
      </c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</row>
    <row r="46" spans="5:19" x14ac:dyDescent="0.35">
      <c r="E46" s="23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</row>
    <row r="47" spans="5:19" x14ac:dyDescent="0.35">
      <c r="E47" s="23" t="str">
        <f>+Utilization!A30</f>
        <v>Min Li</v>
      </c>
      <c r="F47" s="23" t="str">
        <f>+Utilization!B30</f>
        <v>HC</v>
      </c>
      <c r="G47" s="23">
        <f>+Utilization!C30</f>
        <v>60</v>
      </c>
      <c r="H47" s="28"/>
      <c r="I47" s="28"/>
      <c r="J47" s="28"/>
      <c r="K47" s="28"/>
      <c r="L47" s="28"/>
      <c r="M47" s="28"/>
      <c r="N47" s="160"/>
      <c r="O47" s="160"/>
      <c r="P47" s="160"/>
      <c r="Q47" s="28"/>
      <c r="R47" s="28"/>
      <c r="S47" s="28"/>
    </row>
    <row r="48" spans="5:19" x14ac:dyDescent="0.35">
      <c r="E48" s="23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28"/>
      <c r="I48" s="28"/>
      <c r="J48" s="28"/>
      <c r="K48" s="28"/>
      <c r="L48" s="28"/>
      <c r="M48" s="28"/>
      <c r="N48" s="160"/>
      <c r="O48" s="160"/>
      <c r="P48" s="160"/>
      <c r="Q48" s="28"/>
      <c r="R48" s="28"/>
      <c r="S48" s="28"/>
    </row>
    <row r="49" spans="5:19" x14ac:dyDescent="0.35">
      <c r="E49" s="23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</row>
    <row r="50" spans="5:19" x14ac:dyDescent="0.35">
      <c r="E50" s="23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</row>
    <row r="51" spans="5:19" s="115" customFormat="1" x14ac:dyDescent="0.35">
      <c r="E51" s="23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</row>
    <row r="52" spans="5:19" s="115" customFormat="1" x14ac:dyDescent="0.35">
      <c r="E52" s="23" t="str">
        <f>+Utilization!A35</f>
        <v>Yongquan Wang</v>
      </c>
      <c r="F52" s="23">
        <f>+Utilization!B35</f>
        <v>0</v>
      </c>
      <c r="G52" s="23">
        <f>+Utilization!C35</f>
        <v>60</v>
      </c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</row>
    <row r="53" spans="5:19" s="115" customFormat="1" x14ac:dyDescent="0.35">
      <c r="E53" s="23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</row>
    <row r="54" spans="5:19" s="115" customFormat="1" x14ac:dyDescent="0.35">
      <c r="E54" s="23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</row>
    <row r="55" spans="5:19" s="115" customFormat="1" x14ac:dyDescent="0.35">
      <c r="E55" s="23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</row>
    <row r="56" spans="5:19" s="115" customFormat="1" x14ac:dyDescent="0.35">
      <c r="E56" s="23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</row>
    <row r="57" spans="5:19" s="115" customFormat="1" x14ac:dyDescent="0.35">
      <c r="E57" s="23">
        <f>+Utilization!A40</f>
        <v>0</v>
      </c>
      <c r="F57" s="23">
        <f>+Utilization!B40</f>
        <v>0</v>
      </c>
      <c r="G57" s="23">
        <f>+Utilization!C40</f>
        <v>0</v>
      </c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</row>
    <row r="58" spans="5:19" s="115" customFormat="1" x14ac:dyDescent="0.35">
      <c r="E58" s="23">
        <f>+Utilization!A41</f>
        <v>0</v>
      </c>
      <c r="F58" s="23">
        <f>+Utilization!B41</f>
        <v>0</v>
      </c>
      <c r="G58" s="23">
        <f>+Utilization!C41</f>
        <v>0</v>
      </c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</row>
    <row r="59" spans="5:19" s="115" customFormat="1" x14ac:dyDescent="0.35">
      <c r="E59" s="23">
        <f>+Utilization!A42</f>
        <v>0</v>
      </c>
      <c r="F59" s="23">
        <f>+Utilization!B42</f>
        <v>0</v>
      </c>
      <c r="G59" s="23">
        <f>+Utilization!C42</f>
        <v>0</v>
      </c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</row>
    <row r="60" spans="5:19" s="115" customFormat="1" x14ac:dyDescent="0.35">
      <c r="E60" s="23">
        <f>+Utilization!A43</f>
        <v>0</v>
      </c>
      <c r="F60" s="23">
        <f>+Utilization!B43</f>
        <v>0</v>
      </c>
      <c r="G60" s="23">
        <f>+Utilization!C43</f>
        <v>0</v>
      </c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</row>
    <row r="61" spans="5:19" s="115" customFormat="1" x14ac:dyDescent="0.35">
      <c r="E61" s="23">
        <f>+Utilization!A44</f>
        <v>0</v>
      </c>
      <c r="F61" s="23">
        <f>+Utilization!B44</f>
        <v>0</v>
      </c>
      <c r="G61" s="23">
        <f>+Utilization!C44</f>
        <v>0</v>
      </c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</row>
    <row r="62" spans="5:19" s="115" customFormat="1" x14ac:dyDescent="0.35">
      <c r="E62" s="23">
        <f>+Utilization!A45</f>
        <v>0</v>
      </c>
      <c r="F62" s="23">
        <f>+Utilization!B45</f>
        <v>0</v>
      </c>
      <c r="G62" s="23">
        <f>+Utilization!C45</f>
        <v>0</v>
      </c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</row>
    <row r="63" spans="5:19" s="115" customFormat="1" x14ac:dyDescent="0.35">
      <c r="E63" s="23">
        <f>+Utilization!A46</f>
        <v>0</v>
      </c>
      <c r="F63" s="23">
        <f>+Utilization!B46</f>
        <v>0</v>
      </c>
      <c r="G63" s="23">
        <f>+Utilization!C46</f>
        <v>0</v>
      </c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</row>
    <row r="64" spans="5:19" s="115" customFormat="1" x14ac:dyDescent="0.35">
      <c r="E64" s="23">
        <f>+Utilization!A47</f>
        <v>0</v>
      </c>
      <c r="F64" s="23">
        <f>+Utilization!B47</f>
        <v>0</v>
      </c>
      <c r="G64" s="23">
        <f>+Utilization!C47</f>
        <v>0</v>
      </c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</row>
    <row r="65" spans="5:19" s="115" customFormat="1" x14ac:dyDescent="0.35">
      <c r="E65" s="23">
        <f>+Utilization!A48</f>
        <v>0</v>
      </c>
      <c r="F65" s="23">
        <f>+Utilization!B48</f>
        <v>0</v>
      </c>
      <c r="G65" s="23">
        <f>+Utilization!C48</f>
        <v>0</v>
      </c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</row>
    <row r="66" spans="5:19" s="115" customFormat="1" x14ac:dyDescent="0.35">
      <c r="E66" s="23">
        <f>+Utilization!A49</f>
        <v>0</v>
      </c>
      <c r="F66" s="23">
        <f>+Utilization!B49</f>
        <v>0</v>
      </c>
      <c r="G66" s="23">
        <f>+Utilization!C49</f>
        <v>0</v>
      </c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</row>
    <row r="67" spans="5:19" s="115" customFormat="1" x14ac:dyDescent="0.35">
      <c r="E67" s="23">
        <f>+Utilization!A50</f>
        <v>0</v>
      </c>
      <c r="F67" s="23">
        <f>+Utilization!B50</f>
        <v>0</v>
      </c>
      <c r="G67" s="23">
        <f>+Utilization!C50</f>
        <v>0</v>
      </c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</row>
    <row r="68" spans="5:19" s="115" customFormat="1" x14ac:dyDescent="0.35">
      <c r="E68" s="23">
        <f>+Utilization!A51</f>
        <v>0</v>
      </c>
      <c r="F68" s="23">
        <f>+Utilization!B51</f>
        <v>0</v>
      </c>
      <c r="G68" s="23">
        <f>+Utilization!C51</f>
        <v>0</v>
      </c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</row>
    <row r="69" spans="5:19" s="115" customFormat="1" x14ac:dyDescent="0.35">
      <c r="E69" s="23">
        <f>+Utilization!A52</f>
        <v>0</v>
      </c>
      <c r="F69" s="23">
        <f>+Utilization!B52</f>
        <v>0</v>
      </c>
      <c r="G69" s="23">
        <f>+Utilization!C52</f>
        <v>0</v>
      </c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</row>
    <row r="70" spans="5:19" s="115" customFormat="1" x14ac:dyDescent="0.35">
      <c r="E70" s="23">
        <f>+Utilization!A53</f>
        <v>0</v>
      </c>
      <c r="F70" s="23">
        <f>+Utilization!B53</f>
        <v>0</v>
      </c>
      <c r="G70" s="23">
        <f>+Utilization!C53</f>
        <v>0</v>
      </c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</row>
    <row r="71" spans="5:19" s="115" customFormat="1" x14ac:dyDescent="0.35">
      <c r="E71" s="23">
        <f>+Utilization!A54</f>
        <v>0</v>
      </c>
      <c r="F71" s="23">
        <f>+Utilization!B54</f>
        <v>0</v>
      </c>
      <c r="G71" s="23">
        <f>+Utilization!C54</f>
        <v>0</v>
      </c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</row>
    <row r="72" spans="5:19" s="115" customFormat="1" x14ac:dyDescent="0.35">
      <c r="E72" s="23">
        <f>+Utilization!A55</f>
        <v>0</v>
      </c>
      <c r="F72" s="23">
        <f>+Utilization!B55</f>
        <v>0</v>
      </c>
      <c r="G72" s="23">
        <f>+Utilization!C55</f>
        <v>0</v>
      </c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</row>
    <row r="73" spans="5:19" s="115" customFormat="1" x14ac:dyDescent="0.35">
      <c r="E73" s="23">
        <f>+Utilization!A56</f>
        <v>0</v>
      </c>
      <c r="F73" s="23">
        <f>+Utilization!B56</f>
        <v>0</v>
      </c>
      <c r="G73" s="23">
        <f>+Utilization!C56</f>
        <v>0</v>
      </c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</row>
    <row r="74" spans="5:19" x14ac:dyDescent="0.35">
      <c r="E74" s="23">
        <f>+Utilization!A57</f>
        <v>0</v>
      </c>
      <c r="F74" s="23">
        <f>+Utilization!B57</f>
        <v>0</v>
      </c>
      <c r="G74" s="23">
        <f>+Utilization!C57</f>
        <v>0</v>
      </c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</row>
    <row r="75" spans="5:19" x14ac:dyDescent="0.35">
      <c r="E75" s="23">
        <f>+Utilization!A58</f>
        <v>0</v>
      </c>
      <c r="F75" s="23">
        <f>+Utilization!B58</f>
        <v>0</v>
      </c>
      <c r="G75" s="23">
        <f>+Utilization!C58</f>
        <v>0</v>
      </c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</row>
  </sheetData>
  <sheetProtection sort="0" autoFilter="0"/>
  <autoFilter ref="E19:E75"/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75"/>
  <sheetViews>
    <sheetView workbookViewId="0">
      <selection activeCell="S2" sqref="S2"/>
    </sheetView>
  </sheetViews>
  <sheetFormatPr defaultColWidth="8.7265625" defaultRowHeight="14.5" x14ac:dyDescent="0.35"/>
  <cols>
    <col min="1" max="1" width="19" customWidth="1"/>
    <col min="2" max="2" width="6.26953125" customWidth="1"/>
    <col min="3" max="3" width="8.453125" customWidth="1"/>
    <col min="4" max="4" width="11.1796875" customWidth="1"/>
    <col min="5" max="5" width="29.7265625" customWidth="1"/>
    <col min="6" max="6" width="44.453125" customWidth="1"/>
    <col min="7" max="7" width="26" bestFit="1" customWidth="1"/>
    <col min="19" max="19" width="9.81640625" bestFit="1" customWidth="1"/>
    <col min="22" max="22" width="2.453125" hidden="1" customWidth="1"/>
    <col min="23" max="23" width="8.453125" hidden="1" customWidth="1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148" t="s">
        <v>2542</v>
      </c>
      <c r="C2" s="148" t="e">
        <f>VLOOKUP(F2,CRM!A:N,5,0)</f>
        <v>#N/A</v>
      </c>
      <c r="D2" s="115"/>
      <c r="E2" s="115" t="s">
        <v>2569</v>
      </c>
      <c r="F2" s="240" t="s">
        <v>2568</v>
      </c>
      <c r="G2" s="8" t="s">
        <v>4</v>
      </c>
      <c r="H2" s="16"/>
      <c r="I2" s="16"/>
      <c r="J2" s="157"/>
      <c r="K2" s="157"/>
      <c r="L2" s="157"/>
      <c r="M2" s="157"/>
      <c r="N2" s="157"/>
      <c r="O2" s="157"/>
      <c r="P2" s="16"/>
      <c r="Q2" s="16"/>
      <c r="R2" s="16"/>
      <c r="S2" s="16">
        <v>3000000</v>
      </c>
      <c r="T2" s="14">
        <f t="shared" ref="T2:T8" si="0">SUM(H2:S2)</f>
        <v>3000000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(($F$20:$F$75)="HC"), $G$20:$G$75,H$20:H$75))*Utilization!$B$65</f>
        <v>0</v>
      </c>
      <c r="I3" s="14">
        <f>(SUMPRODUCT(-- (($F$20:$F$75)="HC"), $G$20:$G$75,I$20:I$75))*Utilization!$B$65</f>
        <v>0</v>
      </c>
      <c r="J3" s="14">
        <f>(SUMPRODUCT(-- (($F$20:$F$75)="HC"), $G$20:$G$75,J$20:J$75))*Utilization!$B$65</f>
        <v>0</v>
      </c>
      <c r="K3" s="14">
        <f>(SUMPRODUCT(-- (($F$20:$F$75)="HC"), $G$20:$G$75,K$20:K$75))*Utilization!$B$65</f>
        <v>0</v>
      </c>
      <c r="L3" s="14">
        <f>(SUMPRODUCT(-- (($F$20:$F$75)="HC"), $G$20:$G$75,L$20:L$75))*Utilization!$B$65</f>
        <v>15920</v>
      </c>
      <c r="M3" s="14">
        <f>(SUMPRODUCT(-- (($F$20:$F$75)="HC"), $G$20:$G$75,M$20:M$75))*Utilization!$B$65</f>
        <v>0</v>
      </c>
      <c r="N3" s="14">
        <f>(SUMPRODUCT(-- (($F$20:$F$75)="HC"), $G$20:$G$75,N$20:N$75))*Utilization!$B$65</f>
        <v>1120</v>
      </c>
      <c r="O3" s="14">
        <f>(SUMPRODUCT(-- (($F$20:$F$75)="HC"), $G$20:$G$75,O$20:O$75))*Utilization!$B$65</f>
        <v>0</v>
      </c>
      <c r="P3" s="14">
        <f>(SUMPRODUCT(-- (($F$20:$F$75)="HC"), $G$20:$G$75,P$20:P$75))*Utilization!$B$65</f>
        <v>1120</v>
      </c>
      <c r="Q3" s="14">
        <f>(SUMPRODUCT(-- (($F$20:$F$75)="HC"), $G$20:$G$75,Q$20:Q$75))*Utilization!$B$65</f>
        <v>0</v>
      </c>
      <c r="R3" s="14">
        <f>(SUMPRODUCT(-- (($F$20:$F$75)="HC"), $G$20:$G$75,R$20:R$75))*Utilization!$B$65</f>
        <v>0</v>
      </c>
      <c r="S3" s="14">
        <f>(SUMPRODUCT(-- (($F$20:$F$75)="HC"), $G$20:$G$75,S$20:S$75))*Utilization!$B$65</f>
        <v>1120</v>
      </c>
      <c r="T3" s="14">
        <f t="shared" si="0"/>
        <v>19280</v>
      </c>
      <c r="V3" s="18" t="s">
        <v>37</v>
      </c>
      <c r="W3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(($F$20:$F$75)="EX"), $G$20:$G$75,H$20:H$75))*Utilization!$B$65</f>
        <v>0</v>
      </c>
      <c r="I4" s="14">
        <f>(SUMPRODUCT(-- (($F$20:$F$75)="EX"), $G$20:$G$75,I$20:I$75))*Utilization!$B$65</f>
        <v>0</v>
      </c>
      <c r="J4" s="14">
        <f>(SUMPRODUCT(-- (($F$20:$F$75)="EX"), $G$20:$G$75,J$20:J$75))*Utilization!$B$65</f>
        <v>0</v>
      </c>
      <c r="K4" s="14">
        <f>(SUMPRODUCT(-- (($F$20:$F$75)="EX"), $G$20:$G$75,K$20:K$75))*Utilization!$B$65</f>
        <v>0</v>
      </c>
      <c r="L4" s="14">
        <f>(SUMPRODUCT(-- (($F$20:$F$75)="EX"), $G$20:$G$75,L$20:L$75))*Utilization!$B$65</f>
        <v>0</v>
      </c>
      <c r="M4" s="14">
        <f>(SUMPRODUCT(-- (($F$20:$F$75)="EX"), $G$20:$G$75,M$20:M$75))*Utilization!$B$65</f>
        <v>0</v>
      </c>
      <c r="N4" s="14">
        <f>(SUMPRODUCT(-- (($F$20:$F$75)="EX"), $G$20:$G$75,N$20:N$75))*Utilization!$B$65</f>
        <v>0</v>
      </c>
      <c r="O4" s="14">
        <f>(SUMPRODUCT(-- (($F$20:$F$75)="EX"), $G$20:$G$75,O$20:O$75))*Utilization!$B$65</f>
        <v>0</v>
      </c>
      <c r="P4" s="14">
        <f>(SUMPRODUCT(-- (($F$20:$F$75)="EX"), $G$20:$G$75,P$20:P$75))*Utilization!$B$65</f>
        <v>0</v>
      </c>
      <c r="Q4" s="14">
        <f>(SUMPRODUCT(-- (($F$20:$F$75)="EX"), $G$20:$G$75,Q$20:Q$75))*Utilization!$B$65</f>
        <v>0</v>
      </c>
      <c r="R4" s="14">
        <f>(SUMPRODUCT(-- (($F$20:$F$75)="EX"), $G$20:$G$75,R$20:R$75))*Utilization!$B$65</f>
        <v>0</v>
      </c>
      <c r="S4" s="14">
        <f>(SUMPRODUCT(-- (($F$20:$F$75)="EX"), $G$20:$G$75,S$20:S$75))*Utilization!$B$65</f>
        <v>0</v>
      </c>
      <c r="T4" s="14">
        <f t="shared" si="0"/>
        <v>0</v>
      </c>
      <c r="W4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(($F$20:$F$75)="CO"), $G$20:$G$75,H$20:H$75))*Utilization!$B$65</f>
        <v>0</v>
      </c>
      <c r="I5" s="14">
        <f>(SUMPRODUCT(-- (($F$20:$F$75)="CO"), $G$20:$G$75,I$20:I$75))*Utilization!$B$65</f>
        <v>0</v>
      </c>
      <c r="J5" s="14">
        <f>(SUMPRODUCT(-- (($F$20:$F$75)="CO"), $G$20:$G$75,J$20:J$75))*Utilization!$B$65</f>
        <v>0</v>
      </c>
      <c r="K5" s="14">
        <f>(SUMPRODUCT(-- (($F$20:$F$75)="CO"), $G$20:$G$75,K$20:K$75))*Utilization!$B$65</f>
        <v>0</v>
      </c>
      <c r="L5" s="14">
        <f>(SUMPRODUCT(-- (($F$20:$F$75)="CO"), $G$20:$G$75,L$20:L$75))*Utilization!$B$65</f>
        <v>0</v>
      </c>
      <c r="M5" s="14">
        <f>(SUMPRODUCT(-- (($F$20:$F$75)="CO"), $G$20:$G$75,M$20:M$75))*Utilization!$B$65</f>
        <v>0</v>
      </c>
      <c r="N5" s="14">
        <f>(SUMPRODUCT(-- (($F$20:$F$75)="CO"), $G$20:$G$75,N$20:N$75))*Utilization!$B$65</f>
        <v>0</v>
      </c>
      <c r="O5" s="14">
        <f>(SUMPRODUCT(-- (($F$20:$F$75)="CO"), $G$20:$G$75,O$20:O$75))*Utilization!$B$65</f>
        <v>0</v>
      </c>
      <c r="P5" s="14">
        <f>(SUMPRODUCT(-- (($F$20:$F$75)="CO"), $G$20:$G$75,P$20:P$75))*Utilization!$B$65</f>
        <v>0</v>
      </c>
      <c r="Q5" s="14">
        <f>(SUMPRODUCT(-- (($F$20:$F$75)="CO"), $G$20:$G$75,Q$20:Q$75))*Utilization!$B$65</f>
        <v>0</v>
      </c>
      <c r="R5" s="14">
        <f>(SUMPRODUCT(-- (($F$20:$F$75)="CO"), $G$20:$G$75,R$20:R$75))*Utilization!$B$65</f>
        <v>0</v>
      </c>
      <c r="S5" s="14">
        <f>(SUMPRODUCT(-- (($F$20:$F$75)="CO"), $G$20:$G$75,S$20:S$75))*Utilization!$B$65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7"/>
      <c r="I6" s="158"/>
      <c r="J6" s="158"/>
      <c r="K6" s="158"/>
      <c r="L6" s="158"/>
      <c r="M6" s="158"/>
      <c r="N6" s="158"/>
      <c r="O6" s="158"/>
      <c r="P6" s="17"/>
      <c r="Q6" s="17"/>
      <c r="R6" s="17"/>
      <c r="S6" s="17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7"/>
      <c r="I7" s="17"/>
      <c r="J7" s="158"/>
      <c r="K7" s="158"/>
      <c r="L7" s="158"/>
      <c r="M7" s="158"/>
      <c r="N7" s="17"/>
      <c r="O7" s="17"/>
      <c r="P7" s="17"/>
      <c r="Q7" s="17"/>
      <c r="R7" s="17"/>
      <c r="S7" s="17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7"/>
      <c r="I8" s="17"/>
      <c r="J8" s="158"/>
      <c r="K8" s="158"/>
      <c r="L8" s="158"/>
      <c r="M8" s="158"/>
      <c r="N8" s="17"/>
      <c r="O8" s="17"/>
      <c r="P8" s="17"/>
      <c r="Q8" s="17"/>
      <c r="R8" s="17"/>
      <c r="S8" s="17"/>
      <c r="T8" s="14">
        <f t="shared" si="0"/>
        <v>0</v>
      </c>
    </row>
    <row r="9" spans="1:23" s="6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15920</v>
      </c>
      <c r="M9" s="11">
        <f t="shared" si="1"/>
        <v>0</v>
      </c>
      <c r="N9" s="11">
        <f t="shared" si="1"/>
        <v>1120</v>
      </c>
      <c r="O9" s="11">
        <f t="shared" si="1"/>
        <v>0</v>
      </c>
      <c r="P9" s="11">
        <f t="shared" si="1"/>
        <v>1120</v>
      </c>
      <c r="Q9" s="11">
        <f t="shared" si="1"/>
        <v>0</v>
      </c>
      <c r="R9" s="11">
        <f t="shared" si="1"/>
        <v>0</v>
      </c>
      <c r="S9" s="11">
        <f t="shared" si="1"/>
        <v>1120</v>
      </c>
      <c r="T9" s="11">
        <f t="shared" si="1"/>
        <v>19280</v>
      </c>
    </row>
    <row r="10" spans="1:23" s="6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0.99962666666666666</v>
      </c>
      <c r="T10" s="12">
        <f t="shared" si="2"/>
        <v>0.99357333333333331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0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3.7333333333333332E-4</v>
      </c>
      <c r="T11" s="13">
        <f>IF(T$2=0,0,+T3/T$2)</f>
        <v>6.4266666666666665E-3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28"/>
      <c r="I20" s="28"/>
      <c r="J20" s="28"/>
      <c r="K20" s="28"/>
      <c r="L20" s="160"/>
      <c r="M20" s="160"/>
      <c r="N20" s="160"/>
      <c r="O20" s="160"/>
      <c r="P20" s="160"/>
      <c r="Q20" s="160"/>
      <c r="R20" s="160"/>
      <c r="S20" s="160"/>
    </row>
    <row r="21" spans="1:19" x14ac:dyDescent="0.35">
      <c r="E21" s="23" t="str">
        <f>+Utilization!A4</f>
        <v>Tao Feng</v>
      </c>
      <c r="F21" s="23" t="str">
        <f>+Utilization!B4</f>
        <v>HC</v>
      </c>
      <c r="G21" s="23">
        <f>+Utilization!C4</f>
        <v>80</v>
      </c>
      <c r="H21" s="28"/>
      <c r="I21" s="28"/>
      <c r="J21" s="28"/>
      <c r="K21" s="28"/>
      <c r="L21" s="160"/>
      <c r="M21" s="160"/>
      <c r="N21" s="160"/>
      <c r="O21" s="160"/>
      <c r="P21" s="28"/>
      <c r="Q21" s="28"/>
      <c r="R21" s="28"/>
      <c r="S21" s="28"/>
    </row>
    <row r="22" spans="1:19" x14ac:dyDescent="0.35">
      <c r="E22" s="23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28"/>
      <c r="I22" s="28"/>
      <c r="J22" s="28"/>
      <c r="K22" s="28"/>
      <c r="L22" s="160"/>
      <c r="M22" s="160"/>
      <c r="N22" s="160"/>
      <c r="O22" s="160"/>
      <c r="P22" s="28"/>
      <c r="Q22" s="28"/>
      <c r="R22" s="28"/>
      <c r="S22" s="28"/>
    </row>
    <row r="23" spans="1:19" x14ac:dyDescent="0.35">
      <c r="E23" s="23" t="str">
        <f>+Utilization!A6</f>
        <v>Chengyi Wang</v>
      </c>
      <c r="F23" s="23" t="str">
        <f>+Utilization!B6</f>
        <v>HC</v>
      </c>
      <c r="G23" s="23">
        <f>+Utilization!C6</f>
        <v>80</v>
      </c>
      <c r="H23" s="28"/>
      <c r="I23" s="28"/>
      <c r="J23" s="28"/>
      <c r="K23" s="28"/>
      <c r="L23" s="160"/>
      <c r="M23" s="160"/>
      <c r="N23" s="160"/>
      <c r="O23" s="160"/>
      <c r="P23" s="28"/>
      <c r="Q23" s="28"/>
      <c r="R23" s="28"/>
      <c r="S23" s="28"/>
    </row>
    <row r="24" spans="1:19" x14ac:dyDescent="0.35">
      <c r="E24" s="23" t="str">
        <f>+Utilization!A7</f>
        <v>Ningbo Xiang</v>
      </c>
      <c r="F24" s="23" t="str">
        <f>+Utilization!B7</f>
        <v>HC</v>
      </c>
      <c r="G24" s="23">
        <f>+Utilization!C7</f>
        <v>80</v>
      </c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</row>
    <row r="25" spans="1:19" x14ac:dyDescent="0.35">
      <c r="E25" s="23" t="str">
        <f>+Utilization!A8</f>
        <v>Ruijiang Zhu</v>
      </c>
      <c r="F25" s="23" t="str">
        <f>+Utilization!B8</f>
        <v>HC</v>
      </c>
      <c r="G25" s="23">
        <f>+Utilization!C8</f>
        <v>80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</row>
    <row r="26" spans="1:19" x14ac:dyDescent="0.35">
      <c r="E26" s="23" t="str">
        <f>+Utilization!A9</f>
        <v>Junhong Sun</v>
      </c>
      <c r="F26" s="23" t="str">
        <f>+Utilization!B9</f>
        <v>HC</v>
      </c>
      <c r="G26" s="23">
        <f>+Utilization!C9</f>
        <v>80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</row>
    <row r="27" spans="1:19" x14ac:dyDescent="0.35">
      <c r="E27" s="23" t="str">
        <f>+Utilization!A10</f>
        <v>Yong Zhou</v>
      </c>
      <c r="F27" s="23" t="str">
        <f>+Utilization!B10</f>
        <v>HC</v>
      </c>
      <c r="G27" s="23">
        <f>+Utilization!C10</f>
        <v>80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</row>
    <row r="28" spans="1:19" x14ac:dyDescent="0.35">
      <c r="E28" s="23" t="str">
        <f>+Utilization!A11</f>
        <v>Weimin Wu</v>
      </c>
      <c r="F28" s="23" t="str">
        <f>+Utilization!B11</f>
        <v>HC</v>
      </c>
      <c r="G28" s="23">
        <f>+Utilization!C11</f>
        <v>80</v>
      </c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</row>
    <row r="29" spans="1:19" x14ac:dyDescent="0.35">
      <c r="E29" s="23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28"/>
      <c r="I29" s="28"/>
      <c r="J29" s="28"/>
      <c r="K29" s="28"/>
      <c r="L29" s="28">
        <v>3</v>
      </c>
      <c r="M29" s="28"/>
      <c r="N29" s="28"/>
      <c r="O29" s="28"/>
      <c r="P29" s="28"/>
      <c r="Q29" s="28"/>
      <c r="R29" s="28"/>
      <c r="S29" s="28"/>
    </row>
    <row r="30" spans="1:19" x14ac:dyDescent="0.35">
      <c r="E30" s="23" t="str">
        <f>+Utilization!A13</f>
        <v>Yifei Yan</v>
      </c>
      <c r="F30" s="23" t="str">
        <f>+Utilization!B13</f>
        <v>HC</v>
      </c>
      <c r="G30" s="23">
        <f>+Utilization!C13</f>
        <v>70</v>
      </c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</row>
    <row r="31" spans="1:19" x14ac:dyDescent="0.35">
      <c r="E31" s="23" t="str">
        <f>+Utilization!A14</f>
        <v>SHI, Fashun (Wayne)</v>
      </c>
      <c r="F31" s="23" t="str">
        <f>+Utilization!B15</f>
        <v>HC</v>
      </c>
      <c r="G31" s="23">
        <f>+Utilization!C15</f>
        <v>70</v>
      </c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</row>
    <row r="32" spans="1:19" x14ac:dyDescent="0.35">
      <c r="E32" s="23" t="str">
        <f>+Utilization!A15</f>
        <v>KONG, Erqiang</v>
      </c>
      <c r="F32" s="23" t="str">
        <f>+Utilization!B16</f>
        <v>HC</v>
      </c>
      <c r="G32" s="23">
        <f>+Utilization!C16</f>
        <v>70</v>
      </c>
      <c r="H32" s="28"/>
      <c r="I32" s="28"/>
      <c r="J32" s="28"/>
      <c r="K32" s="28"/>
      <c r="L32" s="160"/>
      <c r="M32" s="160"/>
      <c r="N32" s="160"/>
      <c r="O32" s="160"/>
      <c r="P32" s="160"/>
      <c r="Q32" s="160"/>
      <c r="R32" s="160"/>
      <c r="S32" s="160"/>
    </row>
    <row r="33" spans="5:19" x14ac:dyDescent="0.35">
      <c r="E33" s="23" t="str">
        <f>+Utilization!A17</f>
        <v>XU, Kun</v>
      </c>
      <c r="F33" s="23" t="str">
        <f>+Utilization!B17</f>
        <v>HC</v>
      </c>
      <c r="G33" s="23">
        <f>+Utilization!C17</f>
        <v>70</v>
      </c>
      <c r="H33" s="28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</row>
    <row r="34" spans="5:19" x14ac:dyDescent="0.35">
      <c r="E34" s="23" t="str">
        <f>+Utilization!A18</f>
        <v>WANG, Jingjing</v>
      </c>
      <c r="F34" s="23" t="str">
        <f>+Utilization!B18</f>
        <v>HC</v>
      </c>
      <c r="G34" s="23">
        <f>+Utilization!C18</f>
        <v>70</v>
      </c>
      <c r="H34" s="28"/>
      <c r="I34" s="28"/>
      <c r="J34" s="28"/>
      <c r="K34" s="28"/>
      <c r="L34" s="160"/>
      <c r="M34" s="160"/>
      <c r="N34" s="160"/>
      <c r="O34" s="160"/>
      <c r="P34" s="160"/>
      <c r="Q34" s="160"/>
      <c r="R34" s="160"/>
      <c r="S34" s="160"/>
    </row>
    <row r="35" spans="5:19" x14ac:dyDescent="0.35">
      <c r="E35" s="23" t="str">
        <f>+Utilization!A19</f>
        <v>FU, Suiyi (Nancy)</v>
      </c>
      <c r="F35" s="23" t="str">
        <f>+Utilization!B19</f>
        <v>HC</v>
      </c>
      <c r="G35" s="23">
        <f>+Utilization!C19</f>
        <v>70</v>
      </c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</row>
    <row r="36" spans="5:19" x14ac:dyDescent="0.35">
      <c r="E36" s="23" t="str">
        <f>+Utilization!A20</f>
        <v>LIU, Jingjing (Cindy)</v>
      </c>
      <c r="F36" s="23" t="str">
        <f>+Utilization!B20</f>
        <v>HC</v>
      </c>
      <c r="G36" s="23">
        <f>+Utilization!C20</f>
        <v>70</v>
      </c>
      <c r="H36" s="28"/>
      <c r="I36" s="28"/>
      <c r="J36" s="28"/>
      <c r="K36" s="28"/>
      <c r="L36" s="160"/>
      <c r="M36" s="160"/>
      <c r="N36" s="160"/>
      <c r="O36" s="160"/>
      <c r="P36" s="160"/>
      <c r="Q36" s="160"/>
      <c r="R36" s="160"/>
      <c r="S36" s="160"/>
    </row>
    <row r="37" spans="5:19" x14ac:dyDescent="0.35">
      <c r="E37" s="23" t="str">
        <f>+Utilization!A21</f>
        <v>ZHANG, Ao</v>
      </c>
      <c r="F37" s="23" t="str">
        <f>+Utilization!B21</f>
        <v>HC</v>
      </c>
      <c r="G37" s="23">
        <f>+Utilization!C21</f>
        <v>70</v>
      </c>
      <c r="H37" s="28"/>
      <c r="I37" s="28"/>
      <c r="J37" s="28"/>
      <c r="K37" s="28"/>
      <c r="L37" s="160">
        <v>15</v>
      </c>
      <c r="M37" s="160"/>
      <c r="N37" s="160"/>
      <c r="O37" s="160"/>
      <c r="P37" s="160"/>
      <c r="Q37" s="160"/>
      <c r="R37" s="160"/>
      <c r="S37" s="160"/>
    </row>
    <row r="38" spans="5:19" x14ac:dyDescent="0.35">
      <c r="E38" s="24" t="str">
        <f>+Utilization!A23</f>
        <v>WANG, Zhen (Jason)</v>
      </c>
      <c r="F38" s="23" t="str">
        <f>+Utilization!B23</f>
        <v>HC</v>
      </c>
      <c r="G38" s="23">
        <f>+Utilization!C23</f>
        <v>70</v>
      </c>
      <c r="H38" s="28"/>
      <c r="I38" s="28"/>
      <c r="J38" s="28"/>
      <c r="K38" s="28"/>
      <c r="L38" s="160"/>
      <c r="M38" s="160"/>
      <c r="N38" s="160"/>
      <c r="O38" s="160"/>
      <c r="P38" s="160"/>
      <c r="Q38" s="160"/>
      <c r="R38" s="160"/>
      <c r="S38" s="160"/>
    </row>
    <row r="39" spans="5:19" x14ac:dyDescent="0.35">
      <c r="E39" s="24" t="str">
        <f>+Utilization!A24</f>
        <v>GENG, Bin</v>
      </c>
      <c r="F39" s="23" t="str">
        <f>+Utilization!B24</f>
        <v>HC</v>
      </c>
      <c r="G39" s="23">
        <f>+Utilization!C24</f>
        <v>70</v>
      </c>
      <c r="H39" s="28"/>
      <c r="I39" s="28"/>
      <c r="J39" s="28"/>
      <c r="K39" s="28"/>
      <c r="L39" s="160">
        <v>10</v>
      </c>
      <c r="M39" s="160"/>
      <c r="N39" s="160">
        <v>2</v>
      </c>
      <c r="O39" s="160"/>
      <c r="P39" s="160">
        <v>2</v>
      </c>
      <c r="Q39" s="160"/>
      <c r="R39" s="160"/>
      <c r="S39" s="160">
        <v>2</v>
      </c>
    </row>
    <row r="40" spans="5:19" x14ac:dyDescent="0.35">
      <c r="E40" s="24" t="str">
        <f>+Utilization!A25</f>
        <v>XUE, Zhan (Snowy)</v>
      </c>
      <c r="F40" s="23" t="str">
        <f>+Utilization!B25</f>
        <v>HC</v>
      </c>
      <c r="G40" s="23">
        <f>+Utilization!C25</f>
        <v>70</v>
      </c>
      <c r="H40" s="28"/>
      <c r="I40" s="28"/>
      <c r="J40" s="28"/>
      <c r="K40" s="28"/>
      <c r="L40" s="160"/>
      <c r="M40" s="160"/>
      <c r="N40" s="160"/>
      <c r="O40" s="160"/>
      <c r="P40" s="160"/>
      <c r="Q40" s="160"/>
      <c r="R40" s="160"/>
      <c r="S40" s="160"/>
    </row>
    <row r="41" spans="5:19" x14ac:dyDescent="0.35">
      <c r="E41" s="24" t="str">
        <f>+Utilization!A26</f>
        <v>XIE, Qian</v>
      </c>
      <c r="F41" s="23" t="str">
        <f>+Utilization!B26</f>
        <v>HC</v>
      </c>
      <c r="G41" s="23">
        <f>+Utilization!C26</f>
        <v>60</v>
      </c>
      <c r="H41" s="28"/>
      <c r="I41" s="28"/>
      <c r="J41" s="28"/>
      <c r="K41" s="28"/>
      <c r="L41" s="160"/>
      <c r="M41" s="160"/>
      <c r="N41" s="160"/>
      <c r="O41" s="160"/>
      <c r="P41" s="160"/>
      <c r="Q41" s="160"/>
      <c r="R41" s="160"/>
      <c r="S41" s="160"/>
    </row>
    <row r="42" spans="5:19" x14ac:dyDescent="0.35">
      <c r="E42" s="24" t="str">
        <f>+Utilization!A27</f>
        <v>ZHENG, Dongbo (Kevin)</v>
      </c>
      <c r="F42" s="23" t="str">
        <f>+Utilization!B27</f>
        <v>HC</v>
      </c>
      <c r="G42" s="23">
        <f>+Utilization!C27</f>
        <v>60</v>
      </c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</row>
    <row r="43" spans="5:19" x14ac:dyDescent="0.35">
      <c r="E43" s="24" t="str">
        <f>+Utilization!A28</f>
        <v>HE, Ran</v>
      </c>
      <c r="F43" s="23" t="str">
        <f>+Utilization!B28</f>
        <v>HC</v>
      </c>
      <c r="G43" s="23">
        <f>+Utilization!C28</f>
        <v>60</v>
      </c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</row>
    <row r="44" spans="5:19" x14ac:dyDescent="0.35">
      <c r="E44" s="24" t="str">
        <f>+Utilization!A29</f>
        <v>JIANG, Huan</v>
      </c>
      <c r="F44" s="23" t="str">
        <f>+Utilization!B29</f>
        <v>HC</v>
      </c>
      <c r="G44" s="23">
        <f>+Utilization!C29</f>
        <v>60</v>
      </c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</row>
    <row r="45" spans="5:19" x14ac:dyDescent="0.35">
      <c r="E45" s="24" t="str">
        <f>+Utilization!A30</f>
        <v>Min Li</v>
      </c>
      <c r="F45" s="23" t="str">
        <f>+Utilization!B30</f>
        <v>HC</v>
      </c>
      <c r="G45" s="23">
        <f>+Utilization!C30</f>
        <v>60</v>
      </c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</row>
    <row r="46" spans="5:19" x14ac:dyDescent="0.35">
      <c r="E46" s="24" t="str">
        <f>+Utilization!A31</f>
        <v>Jiaheng Du</v>
      </c>
      <c r="F46" s="23" t="str">
        <f>+Utilization!B31</f>
        <v>HC</v>
      </c>
      <c r="G46" s="23">
        <f>+Utilization!C31</f>
        <v>60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</row>
    <row r="47" spans="5:19" x14ac:dyDescent="0.35">
      <c r="E47" s="24" t="str">
        <f>+Utilization!A32</f>
        <v>YuHeng Han</v>
      </c>
      <c r="F47" s="23" t="str">
        <f>+Utilization!B32</f>
        <v>EX</v>
      </c>
      <c r="G47" s="23">
        <f>+Utilization!C32</f>
        <v>60</v>
      </c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</row>
    <row r="48" spans="5:19" x14ac:dyDescent="0.35">
      <c r="E48" s="24" t="str">
        <f>+Utilization!A33</f>
        <v>Xiaoyang Chai</v>
      </c>
      <c r="F48" s="23" t="str">
        <f>+Utilization!B33</f>
        <v>EX</v>
      </c>
      <c r="G48" s="23">
        <f>+Utilization!C33</f>
        <v>60</v>
      </c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</row>
    <row r="49" spans="5:19" x14ac:dyDescent="0.35">
      <c r="E49" s="24" t="str">
        <f>+Utilization!A34</f>
        <v>Hainan Xun</v>
      </c>
      <c r="F49" s="23" t="str">
        <f>+Utilization!B34</f>
        <v>EX</v>
      </c>
      <c r="G49" s="23">
        <f>+Utilization!C34</f>
        <v>60</v>
      </c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</row>
    <row r="50" spans="5:19" x14ac:dyDescent="0.35">
      <c r="E50" s="24" t="str">
        <f>+Utilization!A35</f>
        <v>Yongquan Wang</v>
      </c>
      <c r="F50" s="23">
        <f>+Utilization!B35</f>
        <v>0</v>
      </c>
      <c r="G50" s="23">
        <f>+Utilization!C35</f>
        <v>60</v>
      </c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</row>
    <row r="51" spans="5:19" s="115" customFormat="1" x14ac:dyDescent="0.35">
      <c r="E51" s="24" t="str">
        <f>+Utilization!A36</f>
        <v>YuHeng Han</v>
      </c>
      <c r="F51" s="23" t="str">
        <f>+Utilization!B36</f>
        <v>EX</v>
      </c>
      <c r="G51" s="23">
        <f>+Utilization!C36</f>
        <v>60</v>
      </c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</row>
    <row r="52" spans="5:19" s="115" customFormat="1" x14ac:dyDescent="0.35">
      <c r="E52" s="24" t="str">
        <f>+Utilization!A37</f>
        <v>Xiaoyang Chai</v>
      </c>
      <c r="F52" s="23" t="str">
        <f>+Utilization!B37</f>
        <v>EX</v>
      </c>
      <c r="G52" s="23">
        <f>+Utilization!C37</f>
        <v>60</v>
      </c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</row>
    <row r="53" spans="5:19" s="115" customFormat="1" x14ac:dyDescent="0.35">
      <c r="E53" s="24" t="str">
        <f>+Utilization!A38</f>
        <v>Hainan Xun</v>
      </c>
      <c r="F53" s="23" t="str">
        <f>+Utilization!B38</f>
        <v>EX</v>
      </c>
      <c r="G53" s="23">
        <f>+Utilization!C38</f>
        <v>60</v>
      </c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</row>
    <row r="54" spans="5:19" s="115" customFormat="1" x14ac:dyDescent="0.35">
      <c r="E54" s="24" t="str">
        <f>+Utilization!A39</f>
        <v>Yongquan Wang</v>
      </c>
      <c r="F54" s="23" t="str">
        <f>+Utilization!B39</f>
        <v>HC</v>
      </c>
      <c r="G54" s="23">
        <f>+Utilization!C39</f>
        <v>100</v>
      </c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</row>
    <row r="55" spans="5:19" s="115" customFormat="1" x14ac:dyDescent="0.35">
      <c r="E55" s="24">
        <f>+Utilization!A40</f>
        <v>0</v>
      </c>
      <c r="F55" s="23">
        <f>+Utilization!B40</f>
        <v>0</v>
      </c>
      <c r="G55" s="23">
        <f>+Utilization!C40</f>
        <v>0</v>
      </c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</row>
    <row r="56" spans="5:19" s="115" customFormat="1" x14ac:dyDescent="0.35">
      <c r="E56" s="24">
        <f>+Utilization!A41</f>
        <v>0</v>
      </c>
      <c r="F56" s="23">
        <f>+Utilization!B41</f>
        <v>0</v>
      </c>
      <c r="G56" s="23">
        <f>+Utilization!C41</f>
        <v>0</v>
      </c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</row>
    <row r="57" spans="5:19" s="115" customFormat="1" x14ac:dyDescent="0.35">
      <c r="E57" s="24">
        <f>+Utilization!A42</f>
        <v>0</v>
      </c>
      <c r="F57" s="23">
        <f>+Utilization!B42</f>
        <v>0</v>
      </c>
      <c r="G57" s="23">
        <f>+Utilization!C42</f>
        <v>0</v>
      </c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</row>
    <row r="58" spans="5:19" s="115" customFormat="1" x14ac:dyDescent="0.35">
      <c r="E58" s="24">
        <f>+Utilization!A43</f>
        <v>0</v>
      </c>
      <c r="F58" s="23">
        <f>+Utilization!B43</f>
        <v>0</v>
      </c>
      <c r="G58" s="23">
        <f>+Utilization!C43</f>
        <v>0</v>
      </c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</row>
    <row r="59" spans="5:19" s="115" customFormat="1" x14ac:dyDescent="0.35">
      <c r="E59" s="24">
        <f>+Utilization!A44</f>
        <v>0</v>
      </c>
      <c r="F59" s="23">
        <f>+Utilization!B44</f>
        <v>0</v>
      </c>
      <c r="G59" s="23">
        <f>+Utilization!C44</f>
        <v>0</v>
      </c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</row>
    <row r="60" spans="5:19" s="115" customFormat="1" x14ac:dyDescent="0.35">
      <c r="E60" s="24">
        <f>+Utilization!A45</f>
        <v>0</v>
      </c>
      <c r="F60" s="23">
        <f>+Utilization!B45</f>
        <v>0</v>
      </c>
      <c r="G60" s="23">
        <f>+Utilization!C45</f>
        <v>0</v>
      </c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</row>
    <row r="61" spans="5:19" s="115" customFormat="1" x14ac:dyDescent="0.35">
      <c r="E61" s="24">
        <f>+Utilization!A46</f>
        <v>0</v>
      </c>
      <c r="F61" s="23">
        <f>+Utilization!B46</f>
        <v>0</v>
      </c>
      <c r="G61" s="23">
        <f>+Utilization!C46</f>
        <v>0</v>
      </c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</row>
    <row r="62" spans="5:19" s="115" customFormat="1" x14ac:dyDescent="0.35">
      <c r="E62" s="24">
        <f>+Utilization!A47</f>
        <v>0</v>
      </c>
      <c r="F62" s="23">
        <f>+Utilization!B47</f>
        <v>0</v>
      </c>
      <c r="G62" s="23">
        <f>+Utilization!C47</f>
        <v>0</v>
      </c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</row>
    <row r="63" spans="5:19" s="115" customFormat="1" x14ac:dyDescent="0.35">
      <c r="E63" s="24">
        <f>+Utilization!A48</f>
        <v>0</v>
      </c>
      <c r="F63" s="23">
        <f>+Utilization!B48</f>
        <v>0</v>
      </c>
      <c r="G63" s="23">
        <f>+Utilization!C48</f>
        <v>0</v>
      </c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</row>
    <row r="64" spans="5:19" s="115" customFormat="1" x14ac:dyDescent="0.35">
      <c r="E64" s="24">
        <f>+Utilization!A49</f>
        <v>0</v>
      </c>
      <c r="F64" s="23">
        <f>+Utilization!B49</f>
        <v>0</v>
      </c>
      <c r="G64" s="23">
        <f>+Utilization!C49</f>
        <v>0</v>
      </c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</row>
    <row r="65" spans="5:19" s="115" customFormat="1" x14ac:dyDescent="0.35">
      <c r="E65" s="24">
        <f>+Utilization!A50</f>
        <v>0</v>
      </c>
      <c r="F65" s="23">
        <f>+Utilization!B50</f>
        <v>0</v>
      </c>
      <c r="G65" s="23">
        <f>+Utilization!C50</f>
        <v>0</v>
      </c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</row>
    <row r="66" spans="5:19" s="115" customFormat="1" x14ac:dyDescent="0.35">
      <c r="E66" s="24">
        <f>+Utilization!A51</f>
        <v>0</v>
      </c>
      <c r="F66" s="23">
        <f>+Utilization!B51</f>
        <v>0</v>
      </c>
      <c r="G66" s="23">
        <f>+Utilization!C51</f>
        <v>0</v>
      </c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</row>
    <row r="67" spans="5:19" s="115" customFormat="1" x14ac:dyDescent="0.35">
      <c r="E67" s="24">
        <f>+Utilization!A52</f>
        <v>0</v>
      </c>
      <c r="F67" s="23">
        <f>+Utilization!B52</f>
        <v>0</v>
      </c>
      <c r="G67" s="23">
        <f>+Utilization!C52</f>
        <v>0</v>
      </c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</row>
    <row r="68" spans="5:19" s="115" customFormat="1" x14ac:dyDescent="0.35">
      <c r="E68" s="24">
        <f>+Utilization!A53</f>
        <v>0</v>
      </c>
      <c r="F68" s="23">
        <f>+Utilization!B53</f>
        <v>0</v>
      </c>
      <c r="G68" s="23">
        <f>+Utilization!C53</f>
        <v>0</v>
      </c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</row>
    <row r="69" spans="5:19" s="115" customFormat="1" x14ac:dyDescent="0.35">
      <c r="E69" s="24">
        <f>+Utilization!A54</f>
        <v>0</v>
      </c>
      <c r="F69" s="23">
        <f>+Utilization!B54</f>
        <v>0</v>
      </c>
      <c r="G69" s="23">
        <f>+Utilization!C54</f>
        <v>0</v>
      </c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</row>
    <row r="70" spans="5:19" s="115" customFormat="1" x14ac:dyDescent="0.35">
      <c r="E70" s="24">
        <f>+Utilization!A55</f>
        <v>0</v>
      </c>
      <c r="F70" s="23">
        <f>+Utilization!B55</f>
        <v>0</v>
      </c>
      <c r="G70" s="23">
        <f>+Utilization!C55</f>
        <v>0</v>
      </c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</row>
    <row r="71" spans="5:19" s="115" customFormat="1" x14ac:dyDescent="0.35">
      <c r="E71" s="24">
        <f>+Utilization!A56</f>
        <v>0</v>
      </c>
      <c r="F71" s="23">
        <f>+Utilization!B56</f>
        <v>0</v>
      </c>
      <c r="G71" s="23">
        <f>+Utilization!C56</f>
        <v>0</v>
      </c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</row>
    <row r="72" spans="5:19" s="115" customFormat="1" x14ac:dyDescent="0.35">
      <c r="E72" s="24">
        <f>+Utilization!A57</f>
        <v>0</v>
      </c>
      <c r="F72" s="23">
        <f>+Utilization!B57</f>
        <v>0</v>
      </c>
      <c r="G72" s="23">
        <f>+Utilization!C57</f>
        <v>0</v>
      </c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</row>
    <row r="73" spans="5:19" s="115" customFormat="1" x14ac:dyDescent="0.35">
      <c r="E73" s="24">
        <f>+Utilization!A58</f>
        <v>0</v>
      </c>
      <c r="F73" s="23">
        <f>+Utilization!B58</f>
        <v>0</v>
      </c>
      <c r="G73" s="23">
        <f>+Utilization!C58</f>
        <v>0</v>
      </c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</row>
    <row r="74" spans="5:19" x14ac:dyDescent="0.35">
      <c r="E74" s="24" t="str">
        <f>+Utilization!A59</f>
        <v>Total</v>
      </c>
      <c r="F74" s="23">
        <f>+Utilization!B59</f>
        <v>0</v>
      </c>
      <c r="G74" s="23">
        <f>+Utilization!C59</f>
        <v>0</v>
      </c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</row>
    <row r="75" spans="5:19" x14ac:dyDescent="0.35">
      <c r="E75" s="24" t="str">
        <f>+Utilization!A61</f>
        <v>Average</v>
      </c>
      <c r="F75" s="23">
        <f>+Utilization!B61</f>
        <v>0</v>
      </c>
      <c r="G75" s="23">
        <f>+Utilization!C61</f>
        <v>0</v>
      </c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</row>
  </sheetData>
  <sheetProtection sort="0" autoFilter="0"/>
  <autoFilter ref="E19:E75"/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76"/>
  <sheetViews>
    <sheetView workbookViewId="0">
      <selection activeCell="M2" sqref="M2"/>
    </sheetView>
  </sheetViews>
  <sheetFormatPr defaultColWidth="8.7265625" defaultRowHeight="14.5" x14ac:dyDescent="0.35"/>
  <cols>
    <col min="1" max="1" width="19" customWidth="1"/>
    <col min="2" max="2" width="6.26953125" customWidth="1"/>
    <col min="3" max="3" width="8.453125" customWidth="1"/>
    <col min="4" max="4" width="13.26953125" customWidth="1"/>
    <col min="5" max="5" width="28.7265625" customWidth="1"/>
    <col min="6" max="6" width="48.453125" customWidth="1"/>
    <col min="7" max="7" width="26" bestFit="1" customWidth="1"/>
    <col min="22" max="22" width="2.453125" hidden="1" customWidth="1"/>
    <col min="23" max="23" width="8.453125" hidden="1" customWidth="1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149" t="s">
        <v>2542</v>
      </c>
      <c r="C2" s="149" t="e">
        <f>VLOOKUP(F2,CRM!A:N,5,0)</f>
        <v>#N/A</v>
      </c>
      <c r="D2" s="240" t="s">
        <v>2509</v>
      </c>
      <c r="E2" s="115" t="s">
        <v>2571</v>
      </c>
      <c r="F2" s="240" t="s">
        <v>2570</v>
      </c>
      <c r="G2" s="8" t="s">
        <v>4</v>
      </c>
      <c r="H2" s="16"/>
      <c r="I2" s="16"/>
      <c r="J2" s="16"/>
      <c r="K2" s="16"/>
      <c r="L2" s="157"/>
      <c r="M2" s="157">
        <v>200000</v>
      </c>
      <c r="N2" s="157"/>
      <c r="O2" s="157"/>
      <c r="P2" s="157"/>
      <c r="Q2" s="157"/>
      <c r="R2" s="157"/>
      <c r="S2" s="157"/>
      <c r="T2" s="14">
        <f t="shared" ref="T2:T8" si="0">SUM(H2:S2)</f>
        <v>200000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(($F$20:$F$76)="HC"), $G$20:$G$76,H$20:H$76))*Utilization!$B$65</f>
        <v>0</v>
      </c>
      <c r="I3" s="14">
        <f>(SUMPRODUCT(-- (($F$20:$F$76)="HC"), $G$20:$G$76,I$20:I$76))*Utilization!$B$65</f>
        <v>0</v>
      </c>
      <c r="J3" s="14">
        <f>(SUMPRODUCT(-- (($F$20:$F$76)="HC"), $G$20:$G$76,J$20:J$76))*Utilization!$B$65</f>
        <v>0</v>
      </c>
      <c r="K3" s="14">
        <f>(SUMPRODUCT(-- (($F$20:$F$76)="HC"), $G$20:$G$76,K$20:K$76))*Utilization!$B$65</f>
        <v>0</v>
      </c>
      <c r="L3" s="14">
        <f>(SUMPRODUCT(-- (($F$20:$F$76)="HC"), $G$20:$G$76,L$20:L$76))*Utilization!$B$65</f>
        <v>15680</v>
      </c>
      <c r="M3" s="14">
        <f>(SUMPRODUCT(-- (($F$20:$F$76)="HC"), $G$20:$G$76,M$20:M$76))*Utilization!$B$65</f>
        <v>0</v>
      </c>
      <c r="N3" s="14">
        <f>(SUMPRODUCT(-- (($F$20:$F$76)="HC"), $G$20:$G$76,N$20:N$76))*Utilization!$B$65</f>
        <v>0</v>
      </c>
      <c r="O3" s="14">
        <f>(SUMPRODUCT(-- (($F$20:$F$76)="HC"), $G$20:$G$76,O$20:O$76))*Utilization!$B$65</f>
        <v>0</v>
      </c>
      <c r="P3" s="14">
        <f>(SUMPRODUCT(-- (($F$20:$F$76)="HC"), $G$20:$G$76,P$20:P$76))*Utilization!$B$65</f>
        <v>0</v>
      </c>
      <c r="Q3" s="14">
        <f>(SUMPRODUCT(-- (($F$20:$F$76)="HC"), $G$20:$G$76,Q$20:Q$76))*Utilization!$B$65</f>
        <v>0</v>
      </c>
      <c r="R3" s="14">
        <f>(SUMPRODUCT(-- (($F$20:$F$76)="HC"), $G$20:$G$76,R$20:R$76))*Utilization!$B$65</f>
        <v>0</v>
      </c>
      <c r="S3" s="14">
        <f>(SUMPRODUCT(-- (($F$20:$F$76)="HC"), $G$20:$G$76,S$20:S$76))*Utilization!$B$65</f>
        <v>0</v>
      </c>
      <c r="T3" s="14">
        <f t="shared" si="0"/>
        <v>15680</v>
      </c>
      <c r="V3" s="18" t="s">
        <v>37</v>
      </c>
      <c r="W3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(($F$20:$F$76)="EX"), $G$20:$G$76,H$20:H$76))*Utilization!$B$65</f>
        <v>0</v>
      </c>
      <c r="I4" s="14">
        <f>(SUMPRODUCT(-- (($F$20:$F$76)="EX"), $G$20:$G$76,I$20:I$76))*Utilization!$B$65</f>
        <v>0</v>
      </c>
      <c r="J4" s="14">
        <f>(SUMPRODUCT(-- (($F$20:$F$76)="EX"), $G$20:$G$76,J$20:J$76))*Utilization!$B$65</f>
        <v>0</v>
      </c>
      <c r="K4" s="14">
        <f>(SUMPRODUCT(-- (($F$20:$F$76)="EX"), $G$20:$G$76,K$20:K$76))*Utilization!$B$65</f>
        <v>0</v>
      </c>
      <c r="L4" s="14">
        <f>(SUMPRODUCT(-- (($F$20:$F$76)="EX"), $G$20:$G$76,L$20:L$76))*Utilization!$B$65</f>
        <v>0</v>
      </c>
      <c r="M4" s="14">
        <f>(SUMPRODUCT(-- (($F$20:$F$76)="EX"), $G$20:$G$76,M$20:M$76))*Utilization!$B$65</f>
        <v>0</v>
      </c>
      <c r="N4" s="14">
        <f>(SUMPRODUCT(-- (($F$20:$F$76)="EX"), $G$20:$G$76,N$20:N$76))*Utilization!$B$65</f>
        <v>0</v>
      </c>
      <c r="O4" s="14">
        <f>(SUMPRODUCT(-- (($F$20:$F$76)="EX"), $G$20:$G$76,O$20:O$76))*Utilization!$B$65</f>
        <v>0</v>
      </c>
      <c r="P4" s="14">
        <f>(SUMPRODUCT(-- (($F$20:$F$76)="EX"), $G$20:$G$76,P$20:P$76))*Utilization!$B$65</f>
        <v>0</v>
      </c>
      <c r="Q4" s="14">
        <f>(SUMPRODUCT(-- (($F$20:$F$76)="EX"), $G$20:$G$76,Q$20:Q$76))*Utilization!$B$65</f>
        <v>0</v>
      </c>
      <c r="R4" s="14">
        <f>(SUMPRODUCT(-- (($F$20:$F$76)="EX"), $G$20:$G$76,R$20:R$76))*Utilization!$B$65</f>
        <v>0</v>
      </c>
      <c r="S4" s="14">
        <f>(SUMPRODUCT(-- (($F$20:$F$76)="EX"), $G$20:$G$76,S$20:S$76))*Utilization!$B$65</f>
        <v>0</v>
      </c>
      <c r="T4" s="14">
        <f t="shared" si="0"/>
        <v>0</v>
      </c>
      <c r="W4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(($F$20:$F$76)="CO"), $G$20:$G$76,H$20:H$76))*Utilization!$B$65</f>
        <v>0</v>
      </c>
      <c r="I5" s="14">
        <f>(SUMPRODUCT(-- (($F$20:$F$76)="CO"), $G$20:$G$76,I$20:I$76))*Utilization!$B$65</f>
        <v>0</v>
      </c>
      <c r="J5" s="14">
        <f>(SUMPRODUCT(-- (($F$20:$F$76)="CO"), $G$20:$G$76,J$20:J$76))*Utilization!$B$65</f>
        <v>0</v>
      </c>
      <c r="K5" s="14">
        <f>(SUMPRODUCT(-- (($F$20:$F$76)="CO"), $G$20:$G$76,K$20:K$76))*Utilization!$B$65</f>
        <v>0</v>
      </c>
      <c r="L5" s="14">
        <f>(SUMPRODUCT(-- (($F$20:$F$76)="CO"), $G$20:$G$76,L$20:L$76))*Utilization!$B$65</f>
        <v>0</v>
      </c>
      <c r="M5" s="14">
        <f>(SUMPRODUCT(-- (($F$20:$F$76)="CO"), $G$20:$G$76,M$20:M$76))*Utilization!$B$65</f>
        <v>0</v>
      </c>
      <c r="N5" s="14">
        <f>(SUMPRODUCT(-- (($F$20:$F$76)="CO"), $G$20:$G$76,N$20:N$76))*Utilization!$B$65</f>
        <v>0</v>
      </c>
      <c r="O5" s="14">
        <f>(SUMPRODUCT(-- (($F$20:$F$76)="CO"), $G$20:$G$76,O$20:O$76))*Utilization!$B$65</f>
        <v>0</v>
      </c>
      <c r="P5" s="14">
        <f>(SUMPRODUCT(-- (($F$20:$F$76)="CO"), $G$20:$G$76,P$20:P$76))*Utilization!$B$65</f>
        <v>0</v>
      </c>
      <c r="Q5" s="14">
        <f>(SUMPRODUCT(-- (($F$20:$F$76)="CO"), $G$20:$G$76,Q$20:Q$76))*Utilization!$B$65</f>
        <v>0</v>
      </c>
      <c r="R5" s="14">
        <f>(SUMPRODUCT(-- (($F$20:$F$76)="CO"), $G$20:$G$76,R$20:R$76))*Utilization!$B$65</f>
        <v>0</v>
      </c>
      <c r="S5" s="14">
        <f>(SUMPRODUCT(-- (($F$20:$F$76)="CO"), $G$20:$G$76,S$20:S$76))*Utilization!$B$65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7"/>
      <c r="I6" s="17"/>
      <c r="J6" s="17"/>
      <c r="K6" s="17"/>
      <c r="L6" s="17"/>
      <c r="M6" s="158"/>
      <c r="N6" s="158"/>
      <c r="O6" s="158"/>
      <c r="P6" s="158"/>
      <c r="Q6" s="17"/>
      <c r="R6" s="17"/>
      <c r="S6" s="17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4">
        <f t="shared" si="0"/>
        <v>0</v>
      </c>
    </row>
    <row r="9" spans="1:23" s="6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15680</v>
      </c>
      <c r="M9" s="11">
        <f t="shared" si="1"/>
        <v>0</v>
      </c>
      <c r="N9" s="11">
        <f t="shared" si="1"/>
        <v>0</v>
      </c>
      <c r="O9" s="11">
        <f t="shared" si="1"/>
        <v>0</v>
      </c>
      <c r="P9" s="11">
        <f t="shared" si="1"/>
        <v>0</v>
      </c>
      <c r="Q9" s="11">
        <f t="shared" si="1"/>
        <v>0</v>
      </c>
      <c r="R9" s="11">
        <f t="shared" si="1"/>
        <v>0</v>
      </c>
      <c r="S9" s="11">
        <f t="shared" si="1"/>
        <v>0</v>
      </c>
      <c r="T9" s="11">
        <f t="shared" si="1"/>
        <v>15680</v>
      </c>
    </row>
    <row r="10" spans="1:23" s="6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1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0</v>
      </c>
      <c r="T10" s="12">
        <f t="shared" si="2"/>
        <v>0.92159999999999997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0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0</v>
      </c>
      <c r="T11" s="13">
        <f>IF(T$2=0,0,+T3/T$2)</f>
        <v>7.8399999999999997E-2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28"/>
      <c r="I20" s="28"/>
      <c r="J20" s="28"/>
      <c r="K20" s="28"/>
      <c r="L20" s="28"/>
      <c r="M20" s="28"/>
      <c r="N20" s="28"/>
      <c r="O20" s="28"/>
      <c r="P20" s="160"/>
      <c r="Q20" s="160"/>
      <c r="R20" s="160"/>
      <c r="S20" s="160"/>
    </row>
    <row r="21" spans="1:19" x14ac:dyDescent="0.35">
      <c r="E21" s="23" t="str">
        <f>+Utilization!A4</f>
        <v>Tao Feng</v>
      </c>
      <c r="F21" s="23" t="str">
        <f>+Utilization!B4</f>
        <v>HC</v>
      </c>
      <c r="G21" s="23">
        <f>+Utilization!C4</f>
        <v>80</v>
      </c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</row>
    <row r="22" spans="1:19" x14ac:dyDescent="0.35">
      <c r="E22" s="23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spans="1:19" x14ac:dyDescent="0.35">
      <c r="E23" s="23" t="str">
        <f>+Utilization!A6</f>
        <v>Chengyi Wang</v>
      </c>
      <c r="F23" s="23" t="str">
        <f>+Utilization!B6</f>
        <v>HC</v>
      </c>
      <c r="G23" s="23">
        <f>+Utilization!C6</f>
        <v>80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</row>
    <row r="24" spans="1:19" x14ac:dyDescent="0.35">
      <c r="E24" s="23" t="str">
        <f>+Utilization!A7</f>
        <v>Ningbo Xiang</v>
      </c>
      <c r="F24" s="23" t="str">
        <f>+Utilization!B7</f>
        <v>HC</v>
      </c>
      <c r="G24" s="23">
        <f>+Utilization!C7</f>
        <v>80</v>
      </c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</row>
    <row r="25" spans="1:19" x14ac:dyDescent="0.35">
      <c r="E25" s="23" t="str">
        <f>+Utilization!A8</f>
        <v>Ruijiang Zhu</v>
      </c>
      <c r="F25" s="23" t="str">
        <f>+Utilization!B8</f>
        <v>HC</v>
      </c>
      <c r="G25" s="23">
        <f>+Utilization!C8</f>
        <v>80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</row>
    <row r="26" spans="1:19" x14ac:dyDescent="0.35">
      <c r="E26" s="23" t="str">
        <f>+Utilization!A9</f>
        <v>Junhong Sun</v>
      </c>
      <c r="F26" s="23" t="str">
        <f>+Utilization!B9</f>
        <v>HC</v>
      </c>
      <c r="G26" s="23">
        <f>+Utilization!C9</f>
        <v>80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</row>
    <row r="27" spans="1:19" x14ac:dyDescent="0.35">
      <c r="E27" s="23" t="str">
        <f>+Utilization!A10</f>
        <v>Yong Zhou</v>
      </c>
      <c r="F27" s="23" t="str">
        <f>+Utilization!B10</f>
        <v>HC</v>
      </c>
      <c r="G27" s="23">
        <f>+Utilization!C10</f>
        <v>80</v>
      </c>
      <c r="H27" s="28"/>
      <c r="I27" s="28"/>
      <c r="J27" s="28"/>
      <c r="K27" s="28"/>
      <c r="L27" s="28"/>
      <c r="M27" s="28"/>
      <c r="N27" s="160"/>
      <c r="O27" s="28"/>
      <c r="P27" s="28"/>
      <c r="Q27" s="28"/>
      <c r="R27" s="28"/>
      <c r="S27" s="28"/>
    </row>
    <row r="28" spans="1:19" x14ac:dyDescent="0.35">
      <c r="E28" s="23" t="str">
        <f>+Utilization!A11</f>
        <v>Weimin Wu</v>
      </c>
      <c r="F28" s="23" t="str">
        <f>+Utilization!B11</f>
        <v>HC</v>
      </c>
      <c r="G28" s="23">
        <f>+Utilization!C11</f>
        <v>80</v>
      </c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</row>
    <row r="29" spans="1:19" x14ac:dyDescent="0.35">
      <c r="E29" s="23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</row>
    <row r="30" spans="1:19" x14ac:dyDescent="0.35">
      <c r="E30" s="23" t="str">
        <f>+Utilization!A13</f>
        <v>Yifei Yan</v>
      </c>
      <c r="F30" s="23" t="str">
        <f>+Utilization!B13</f>
        <v>HC</v>
      </c>
      <c r="G30" s="23">
        <f>+Utilization!C13</f>
        <v>70</v>
      </c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</row>
    <row r="31" spans="1:19" x14ac:dyDescent="0.35">
      <c r="E31" s="23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28"/>
      <c r="I31" s="28"/>
      <c r="J31" s="28"/>
      <c r="K31" s="28"/>
      <c r="L31" s="28"/>
      <c r="M31" s="160"/>
      <c r="N31" s="160"/>
      <c r="O31" s="160"/>
      <c r="P31" s="160"/>
      <c r="Q31" s="160"/>
      <c r="R31" s="160"/>
      <c r="S31" s="160"/>
    </row>
    <row r="32" spans="1:19" x14ac:dyDescent="0.35">
      <c r="E32" s="23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28"/>
      <c r="I32" s="28"/>
      <c r="J32" s="28"/>
      <c r="K32" s="28"/>
      <c r="L32" s="28"/>
      <c r="M32" s="160"/>
      <c r="N32" s="160"/>
      <c r="O32" s="160"/>
      <c r="P32" s="160"/>
      <c r="Q32" s="160"/>
      <c r="R32" s="160"/>
      <c r="S32" s="160"/>
    </row>
    <row r="33" spans="5:19" x14ac:dyDescent="0.35">
      <c r="E33" s="23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spans="5:19" x14ac:dyDescent="0.35">
      <c r="E34" s="23" t="str">
        <f>+Utilization!A17</f>
        <v>XU, Kun</v>
      </c>
      <c r="F34" s="23" t="str">
        <f>+Utilization!B17</f>
        <v>HC</v>
      </c>
      <c r="G34" s="23">
        <f>+Utilization!C17</f>
        <v>70</v>
      </c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</row>
    <row r="35" spans="5:19" x14ac:dyDescent="0.35">
      <c r="E35" s="23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5:19" x14ac:dyDescent="0.35">
      <c r="E36" s="23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</row>
    <row r="37" spans="5:19" x14ac:dyDescent="0.35">
      <c r="E37" s="23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</row>
    <row r="38" spans="5:19" x14ac:dyDescent="0.35">
      <c r="E38" s="23" t="str">
        <f>+Utilization!A21</f>
        <v>ZHANG, Ao</v>
      </c>
      <c r="F38" s="23" t="str">
        <f>+Utilization!B21</f>
        <v>HC</v>
      </c>
      <c r="G38" s="23">
        <f>+Utilization!C21</f>
        <v>70</v>
      </c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5:19" x14ac:dyDescent="0.35">
      <c r="E39" s="23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</row>
    <row r="40" spans="5:19" x14ac:dyDescent="0.35">
      <c r="E40" s="23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28"/>
      <c r="I40" s="28"/>
      <c r="J40" s="28"/>
      <c r="K40" s="28"/>
      <c r="L40" s="160">
        <v>10</v>
      </c>
      <c r="M40" s="28"/>
      <c r="N40" s="28"/>
      <c r="O40" s="28"/>
      <c r="P40" s="28"/>
      <c r="Q40" s="28"/>
      <c r="R40" s="28"/>
      <c r="S40" s="28"/>
    </row>
    <row r="41" spans="5:19" x14ac:dyDescent="0.35">
      <c r="E41" s="23" t="str">
        <f>+Utilization!A24</f>
        <v>GENG, Bin</v>
      </c>
      <c r="F41" s="23" t="str">
        <f>+Utilization!B24</f>
        <v>HC</v>
      </c>
      <c r="G41" s="23">
        <f>+Utilization!C24</f>
        <v>70</v>
      </c>
      <c r="H41" s="28"/>
      <c r="I41" s="28"/>
      <c r="J41" s="28"/>
      <c r="K41" s="28"/>
      <c r="L41" s="160"/>
      <c r="M41" s="28"/>
      <c r="N41" s="28"/>
      <c r="O41" s="28"/>
      <c r="P41" s="28"/>
      <c r="Q41" s="28"/>
      <c r="R41" s="28"/>
      <c r="S41" s="28"/>
    </row>
    <row r="42" spans="5:19" x14ac:dyDescent="0.35">
      <c r="E42" s="23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28"/>
      <c r="I42" s="28"/>
      <c r="J42" s="28"/>
      <c r="K42" s="28"/>
      <c r="L42" s="160"/>
      <c r="M42" s="28"/>
      <c r="N42" s="28"/>
      <c r="O42" s="28"/>
      <c r="P42" s="28"/>
      <c r="Q42" s="28"/>
      <c r="R42" s="28"/>
      <c r="S42" s="28"/>
    </row>
    <row r="43" spans="5:19" x14ac:dyDescent="0.35">
      <c r="E43" s="23" t="str">
        <f>+Utilization!A26</f>
        <v>XIE, Qian</v>
      </c>
      <c r="F43" s="23" t="str">
        <f>+Utilization!B26</f>
        <v>HC</v>
      </c>
      <c r="G43" s="23">
        <f>+Utilization!C26</f>
        <v>60</v>
      </c>
      <c r="H43" s="28"/>
      <c r="I43" s="28"/>
      <c r="J43" s="28"/>
      <c r="K43" s="28"/>
      <c r="L43" s="160">
        <v>21</v>
      </c>
      <c r="M43" s="28"/>
      <c r="N43" s="28"/>
      <c r="O43" s="28"/>
      <c r="P43" s="28"/>
      <c r="Q43" s="28"/>
      <c r="R43" s="28"/>
      <c r="S43" s="28"/>
    </row>
    <row r="44" spans="5:19" x14ac:dyDescent="0.35">
      <c r="E44" s="23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</row>
    <row r="45" spans="5:19" x14ac:dyDescent="0.35">
      <c r="E45" s="23" t="str">
        <f>+Utilization!A28</f>
        <v>HE, Ran</v>
      </c>
      <c r="F45" s="23" t="str">
        <f>+Utilization!B28</f>
        <v>HC</v>
      </c>
      <c r="G45" s="23">
        <f>+Utilization!C28</f>
        <v>60</v>
      </c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</row>
    <row r="46" spans="5:19" x14ac:dyDescent="0.35">
      <c r="E46" s="23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</row>
    <row r="47" spans="5:19" x14ac:dyDescent="0.35">
      <c r="E47" s="23" t="str">
        <f>+Utilization!A30</f>
        <v>Min Li</v>
      </c>
      <c r="F47" s="23" t="str">
        <f>+Utilization!B30</f>
        <v>HC</v>
      </c>
      <c r="G47" s="23">
        <f>+Utilization!C30</f>
        <v>60</v>
      </c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</row>
    <row r="48" spans="5:19" x14ac:dyDescent="0.35">
      <c r="E48" s="23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</row>
    <row r="49" spans="5:19" x14ac:dyDescent="0.35">
      <c r="E49" s="23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28"/>
      <c r="I49" s="28"/>
      <c r="J49" s="28"/>
      <c r="K49" s="28"/>
      <c r="L49" s="28"/>
      <c r="M49" s="28"/>
      <c r="N49" s="160"/>
      <c r="O49" s="160"/>
      <c r="P49" s="160"/>
      <c r="Q49" s="28"/>
      <c r="R49" s="28"/>
      <c r="S49" s="28"/>
    </row>
    <row r="50" spans="5:19" x14ac:dyDescent="0.35">
      <c r="E50" s="23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28"/>
      <c r="I50" s="28"/>
      <c r="J50" s="28"/>
      <c r="K50" s="28"/>
      <c r="L50" s="28"/>
      <c r="M50" s="28"/>
      <c r="N50" s="160"/>
      <c r="O50" s="160"/>
      <c r="P50" s="160"/>
      <c r="Q50" s="28"/>
      <c r="R50" s="28"/>
      <c r="S50" s="28"/>
    </row>
    <row r="51" spans="5:19" x14ac:dyDescent="0.35">
      <c r="E51" s="23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28"/>
      <c r="I51" s="28"/>
      <c r="J51" s="28"/>
      <c r="K51" s="28"/>
      <c r="L51" s="28"/>
      <c r="M51" s="28"/>
      <c r="N51" s="160"/>
      <c r="O51" s="160"/>
      <c r="P51" s="160"/>
      <c r="Q51" s="28"/>
      <c r="R51" s="28"/>
      <c r="S51" s="28"/>
    </row>
    <row r="52" spans="5:19" s="115" customFormat="1" x14ac:dyDescent="0.35">
      <c r="E52" s="23" t="str">
        <f>+Utilization!A35</f>
        <v>Yongquan Wang</v>
      </c>
      <c r="F52" s="23">
        <f>+Utilization!B35</f>
        <v>0</v>
      </c>
      <c r="G52" s="23">
        <f>+Utilization!C35</f>
        <v>60</v>
      </c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</row>
    <row r="53" spans="5:19" s="115" customFormat="1" x14ac:dyDescent="0.35">
      <c r="E53" s="23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</row>
    <row r="54" spans="5:19" s="115" customFormat="1" x14ac:dyDescent="0.35">
      <c r="E54" s="23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</row>
    <row r="55" spans="5:19" s="115" customFormat="1" x14ac:dyDescent="0.35">
      <c r="E55" s="23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</row>
    <row r="56" spans="5:19" s="115" customFormat="1" x14ac:dyDescent="0.35">
      <c r="E56" s="23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</row>
    <row r="57" spans="5:19" s="115" customFormat="1" x14ac:dyDescent="0.35">
      <c r="E57" s="23">
        <f>+Utilization!A40</f>
        <v>0</v>
      </c>
      <c r="F57" s="23">
        <f>+Utilization!B40</f>
        <v>0</v>
      </c>
      <c r="G57" s="23">
        <f>+Utilization!C40</f>
        <v>0</v>
      </c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</row>
    <row r="58" spans="5:19" s="115" customFormat="1" x14ac:dyDescent="0.35">
      <c r="E58" s="23">
        <f>+Utilization!A41</f>
        <v>0</v>
      </c>
      <c r="F58" s="23">
        <f>+Utilization!B41</f>
        <v>0</v>
      </c>
      <c r="G58" s="23">
        <f>+Utilization!C41</f>
        <v>0</v>
      </c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</row>
    <row r="59" spans="5:19" s="115" customFormat="1" x14ac:dyDescent="0.35">
      <c r="E59" s="23">
        <f>+Utilization!A42</f>
        <v>0</v>
      </c>
      <c r="F59" s="23">
        <f>+Utilization!B42</f>
        <v>0</v>
      </c>
      <c r="G59" s="23">
        <f>+Utilization!C42</f>
        <v>0</v>
      </c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</row>
    <row r="60" spans="5:19" s="115" customFormat="1" x14ac:dyDescent="0.35">
      <c r="E60" s="23">
        <f>+Utilization!A43</f>
        <v>0</v>
      </c>
      <c r="F60" s="23">
        <f>+Utilization!B43</f>
        <v>0</v>
      </c>
      <c r="G60" s="23">
        <f>+Utilization!C43</f>
        <v>0</v>
      </c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</row>
    <row r="61" spans="5:19" s="115" customFormat="1" x14ac:dyDescent="0.35">
      <c r="E61" s="23">
        <f>+Utilization!A44</f>
        <v>0</v>
      </c>
      <c r="F61" s="23">
        <f>+Utilization!B44</f>
        <v>0</v>
      </c>
      <c r="G61" s="23">
        <f>+Utilization!C44</f>
        <v>0</v>
      </c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</row>
    <row r="62" spans="5:19" s="115" customFormat="1" x14ac:dyDescent="0.35">
      <c r="E62" s="23">
        <f>+Utilization!A45</f>
        <v>0</v>
      </c>
      <c r="F62" s="23">
        <f>+Utilization!B45</f>
        <v>0</v>
      </c>
      <c r="G62" s="23">
        <f>+Utilization!C45</f>
        <v>0</v>
      </c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</row>
    <row r="63" spans="5:19" s="115" customFormat="1" x14ac:dyDescent="0.35">
      <c r="E63" s="23">
        <f>+Utilization!A46</f>
        <v>0</v>
      </c>
      <c r="F63" s="23">
        <f>+Utilization!B46</f>
        <v>0</v>
      </c>
      <c r="G63" s="23">
        <f>+Utilization!C46</f>
        <v>0</v>
      </c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</row>
    <row r="64" spans="5:19" s="115" customFormat="1" x14ac:dyDescent="0.35">
      <c r="E64" s="23">
        <f>+Utilization!A47</f>
        <v>0</v>
      </c>
      <c r="F64" s="23">
        <f>+Utilization!B47</f>
        <v>0</v>
      </c>
      <c r="G64" s="23">
        <f>+Utilization!C47</f>
        <v>0</v>
      </c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</row>
    <row r="65" spans="5:19" s="115" customFormat="1" x14ac:dyDescent="0.35">
      <c r="E65" s="23">
        <f>+Utilization!A48</f>
        <v>0</v>
      </c>
      <c r="F65" s="23">
        <f>+Utilization!B48</f>
        <v>0</v>
      </c>
      <c r="G65" s="23">
        <f>+Utilization!C48</f>
        <v>0</v>
      </c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</row>
    <row r="66" spans="5:19" s="115" customFormat="1" x14ac:dyDescent="0.35">
      <c r="E66" s="23">
        <f>+Utilization!A49</f>
        <v>0</v>
      </c>
      <c r="F66" s="23">
        <f>+Utilization!B49</f>
        <v>0</v>
      </c>
      <c r="G66" s="23">
        <f>+Utilization!C49</f>
        <v>0</v>
      </c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</row>
    <row r="67" spans="5:19" s="115" customFormat="1" x14ac:dyDescent="0.35">
      <c r="E67" s="23">
        <f>+Utilization!A50</f>
        <v>0</v>
      </c>
      <c r="F67" s="23">
        <f>+Utilization!B50</f>
        <v>0</v>
      </c>
      <c r="G67" s="23">
        <f>+Utilization!C50</f>
        <v>0</v>
      </c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</row>
    <row r="68" spans="5:19" s="115" customFormat="1" x14ac:dyDescent="0.35">
      <c r="E68" s="23">
        <f>+Utilization!A51</f>
        <v>0</v>
      </c>
      <c r="F68" s="23">
        <f>+Utilization!B51</f>
        <v>0</v>
      </c>
      <c r="G68" s="23">
        <f>+Utilization!C51</f>
        <v>0</v>
      </c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</row>
    <row r="69" spans="5:19" s="115" customFormat="1" x14ac:dyDescent="0.35">
      <c r="E69" s="23">
        <f>+Utilization!A52</f>
        <v>0</v>
      </c>
      <c r="F69" s="23">
        <f>+Utilization!B52</f>
        <v>0</v>
      </c>
      <c r="G69" s="23">
        <f>+Utilization!C52</f>
        <v>0</v>
      </c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</row>
    <row r="70" spans="5:19" s="115" customFormat="1" x14ac:dyDescent="0.35">
      <c r="E70" s="23">
        <f>+Utilization!A53</f>
        <v>0</v>
      </c>
      <c r="F70" s="23">
        <f>+Utilization!B53</f>
        <v>0</v>
      </c>
      <c r="G70" s="23">
        <f>+Utilization!C53</f>
        <v>0</v>
      </c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</row>
    <row r="71" spans="5:19" s="115" customFormat="1" x14ac:dyDescent="0.35">
      <c r="E71" s="23">
        <f>+Utilization!A54</f>
        <v>0</v>
      </c>
      <c r="F71" s="23">
        <f>+Utilization!B54</f>
        <v>0</v>
      </c>
      <c r="G71" s="23">
        <f>+Utilization!C54</f>
        <v>0</v>
      </c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</row>
    <row r="72" spans="5:19" s="115" customFormat="1" x14ac:dyDescent="0.35">
      <c r="E72" s="23">
        <f>+Utilization!A55</f>
        <v>0</v>
      </c>
      <c r="F72" s="23">
        <f>+Utilization!B55</f>
        <v>0</v>
      </c>
      <c r="G72" s="23">
        <f>+Utilization!C55</f>
        <v>0</v>
      </c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</row>
    <row r="73" spans="5:19" s="115" customFormat="1" x14ac:dyDescent="0.35">
      <c r="E73" s="23">
        <f>+Utilization!A56</f>
        <v>0</v>
      </c>
      <c r="F73" s="23">
        <f>+Utilization!B56</f>
        <v>0</v>
      </c>
      <c r="G73" s="23">
        <f>+Utilization!C56</f>
        <v>0</v>
      </c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</row>
    <row r="74" spans="5:19" s="115" customFormat="1" x14ac:dyDescent="0.35">
      <c r="E74" s="23">
        <f>+Utilization!A57</f>
        <v>0</v>
      </c>
      <c r="F74" s="23">
        <f>+Utilization!B57</f>
        <v>0</v>
      </c>
      <c r="G74" s="23">
        <f>+Utilization!C57</f>
        <v>0</v>
      </c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</row>
    <row r="75" spans="5:19" x14ac:dyDescent="0.35">
      <c r="E75" s="23">
        <f>+Utilization!A58</f>
        <v>0</v>
      </c>
      <c r="F75" s="23">
        <f>+Utilization!B58</f>
        <v>0</v>
      </c>
      <c r="G75" s="23">
        <f>+Utilization!C58</f>
        <v>0</v>
      </c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</row>
    <row r="76" spans="5:19" x14ac:dyDescent="0.35">
      <c r="E76" s="23" t="str">
        <f>+Utilization!A59</f>
        <v>Total</v>
      </c>
      <c r="F76" s="23">
        <f>+Utilization!B59</f>
        <v>0</v>
      </c>
      <c r="G76" s="23">
        <f>+Utilization!C59</f>
        <v>0</v>
      </c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</row>
  </sheetData>
  <sheetProtection sort="0" autoFilter="0"/>
  <autoFilter ref="E19:E76"/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81"/>
  <sheetViews>
    <sheetView workbookViewId="0">
      <selection activeCell="S2" sqref="S2"/>
    </sheetView>
  </sheetViews>
  <sheetFormatPr defaultColWidth="8.7265625" defaultRowHeight="14.5" x14ac:dyDescent="0.35"/>
  <cols>
    <col min="1" max="1" width="19" customWidth="1"/>
    <col min="2" max="2" width="6.26953125" customWidth="1"/>
    <col min="3" max="3" width="8.453125" customWidth="1"/>
    <col min="4" max="4" width="13.26953125" customWidth="1"/>
    <col min="5" max="5" width="28.7265625" customWidth="1"/>
    <col min="6" max="6" width="49" customWidth="1"/>
    <col min="7" max="7" width="26" bestFit="1" customWidth="1"/>
    <col min="22" max="22" width="2.453125" hidden="1" customWidth="1"/>
    <col min="23" max="23" width="8.453125" hidden="1" customWidth="1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150"/>
      <c r="C2" s="150" t="e">
        <f>VLOOKUP(F2,CRM!A:N,5,0)</f>
        <v>#N/A</v>
      </c>
      <c r="D2" s="115" t="s">
        <v>2505</v>
      </c>
      <c r="E2" s="115" t="s">
        <v>2567</v>
      </c>
      <c r="F2" s="240" t="s">
        <v>2572</v>
      </c>
      <c r="G2" s="8" t="s">
        <v>4</v>
      </c>
      <c r="H2" s="16"/>
      <c r="I2" s="16"/>
      <c r="J2" s="16"/>
      <c r="K2" s="151"/>
      <c r="L2" s="16"/>
      <c r="M2" s="16"/>
      <c r="N2" s="16"/>
      <c r="O2" s="16"/>
      <c r="P2" s="16"/>
      <c r="Q2" s="16"/>
      <c r="R2" s="16"/>
      <c r="S2" s="157">
        <v>100000</v>
      </c>
      <c r="T2" s="14">
        <f t="shared" ref="T2:T8" si="0">SUM(H2:S2)</f>
        <v>100000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(($F$20:$F$75)="HC"), $G$20:$G$75,H$20:H$75))*Utilization!$B$65</f>
        <v>0</v>
      </c>
      <c r="I3" s="14">
        <f>(SUMPRODUCT(-- (($F$20:$F$75)="HC"), $G$20:$G$75,I$20:I$75))*Utilization!$B$65</f>
        <v>0</v>
      </c>
      <c r="J3" s="14">
        <f>(SUMPRODUCT(-- (($F$20:$F$75)="HC"), $G$20:$G$75,J$20:J$75))*Utilization!$B$65</f>
        <v>0</v>
      </c>
      <c r="K3" s="14">
        <f>(SUMPRODUCT(-- (($F$20:$F$75)="HC"), $G$20:$G$75,K$20:K$75))*Utilization!$B$65</f>
        <v>0</v>
      </c>
      <c r="L3" s="14">
        <f>(SUMPRODUCT(-- (($F$20:$F$75)="HC"), $G$20:$G$75,L$20:L$75))*Utilization!$B$65</f>
        <v>1280</v>
      </c>
      <c r="M3" s="14">
        <f>(SUMPRODUCT(-- (($F$20:$F$75)="HC"), $G$20:$G$75,M$20:M$75))*Utilization!$B$65</f>
        <v>8880</v>
      </c>
      <c r="N3" s="14">
        <f>(SUMPRODUCT(-- (($F$20:$F$75)="HC"), $G$20:$G$75,N$20:N$75))*Utilization!$B$65</f>
        <v>12640</v>
      </c>
      <c r="O3" s="14">
        <f>(SUMPRODUCT(-- (($F$20:$F$75)="HC"), $G$20:$G$75,O$20:O$75))*Utilization!$B$65</f>
        <v>8880</v>
      </c>
      <c r="P3" s="14">
        <f>(SUMPRODUCT(-- (($F$20:$F$75)="HC"), $G$20:$G$75,P$20:P$75))*Utilization!$B$65</f>
        <v>6480</v>
      </c>
      <c r="Q3" s="14">
        <f>(SUMPRODUCT(-- (($F$20:$F$75)="HC"), $G$20:$G$75,Q$20:Q$75))*Utilization!$B$65</f>
        <v>13600</v>
      </c>
      <c r="R3" s="14">
        <f>(SUMPRODUCT(-- (($F$20:$F$75)="HC"), $G$20:$G$75,R$20:R$75))*Utilization!$B$65</f>
        <v>14080</v>
      </c>
      <c r="S3" s="14">
        <f>(SUMPRODUCT(-- (($F$20:$F$75)="HC"), $G$20:$G$75,S$20:S$75))*Utilization!$B$65</f>
        <v>15040</v>
      </c>
      <c r="T3" s="14">
        <f t="shared" si="0"/>
        <v>80880</v>
      </c>
      <c r="V3" s="18" t="s">
        <v>37</v>
      </c>
      <c r="W3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(($F$20:$F$75)="EX"), $G$20:$G$75,H$20:H$75))*Utilization!$B$65</f>
        <v>0</v>
      </c>
      <c r="I4" s="14">
        <f>(SUMPRODUCT(-- (($F$20:$F$75)="EX"), $G$20:$G$75,I$20:I$75))*Utilization!$B$65</f>
        <v>0</v>
      </c>
      <c r="J4" s="14">
        <f>(SUMPRODUCT(-- (($F$20:$F$75)="EX"), $G$20:$G$75,J$20:J$75))*Utilization!$B$65</f>
        <v>0</v>
      </c>
      <c r="K4" s="14">
        <f>(SUMPRODUCT(-- (($F$20:$F$75)="EX"), $G$20:$G$75,K$20:K$75))*Utilization!$B$65</f>
        <v>0</v>
      </c>
      <c r="L4" s="14">
        <f>(SUMPRODUCT(-- (($F$20:$F$75)="EX"), $G$20:$G$75,L$20:L$75))*Utilization!$B$65</f>
        <v>0</v>
      </c>
      <c r="M4" s="14">
        <f>(SUMPRODUCT(-- (($F$20:$F$75)="EX"), $G$20:$G$75,M$20:M$75))*Utilization!$B$65</f>
        <v>0</v>
      </c>
      <c r="N4" s="14">
        <f>(SUMPRODUCT(-- (($F$20:$F$75)="EX"), $G$20:$G$75,N$20:N$75))*Utilization!$B$65</f>
        <v>0</v>
      </c>
      <c r="O4" s="14">
        <f>(SUMPRODUCT(-- (($F$20:$F$75)="EX"), $G$20:$G$75,O$20:O$75))*Utilization!$B$65</f>
        <v>0</v>
      </c>
      <c r="P4" s="14">
        <f>(SUMPRODUCT(-- (($F$20:$F$75)="EX"), $G$20:$G$75,P$20:P$75))*Utilization!$B$65</f>
        <v>0</v>
      </c>
      <c r="Q4" s="14">
        <f>(SUMPRODUCT(-- (($F$20:$F$75)="EX"), $G$20:$G$75,Q$20:Q$75))*Utilization!$B$65</f>
        <v>0</v>
      </c>
      <c r="R4" s="14">
        <f>(SUMPRODUCT(-- (($F$20:$F$75)="EX"), $G$20:$G$75,R$20:R$75))*Utilization!$B$65</f>
        <v>0</v>
      </c>
      <c r="S4" s="14">
        <f>(SUMPRODUCT(-- (($F$20:$F$75)="EX"), $G$20:$G$75,S$20:S$75))*Utilization!$B$65</f>
        <v>0</v>
      </c>
      <c r="T4" s="14">
        <f t="shared" si="0"/>
        <v>0</v>
      </c>
      <c r="W4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(($F$20:$F$75)="CO"), $G$20:$G$75,H$20:H$75))*Utilization!$B$65</f>
        <v>0</v>
      </c>
      <c r="I5" s="14">
        <f>(SUMPRODUCT(-- (($F$20:$F$75)="CO"), $G$20:$G$75,I$20:I$75))*Utilization!$B$65</f>
        <v>0</v>
      </c>
      <c r="J5" s="14">
        <f>(SUMPRODUCT(-- (($F$20:$F$75)="CO"), $G$20:$G$75,J$20:J$75))*Utilization!$B$65</f>
        <v>0</v>
      </c>
      <c r="K5" s="14">
        <f>(SUMPRODUCT(-- (($F$20:$F$75)="CO"), $G$20:$G$75,K$20:K$75))*Utilization!$B$65</f>
        <v>0</v>
      </c>
      <c r="L5" s="14">
        <f>(SUMPRODUCT(-- (($F$20:$F$75)="CO"), $G$20:$G$75,L$20:L$75))*Utilization!$B$65</f>
        <v>0</v>
      </c>
      <c r="M5" s="14">
        <f>(SUMPRODUCT(-- (($F$20:$F$75)="CO"), $G$20:$G$75,M$20:M$75))*Utilization!$B$65</f>
        <v>0</v>
      </c>
      <c r="N5" s="14">
        <f>(SUMPRODUCT(-- (($F$20:$F$75)="CO"), $G$20:$G$75,N$20:N$75))*Utilization!$B$65</f>
        <v>0</v>
      </c>
      <c r="O5" s="14">
        <f>(SUMPRODUCT(-- (($F$20:$F$75)="CO"), $G$20:$G$75,O$20:O$75))*Utilization!$B$65</f>
        <v>0</v>
      </c>
      <c r="P5" s="14">
        <f>(SUMPRODUCT(-- (($F$20:$F$75)="CO"), $G$20:$G$75,P$20:P$75))*Utilization!$B$65</f>
        <v>0</v>
      </c>
      <c r="Q5" s="14">
        <f>(SUMPRODUCT(-- (($F$20:$F$75)="CO"), $G$20:$G$75,Q$20:Q$75))*Utilization!$B$65</f>
        <v>0</v>
      </c>
      <c r="R5" s="14">
        <f>(SUMPRODUCT(-- (($F$20:$F$75)="CO"), $G$20:$G$75,R$20:R$75))*Utilization!$B$65</f>
        <v>0</v>
      </c>
      <c r="S5" s="14">
        <f>(SUMPRODUCT(-- (($F$20:$F$75)="CO"), $G$20:$G$75,S$20:S$75))*Utilization!$B$65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7"/>
      <c r="I6" s="17"/>
      <c r="J6" s="17"/>
      <c r="K6" s="17"/>
      <c r="L6" s="17"/>
      <c r="M6" s="17"/>
      <c r="N6" s="17"/>
      <c r="O6" s="17"/>
      <c r="P6" s="17"/>
      <c r="Q6" s="158"/>
      <c r="R6" s="158"/>
      <c r="S6" s="158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4">
        <f t="shared" si="0"/>
        <v>0</v>
      </c>
    </row>
    <row r="9" spans="1:23" s="6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1280</v>
      </c>
      <c r="M9" s="11">
        <f t="shared" si="1"/>
        <v>8880</v>
      </c>
      <c r="N9" s="11">
        <f t="shared" si="1"/>
        <v>12640</v>
      </c>
      <c r="O9" s="11">
        <f t="shared" si="1"/>
        <v>8880</v>
      </c>
      <c r="P9" s="11">
        <f t="shared" si="1"/>
        <v>6480</v>
      </c>
      <c r="Q9" s="11">
        <f t="shared" si="1"/>
        <v>13600</v>
      </c>
      <c r="R9" s="11">
        <f t="shared" si="1"/>
        <v>14080</v>
      </c>
      <c r="S9" s="11">
        <f t="shared" si="1"/>
        <v>15040</v>
      </c>
      <c r="T9" s="11">
        <f t="shared" si="1"/>
        <v>80880</v>
      </c>
    </row>
    <row r="10" spans="1:23" s="6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0.84960000000000002</v>
      </c>
      <c r="T10" s="12">
        <f t="shared" si="2"/>
        <v>0.19120000000000004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0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0.15040000000000001</v>
      </c>
      <c r="T11" s="13">
        <f>IF(T$2=0,0,+T3/T$2)</f>
        <v>0.80879999999999996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28"/>
      <c r="I20" s="28"/>
      <c r="J20" s="28"/>
      <c r="K20" s="28"/>
      <c r="L20" s="28">
        <v>1</v>
      </c>
      <c r="M20" s="28">
        <v>1</v>
      </c>
      <c r="N20" s="28">
        <v>1</v>
      </c>
      <c r="O20" s="160">
        <v>1</v>
      </c>
      <c r="P20" s="160">
        <v>1</v>
      </c>
      <c r="Q20" s="160">
        <v>1</v>
      </c>
      <c r="R20" s="160">
        <v>1</v>
      </c>
      <c r="S20" s="160">
        <v>1</v>
      </c>
    </row>
    <row r="21" spans="1:19" x14ac:dyDescent="0.35">
      <c r="E21" s="23" t="str">
        <f>+Utilization!A4</f>
        <v>Tao Feng</v>
      </c>
      <c r="F21" s="23" t="str">
        <f>+Utilization!B4</f>
        <v>HC</v>
      </c>
      <c r="G21" s="23">
        <f>+Utilization!C4</f>
        <v>80</v>
      </c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</row>
    <row r="22" spans="1:19" x14ac:dyDescent="0.35">
      <c r="E22" s="23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spans="1:19" x14ac:dyDescent="0.35">
      <c r="E23" s="23" t="str">
        <f>+Utilization!A6</f>
        <v>Chengyi Wang</v>
      </c>
      <c r="F23" s="23" t="str">
        <f>+Utilization!B6</f>
        <v>HC</v>
      </c>
      <c r="G23" s="23">
        <f>+Utilization!C6</f>
        <v>80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</row>
    <row r="24" spans="1:19" x14ac:dyDescent="0.35">
      <c r="E24" s="23" t="str">
        <f>+Utilization!A7</f>
        <v>Ningbo Xiang</v>
      </c>
      <c r="F24" s="23" t="str">
        <f>+Utilization!B7</f>
        <v>HC</v>
      </c>
      <c r="G24" s="23">
        <f>+Utilization!C7</f>
        <v>80</v>
      </c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</row>
    <row r="25" spans="1:19" x14ac:dyDescent="0.35">
      <c r="E25" s="23" t="str">
        <f>+Utilization!A8</f>
        <v>Ruijiang Zhu</v>
      </c>
      <c r="F25" s="23" t="str">
        <f>+Utilization!B8</f>
        <v>HC</v>
      </c>
      <c r="G25" s="23">
        <f>+Utilization!C8</f>
        <v>80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</row>
    <row r="26" spans="1:19" x14ac:dyDescent="0.35">
      <c r="E26" s="23" t="str">
        <f>+Utilization!A9</f>
        <v>Junhong Sun</v>
      </c>
      <c r="F26" s="23" t="str">
        <f>+Utilization!B9</f>
        <v>HC</v>
      </c>
      <c r="G26" s="23">
        <f>+Utilization!C9</f>
        <v>80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</row>
    <row r="27" spans="1:19" x14ac:dyDescent="0.35">
      <c r="E27" s="23" t="str">
        <f>+Utilization!A10</f>
        <v>Yong Zhou</v>
      </c>
      <c r="F27" s="23" t="str">
        <f>+Utilization!B10</f>
        <v>HC</v>
      </c>
      <c r="G27" s="23">
        <f>+Utilization!C10</f>
        <v>80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</row>
    <row r="28" spans="1:19" x14ac:dyDescent="0.35">
      <c r="E28" s="23" t="str">
        <f>+Utilization!A11</f>
        <v>Weimin Wu</v>
      </c>
      <c r="F28" s="23" t="str">
        <f>+Utilization!B11</f>
        <v>HC</v>
      </c>
      <c r="G28" s="23">
        <f>+Utilization!C11</f>
        <v>80</v>
      </c>
      <c r="H28" s="28"/>
      <c r="I28" s="28"/>
      <c r="J28" s="28"/>
      <c r="K28" s="28"/>
      <c r="L28" s="28"/>
      <c r="M28" s="160"/>
      <c r="N28" s="28"/>
      <c r="O28" s="28"/>
      <c r="P28" s="28"/>
      <c r="Q28" s="28"/>
      <c r="R28" s="28"/>
      <c r="S28" s="28"/>
    </row>
    <row r="29" spans="1:19" x14ac:dyDescent="0.35">
      <c r="E29" s="23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28"/>
      <c r="I29" s="28"/>
      <c r="J29" s="28"/>
      <c r="K29" s="28"/>
      <c r="L29" s="28">
        <v>1</v>
      </c>
      <c r="M29" s="28">
        <v>1</v>
      </c>
      <c r="N29" s="28">
        <v>1</v>
      </c>
      <c r="O29" s="28">
        <v>1</v>
      </c>
      <c r="P29" s="28">
        <v>1</v>
      </c>
      <c r="Q29" s="28">
        <v>1</v>
      </c>
      <c r="R29" s="28">
        <v>1</v>
      </c>
      <c r="S29" s="28">
        <v>1</v>
      </c>
    </row>
    <row r="30" spans="1:19" x14ac:dyDescent="0.35">
      <c r="E30" s="23" t="str">
        <f>+Utilization!A13</f>
        <v>Yifei Yan</v>
      </c>
      <c r="F30" s="23" t="str">
        <f>+Utilization!B13</f>
        <v>HC</v>
      </c>
      <c r="G30" s="23">
        <f>+Utilization!C13</f>
        <v>70</v>
      </c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</row>
    <row r="31" spans="1:19" x14ac:dyDescent="0.35">
      <c r="E31" s="23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</row>
    <row r="32" spans="1:19" x14ac:dyDescent="0.35">
      <c r="E32" s="23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</row>
    <row r="33" spans="5:19" x14ac:dyDescent="0.35">
      <c r="E33" s="23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spans="5:19" x14ac:dyDescent="0.35">
      <c r="E34" s="23" t="str">
        <f>+Utilization!A17</f>
        <v>XU, Kun</v>
      </c>
      <c r="F34" s="23" t="str">
        <f>+Utilization!B17</f>
        <v>HC</v>
      </c>
      <c r="G34" s="23">
        <f>+Utilization!C17</f>
        <v>70</v>
      </c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</row>
    <row r="35" spans="5:19" x14ac:dyDescent="0.35">
      <c r="E35" s="23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5:19" x14ac:dyDescent="0.35">
      <c r="E36" s="23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</row>
    <row r="37" spans="5:19" x14ac:dyDescent="0.35">
      <c r="E37" s="23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</row>
    <row r="38" spans="5:19" x14ac:dyDescent="0.35">
      <c r="E38" s="23" t="str">
        <f>+Utilization!A21</f>
        <v>ZHANG, Ao</v>
      </c>
      <c r="F38" s="23" t="str">
        <f>+Utilization!B21</f>
        <v>HC</v>
      </c>
      <c r="G38" s="23">
        <f>+Utilization!C21</f>
        <v>70</v>
      </c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5:19" x14ac:dyDescent="0.35">
      <c r="E39" s="23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28"/>
      <c r="I39" s="28"/>
      <c r="J39" s="28"/>
      <c r="K39" s="28"/>
      <c r="L39" s="28"/>
      <c r="M39" s="160"/>
      <c r="N39" s="160"/>
      <c r="O39" s="160"/>
      <c r="P39" s="160"/>
      <c r="Q39" s="160"/>
      <c r="R39" s="160"/>
      <c r="S39" s="160"/>
    </row>
    <row r="40" spans="5:19" x14ac:dyDescent="0.35">
      <c r="E40" s="23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28"/>
      <c r="I40" s="28"/>
      <c r="J40" s="28"/>
      <c r="K40" s="28"/>
      <c r="L40" s="28"/>
      <c r="M40" s="160">
        <v>5</v>
      </c>
      <c r="N40" s="160">
        <v>10</v>
      </c>
      <c r="O40" s="160">
        <v>5</v>
      </c>
      <c r="P40" s="160">
        <v>5</v>
      </c>
      <c r="Q40" s="160">
        <v>10</v>
      </c>
      <c r="R40" s="160">
        <v>10</v>
      </c>
      <c r="S40" s="160">
        <v>10</v>
      </c>
    </row>
    <row r="41" spans="5:19" x14ac:dyDescent="0.35">
      <c r="E41" s="23" t="str">
        <f>+Utilization!A24</f>
        <v>GENG, Bin</v>
      </c>
      <c r="F41" s="23" t="str">
        <f>+Utilization!B24</f>
        <v>HC</v>
      </c>
      <c r="G41" s="23">
        <f>+Utilization!C24</f>
        <v>70</v>
      </c>
      <c r="H41" s="28"/>
      <c r="I41" s="28"/>
      <c r="J41" s="28"/>
      <c r="K41" s="28"/>
      <c r="L41" s="28"/>
      <c r="M41" s="160"/>
      <c r="N41" s="160"/>
      <c r="O41" s="160"/>
      <c r="P41" s="160"/>
      <c r="Q41" s="160"/>
      <c r="R41" s="160"/>
      <c r="S41" s="160"/>
    </row>
    <row r="42" spans="5:19" x14ac:dyDescent="0.35">
      <c r="E42" s="23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28"/>
      <c r="I42" s="28"/>
      <c r="J42" s="28"/>
      <c r="K42" s="28"/>
      <c r="L42" s="28"/>
      <c r="M42" s="160"/>
      <c r="N42" s="160"/>
      <c r="O42" s="160"/>
      <c r="P42" s="160"/>
      <c r="Q42" s="160"/>
      <c r="R42" s="160"/>
      <c r="S42" s="160"/>
    </row>
    <row r="43" spans="5:19" x14ac:dyDescent="0.35">
      <c r="E43" s="23" t="str">
        <f>+Utilization!A26</f>
        <v>XIE, Qian</v>
      </c>
      <c r="F43" s="23" t="str">
        <f>+Utilization!B26</f>
        <v>HC</v>
      </c>
      <c r="G43" s="23">
        <f>+Utilization!C26</f>
        <v>60</v>
      </c>
      <c r="H43" s="28"/>
      <c r="I43" s="28"/>
      <c r="J43" s="28"/>
      <c r="K43" s="28"/>
      <c r="L43" s="28"/>
      <c r="M43" s="160">
        <v>10</v>
      </c>
      <c r="N43" s="160">
        <v>12</v>
      </c>
      <c r="O43" s="160">
        <v>10</v>
      </c>
      <c r="P43" s="160">
        <v>5</v>
      </c>
      <c r="Q43" s="160">
        <v>14</v>
      </c>
      <c r="R43" s="160">
        <v>15</v>
      </c>
      <c r="S43" s="160">
        <v>17</v>
      </c>
    </row>
    <row r="44" spans="5:19" x14ac:dyDescent="0.35">
      <c r="E44" s="23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</row>
    <row r="45" spans="5:19" x14ac:dyDescent="0.35">
      <c r="E45" s="23" t="str">
        <f>+Utilization!A28</f>
        <v>HE, Ran</v>
      </c>
      <c r="F45" s="23" t="str">
        <f>+Utilization!B28</f>
        <v>HC</v>
      </c>
      <c r="G45" s="23">
        <f>+Utilization!C28</f>
        <v>60</v>
      </c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</row>
    <row r="46" spans="5:19" x14ac:dyDescent="0.35">
      <c r="E46" s="23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</row>
    <row r="47" spans="5:19" x14ac:dyDescent="0.35">
      <c r="E47" s="23" t="str">
        <f>+Utilization!A30</f>
        <v>Min Li</v>
      </c>
      <c r="F47" s="23" t="str">
        <f>+Utilization!B30</f>
        <v>HC</v>
      </c>
      <c r="G47" s="23">
        <f>+Utilization!C30</f>
        <v>60</v>
      </c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</row>
    <row r="48" spans="5:19" x14ac:dyDescent="0.35">
      <c r="E48" s="23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</row>
    <row r="49" spans="5:19" x14ac:dyDescent="0.35">
      <c r="E49" s="23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</row>
    <row r="50" spans="5:19" x14ac:dyDescent="0.35">
      <c r="E50" s="23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</row>
    <row r="51" spans="5:19" s="115" customFormat="1" x14ac:dyDescent="0.35">
      <c r="E51" s="23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</row>
    <row r="52" spans="5:19" s="115" customFormat="1" x14ac:dyDescent="0.35">
      <c r="E52" s="23" t="str">
        <f>+Utilization!A35</f>
        <v>Yongquan Wang</v>
      </c>
      <c r="F52" s="23">
        <f>+Utilization!B35</f>
        <v>0</v>
      </c>
      <c r="G52" s="23">
        <f>+Utilization!C35</f>
        <v>60</v>
      </c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</row>
    <row r="53" spans="5:19" s="115" customFormat="1" x14ac:dyDescent="0.35">
      <c r="E53" s="23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</row>
    <row r="54" spans="5:19" s="115" customFormat="1" x14ac:dyDescent="0.35">
      <c r="E54" s="23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</row>
    <row r="55" spans="5:19" s="115" customFormat="1" x14ac:dyDescent="0.35">
      <c r="E55" s="23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</row>
    <row r="56" spans="5:19" s="115" customFormat="1" x14ac:dyDescent="0.35">
      <c r="E56" s="23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</row>
    <row r="57" spans="5:19" s="115" customFormat="1" x14ac:dyDescent="0.35">
      <c r="E57" s="23">
        <f>+Utilization!A40</f>
        <v>0</v>
      </c>
      <c r="F57" s="23">
        <f>+Utilization!B40</f>
        <v>0</v>
      </c>
      <c r="G57" s="23">
        <f>+Utilization!C40</f>
        <v>0</v>
      </c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</row>
    <row r="58" spans="5:19" s="115" customFormat="1" x14ac:dyDescent="0.35">
      <c r="E58" s="23">
        <f>+Utilization!A41</f>
        <v>0</v>
      </c>
      <c r="F58" s="23">
        <f>+Utilization!B41</f>
        <v>0</v>
      </c>
      <c r="G58" s="23">
        <f>+Utilization!C41</f>
        <v>0</v>
      </c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</row>
    <row r="59" spans="5:19" s="115" customFormat="1" x14ac:dyDescent="0.35">
      <c r="E59" s="23">
        <f>+Utilization!A42</f>
        <v>0</v>
      </c>
      <c r="F59" s="23">
        <f>+Utilization!B42</f>
        <v>0</v>
      </c>
      <c r="G59" s="23">
        <f>+Utilization!C42</f>
        <v>0</v>
      </c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</row>
    <row r="60" spans="5:19" s="115" customFormat="1" x14ac:dyDescent="0.35">
      <c r="E60" s="23">
        <f>+Utilization!A43</f>
        <v>0</v>
      </c>
      <c r="F60" s="23">
        <f>+Utilization!B43</f>
        <v>0</v>
      </c>
      <c r="G60" s="23">
        <f>+Utilization!C43</f>
        <v>0</v>
      </c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</row>
    <row r="61" spans="5:19" s="115" customFormat="1" x14ac:dyDescent="0.35">
      <c r="E61" s="23">
        <f>+Utilization!A44</f>
        <v>0</v>
      </c>
      <c r="F61" s="23">
        <f>+Utilization!B44</f>
        <v>0</v>
      </c>
      <c r="G61" s="23">
        <f>+Utilization!C44</f>
        <v>0</v>
      </c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</row>
    <row r="62" spans="5:19" s="115" customFormat="1" x14ac:dyDescent="0.35">
      <c r="E62" s="23">
        <f>+Utilization!A45</f>
        <v>0</v>
      </c>
      <c r="F62" s="23">
        <f>+Utilization!B45</f>
        <v>0</v>
      </c>
      <c r="G62" s="23">
        <f>+Utilization!C45</f>
        <v>0</v>
      </c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</row>
    <row r="63" spans="5:19" s="115" customFormat="1" x14ac:dyDescent="0.35">
      <c r="E63" s="23">
        <f>+Utilization!A46</f>
        <v>0</v>
      </c>
      <c r="F63" s="23">
        <f>+Utilization!B46</f>
        <v>0</v>
      </c>
      <c r="G63" s="23">
        <f>+Utilization!C46</f>
        <v>0</v>
      </c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</row>
    <row r="64" spans="5:19" s="115" customFormat="1" x14ac:dyDescent="0.35">
      <c r="E64" s="23">
        <f>+Utilization!A47</f>
        <v>0</v>
      </c>
      <c r="F64" s="23">
        <f>+Utilization!B47</f>
        <v>0</v>
      </c>
      <c r="G64" s="23">
        <f>+Utilization!C47</f>
        <v>0</v>
      </c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</row>
    <row r="65" spans="5:19" s="115" customFormat="1" x14ac:dyDescent="0.35">
      <c r="E65" s="23">
        <f>+Utilization!A48</f>
        <v>0</v>
      </c>
      <c r="F65" s="23">
        <f>+Utilization!B48</f>
        <v>0</v>
      </c>
      <c r="G65" s="23">
        <f>+Utilization!C48</f>
        <v>0</v>
      </c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</row>
    <row r="66" spans="5:19" s="115" customFormat="1" x14ac:dyDescent="0.35">
      <c r="E66" s="23">
        <f>+Utilization!A49</f>
        <v>0</v>
      </c>
      <c r="F66" s="23">
        <f>+Utilization!B49</f>
        <v>0</v>
      </c>
      <c r="G66" s="23">
        <f>+Utilization!C49</f>
        <v>0</v>
      </c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</row>
    <row r="67" spans="5:19" s="115" customFormat="1" x14ac:dyDescent="0.35">
      <c r="E67" s="23">
        <f>+Utilization!A50</f>
        <v>0</v>
      </c>
      <c r="F67" s="23">
        <f>+Utilization!B50</f>
        <v>0</v>
      </c>
      <c r="G67" s="23">
        <f>+Utilization!C50</f>
        <v>0</v>
      </c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</row>
    <row r="68" spans="5:19" s="115" customFormat="1" x14ac:dyDescent="0.35">
      <c r="E68" s="23">
        <f>+Utilization!A51</f>
        <v>0</v>
      </c>
      <c r="F68" s="23">
        <f>+Utilization!B51</f>
        <v>0</v>
      </c>
      <c r="G68" s="23">
        <f>+Utilization!C51</f>
        <v>0</v>
      </c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</row>
    <row r="69" spans="5:19" s="115" customFormat="1" x14ac:dyDescent="0.35">
      <c r="E69" s="23">
        <f>+Utilization!A52</f>
        <v>0</v>
      </c>
      <c r="F69" s="23">
        <f>+Utilization!B52</f>
        <v>0</v>
      </c>
      <c r="G69" s="23">
        <f>+Utilization!C52</f>
        <v>0</v>
      </c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</row>
    <row r="70" spans="5:19" s="115" customFormat="1" x14ac:dyDescent="0.35">
      <c r="E70" s="23">
        <f>+Utilization!A53</f>
        <v>0</v>
      </c>
      <c r="F70" s="23">
        <f>+Utilization!B53</f>
        <v>0</v>
      </c>
      <c r="G70" s="23">
        <f>+Utilization!C53</f>
        <v>0</v>
      </c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</row>
    <row r="71" spans="5:19" s="115" customFormat="1" x14ac:dyDescent="0.35">
      <c r="E71" s="23">
        <f>+Utilization!A54</f>
        <v>0</v>
      </c>
      <c r="F71" s="23">
        <f>+Utilization!B54</f>
        <v>0</v>
      </c>
      <c r="G71" s="23">
        <f>+Utilization!C54</f>
        <v>0</v>
      </c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</row>
    <row r="72" spans="5:19" s="115" customFormat="1" x14ac:dyDescent="0.35">
      <c r="E72" s="23">
        <f>+Utilization!A55</f>
        <v>0</v>
      </c>
      <c r="F72" s="23">
        <f>+Utilization!B55</f>
        <v>0</v>
      </c>
      <c r="G72" s="23">
        <f>+Utilization!C55</f>
        <v>0</v>
      </c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</row>
    <row r="73" spans="5:19" s="115" customFormat="1" x14ac:dyDescent="0.35">
      <c r="E73" s="23">
        <f>+Utilization!A56</f>
        <v>0</v>
      </c>
      <c r="F73" s="23">
        <f>+Utilization!B56</f>
        <v>0</v>
      </c>
      <c r="G73" s="23">
        <f>+Utilization!C56</f>
        <v>0</v>
      </c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</row>
    <row r="74" spans="5:19" x14ac:dyDescent="0.35">
      <c r="E74" s="23">
        <f>+Utilization!A57</f>
        <v>0</v>
      </c>
      <c r="F74" s="23">
        <f>+Utilization!B57</f>
        <v>0</v>
      </c>
      <c r="G74" s="23">
        <f>+Utilization!C57</f>
        <v>0</v>
      </c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</row>
    <row r="75" spans="5:19" x14ac:dyDescent="0.35">
      <c r="E75" s="23">
        <f>+Utilization!A58</f>
        <v>0</v>
      </c>
      <c r="F75" s="23">
        <f>+Utilization!B58</f>
        <v>0</v>
      </c>
      <c r="G75" s="23">
        <f>+Utilization!C58</f>
        <v>0</v>
      </c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</row>
    <row r="81" spans="8:9" x14ac:dyDescent="0.35">
      <c r="H81" t="s">
        <v>673</v>
      </c>
      <c r="I81" t="s">
        <v>673</v>
      </c>
    </row>
  </sheetData>
  <sheetProtection sort="0" autoFilter="0"/>
  <autoFilter ref="E19:E75"/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75"/>
  <sheetViews>
    <sheetView workbookViewId="0">
      <selection activeCell="Q2" sqref="Q2"/>
    </sheetView>
  </sheetViews>
  <sheetFormatPr defaultColWidth="8.7265625" defaultRowHeight="14.5" x14ac:dyDescent="0.35"/>
  <cols>
    <col min="1" max="1" width="19" customWidth="1"/>
    <col min="2" max="2" width="6.26953125" customWidth="1"/>
    <col min="3" max="3" width="8.453125" customWidth="1"/>
    <col min="4" max="4" width="13.26953125" customWidth="1"/>
    <col min="5" max="5" width="28.7265625" customWidth="1"/>
    <col min="6" max="6" width="38.453125" customWidth="1"/>
    <col min="7" max="7" width="26" bestFit="1" customWidth="1"/>
    <col min="13" max="13" width="9.81640625" bestFit="1" customWidth="1"/>
    <col min="17" max="17" width="9.81640625" bestFit="1" customWidth="1"/>
    <col min="22" max="22" width="2.453125" hidden="1" customWidth="1"/>
    <col min="23" max="23" width="8.453125" hidden="1" customWidth="1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152"/>
      <c r="C2" s="152" t="e">
        <f>VLOOKUP(F2,CRM!A:N,5,0)</f>
        <v>#N/A</v>
      </c>
      <c r="D2" s="115" t="s">
        <v>2544</v>
      </c>
      <c r="E2" s="240" t="s">
        <v>2574</v>
      </c>
      <c r="F2" s="240" t="s">
        <v>2573</v>
      </c>
      <c r="G2" s="8" t="s">
        <v>4</v>
      </c>
      <c r="H2" s="16"/>
      <c r="I2" s="16"/>
      <c r="J2" s="153"/>
      <c r="K2" s="153"/>
      <c r="L2" s="153"/>
      <c r="M2" s="153"/>
      <c r="N2" s="153"/>
      <c r="O2" s="153"/>
      <c r="P2" s="153"/>
      <c r="Q2" s="157">
        <v>4000000</v>
      </c>
      <c r="R2" s="16"/>
      <c r="S2" s="16"/>
      <c r="T2" s="14">
        <f t="shared" ref="T2:T8" si="0">SUM(H2:S2)</f>
        <v>4000000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(($F$20:$F$75)="HC"), $G$20:$G$75,H$20:H$75))*Utilization!$B$65</f>
        <v>0</v>
      </c>
      <c r="I3" s="14">
        <f>(SUMPRODUCT(-- (($F$20:$F$75)="HC"), $G$20:$G$75,I$20:I$75))*Utilization!$B$65</f>
        <v>0</v>
      </c>
      <c r="J3" s="14">
        <f>(SUMPRODUCT(-- (($F$20:$F$75)="HC"), $G$20:$G$75,J$20:J$75))*Utilization!$B$65</f>
        <v>0</v>
      </c>
      <c r="K3" s="14">
        <f>(SUMPRODUCT(-- (($F$20:$F$75)="HC"), $G$20:$G$75,K$20:K$75))*Utilization!$B$65</f>
        <v>0</v>
      </c>
      <c r="L3" s="14">
        <f>(SUMPRODUCT(-- (($F$20:$F$75)="HC"), $G$20:$G$75,L$20:L$75))*Utilization!$B$65</f>
        <v>1280</v>
      </c>
      <c r="M3" s="14">
        <f>(SUMPRODUCT(-- (($F$20:$F$75)="HC"), $G$20:$G$75,M$20:M$75))*Utilization!$B$65</f>
        <v>7040</v>
      </c>
      <c r="N3" s="14">
        <f>(SUMPRODUCT(-- (($F$20:$F$75)="HC"), $G$20:$G$75,N$20:N$75))*Utilization!$B$65</f>
        <v>6480</v>
      </c>
      <c r="O3" s="14">
        <f>(SUMPRODUCT(-- (($F$20:$F$75)="HC"), $G$20:$G$75,O$20:O$75))*Utilization!$B$65</f>
        <v>13040</v>
      </c>
      <c r="P3" s="14">
        <f>(SUMPRODUCT(-- (($F$20:$F$75)="HC"), $G$20:$G$75,P$20:P$75))*Utilization!$B$65</f>
        <v>7920</v>
      </c>
      <c r="Q3" s="14">
        <f>(SUMPRODUCT(-- (($F$20:$F$75)="HC"), $G$20:$G$75,Q$20:Q$75))*Utilization!$B$65</f>
        <v>640</v>
      </c>
      <c r="R3" s="14">
        <f>(SUMPRODUCT(-- (($F$20:$F$75)="HC"), $G$20:$G$75,R$20:R$75))*Utilization!$B$65</f>
        <v>0</v>
      </c>
      <c r="S3" s="14">
        <f>(SUMPRODUCT(-- (($F$20:$F$75)="HC"), $G$20:$G$75,S$20:S$75))*Utilization!$B$65</f>
        <v>0</v>
      </c>
      <c r="T3" s="14">
        <f t="shared" si="0"/>
        <v>36400</v>
      </c>
      <c r="V3" s="18" t="s">
        <v>37</v>
      </c>
      <c r="W3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(($F$20:$F$75)="EX"), $G$20:$G$75,H$20:H$75))*Utilization!$B$65</f>
        <v>0</v>
      </c>
      <c r="I4" s="14">
        <f>(SUMPRODUCT(-- (($F$20:$F$75)="EX"), $G$20:$G$75,I$20:I$75))*Utilization!$B$65</f>
        <v>0</v>
      </c>
      <c r="J4" s="14">
        <f>(SUMPRODUCT(-- (($F$20:$F$75)="EX"), $G$20:$G$75,J$20:J$75))*Utilization!$B$65</f>
        <v>0</v>
      </c>
      <c r="K4" s="14">
        <f>(SUMPRODUCT(-- (($F$20:$F$75)="EX"), $G$20:$G$75,K$20:K$75))*Utilization!$B$65</f>
        <v>0</v>
      </c>
      <c r="L4" s="14">
        <f>(SUMPRODUCT(-- (($F$20:$F$75)="EX"), $G$20:$G$75,L$20:L$75))*Utilization!$B$65</f>
        <v>0</v>
      </c>
      <c r="M4" s="14">
        <f>(SUMPRODUCT(-- (($F$20:$F$75)="EX"), $G$20:$G$75,M$20:M$75))*Utilization!$B$65</f>
        <v>0</v>
      </c>
      <c r="N4" s="14">
        <f>(SUMPRODUCT(-- (($F$20:$F$75)="EX"), $G$20:$G$75,N$20:N$75))*Utilization!$B$65</f>
        <v>0</v>
      </c>
      <c r="O4" s="14">
        <f>(SUMPRODUCT(-- (($F$20:$F$75)="EX"), $G$20:$G$75,O$20:O$75))*Utilization!$B$65</f>
        <v>0</v>
      </c>
      <c r="P4" s="14">
        <f>(SUMPRODUCT(-- (($F$20:$F$75)="EX"), $G$20:$G$75,P$20:P$75))*Utilization!$B$65</f>
        <v>0</v>
      </c>
      <c r="Q4" s="14">
        <f>(SUMPRODUCT(-- (($F$20:$F$75)="EX"), $G$20:$G$75,Q$20:Q$75))*Utilization!$B$65</f>
        <v>0</v>
      </c>
      <c r="R4" s="14">
        <f>(SUMPRODUCT(-- (($F$20:$F$75)="EX"), $G$20:$G$75,R$20:R$75))*Utilization!$B$65</f>
        <v>0</v>
      </c>
      <c r="S4" s="14">
        <f>(SUMPRODUCT(-- (($F$20:$F$75)="EX"), $G$20:$G$75,S$20:S$75))*Utilization!$B$65</f>
        <v>0</v>
      </c>
      <c r="T4" s="14">
        <f t="shared" si="0"/>
        <v>0</v>
      </c>
      <c r="W4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(($F$20:$F$75)="CO"), $G$20:$G$75,H$20:H$75))*Utilization!$B$65</f>
        <v>0</v>
      </c>
      <c r="I5" s="14">
        <f>(SUMPRODUCT(-- (($F$20:$F$75)="CO"), $G$20:$G$75,I$20:I$75))*Utilization!$B$65</f>
        <v>0</v>
      </c>
      <c r="J5" s="14">
        <f>(SUMPRODUCT(-- (($F$20:$F$75)="CO"), $G$20:$G$75,J$20:J$75))*Utilization!$B$65</f>
        <v>0</v>
      </c>
      <c r="K5" s="14">
        <f>(SUMPRODUCT(-- (($F$20:$F$75)="CO"), $G$20:$G$75,K$20:K$75))*Utilization!$B$65</f>
        <v>0</v>
      </c>
      <c r="L5" s="14">
        <f>(SUMPRODUCT(-- (($F$20:$F$75)="CO"), $G$20:$G$75,L$20:L$75))*Utilization!$B$65</f>
        <v>0</v>
      </c>
      <c r="M5" s="14">
        <f>(SUMPRODUCT(-- (($F$20:$F$75)="CO"), $G$20:$G$75,M$20:M$75))*Utilization!$B$65</f>
        <v>0</v>
      </c>
      <c r="N5" s="14">
        <f>(SUMPRODUCT(-- (($F$20:$F$75)="CO"), $G$20:$G$75,N$20:N$75))*Utilization!$B$65</f>
        <v>0</v>
      </c>
      <c r="O5" s="14">
        <f>(SUMPRODUCT(-- (($F$20:$F$75)="CO"), $G$20:$G$75,O$20:O$75))*Utilization!$B$65</f>
        <v>0</v>
      </c>
      <c r="P5" s="14">
        <f>(SUMPRODUCT(-- (($F$20:$F$75)="CO"), $G$20:$G$75,P$20:P$75))*Utilization!$B$65</f>
        <v>0</v>
      </c>
      <c r="Q5" s="14">
        <f>(SUMPRODUCT(-- (($F$20:$F$75)="CO"), $G$20:$G$75,Q$20:Q$75))*Utilization!$B$65</f>
        <v>0</v>
      </c>
      <c r="R5" s="14">
        <f>(SUMPRODUCT(-- (($F$20:$F$75)="CO"), $G$20:$G$75,R$20:R$75))*Utilization!$B$65</f>
        <v>0</v>
      </c>
      <c r="S5" s="14">
        <f>(SUMPRODUCT(-- (($F$20:$F$75)="CO"), $G$20:$G$75,S$20:S$75))*Utilization!$B$65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4">
        <f t="shared" si="0"/>
        <v>0</v>
      </c>
    </row>
    <row r="9" spans="1:23" s="6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1280</v>
      </c>
      <c r="M9" s="11">
        <f t="shared" si="1"/>
        <v>7040</v>
      </c>
      <c r="N9" s="11">
        <f t="shared" si="1"/>
        <v>6480</v>
      </c>
      <c r="O9" s="11">
        <f t="shared" si="1"/>
        <v>13040</v>
      </c>
      <c r="P9" s="11">
        <f t="shared" si="1"/>
        <v>7920</v>
      </c>
      <c r="Q9" s="11">
        <f t="shared" si="1"/>
        <v>640</v>
      </c>
      <c r="R9" s="11">
        <f t="shared" si="1"/>
        <v>0</v>
      </c>
      <c r="S9" s="11">
        <f t="shared" si="1"/>
        <v>0</v>
      </c>
      <c r="T9" s="11">
        <f t="shared" si="1"/>
        <v>36400</v>
      </c>
    </row>
    <row r="10" spans="1:23" s="6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0.99983999999999995</v>
      </c>
      <c r="R10" s="12">
        <f t="shared" si="2"/>
        <v>0</v>
      </c>
      <c r="S10" s="12">
        <f t="shared" si="2"/>
        <v>0</v>
      </c>
      <c r="T10" s="12">
        <f t="shared" si="2"/>
        <v>0.9909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0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1.6000000000000001E-4</v>
      </c>
      <c r="R11" s="13">
        <f t="shared" si="3"/>
        <v>0</v>
      </c>
      <c r="S11" s="13">
        <f t="shared" si="3"/>
        <v>0</v>
      </c>
      <c r="T11" s="13">
        <f>IF(T$2=0,0,+T3/T$2)</f>
        <v>9.1000000000000004E-3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28"/>
      <c r="I20" s="28"/>
      <c r="J20" s="28"/>
      <c r="K20" s="28"/>
      <c r="L20" s="28">
        <v>1</v>
      </c>
      <c r="M20" s="28">
        <v>1</v>
      </c>
      <c r="N20" s="160">
        <v>1</v>
      </c>
      <c r="O20" s="160">
        <v>1</v>
      </c>
      <c r="P20" s="160">
        <v>1</v>
      </c>
      <c r="Q20" s="160">
        <v>1</v>
      </c>
      <c r="R20" s="160"/>
      <c r="S20" s="160"/>
    </row>
    <row r="21" spans="1:19" x14ac:dyDescent="0.35">
      <c r="E21" s="23" t="str">
        <f>+Utilization!A4</f>
        <v>Tao Feng</v>
      </c>
      <c r="F21" s="23" t="str">
        <f>+Utilization!B4</f>
        <v>HC</v>
      </c>
      <c r="G21" s="23">
        <f>+Utilization!C4</f>
        <v>80</v>
      </c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</row>
    <row r="22" spans="1:19" x14ac:dyDescent="0.35">
      <c r="E22" s="23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spans="1:19" x14ac:dyDescent="0.35">
      <c r="E23" s="23" t="str">
        <f>+Utilization!A6</f>
        <v>Chengyi Wang</v>
      </c>
      <c r="F23" s="23" t="str">
        <f>+Utilization!B6</f>
        <v>HC</v>
      </c>
      <c r="G23" s="23">
        <f>+Utilization!C6</f>
        <v>80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</row>
    <row r="24" spans="1:19" x14ac:dyDescent="0.35">
      <c r="E24" s="23" t="str">
        <f>+Utilization!A7</f>
        <v>Ningbo Xiang</v>
      </c>
      <c r="F24" s="23" t="str">
        <f>+Utilization!B7</f>
        <v>HC</v>
      </c>
      <c r="G24" s="23">
        <f>+Utilization!C7</f>
        <v>80</v>
      </c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</row>
    <row r="25" spans="1:19" x14ac:dyDescent="0.35">
      <c r="E25" s="23" t="str">
        <f>+Utilization!A8</f>
        <v>Ruijiang Zhu</v>
      </c>
      <c r="F25" s="23" t="str">
        <f>+Utilization!B8</f>
        <v>HC</v>
      </c>
      <c r="G25" s="23">
        <f>+Utilization!C8</f>
        <v>80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</row>
    <row r="26" spans="1:19" x14ac:dyDescent="0.35">
      <c r="E26" s="23" t="str">
        <f>+Utilization!A9</f>
        <v>Junhong Sun</v>
      </c>
      <c r="F26" s="23" t="str">
        <f>+Utilization!B9</f>
        <v>HC</v>
      </c>
      <c r="G26" s="23">
        <f>+Utilization!C9</f>
        <v>80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</row>
    <row r="27" spans="1:19" x14ac:dyDescent="0.35">
      <c r="E27" s="23" t="str">
        <f>+Utilization!A10</f>
        <v>Yong Zhou</v>
      </c>
      <c r="F27" s="23" t="str">
        <f>+Utilization!B10</f>
        <v>HC</v>
      </c>
      <c r="G27" s="23">
        <f>+Utilization!C10</f>
        <v>80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</row>
    <row r="28" spans="1:19" x14ac:dyDescent="0.35">
      <c r="E28" s="23" t="str">
        <f>+Utilization!A11</f>
        <v>Weimin Wu</v>
      </c>
      <c r="F28" s="23" t="str">
        <f>+Utilization!B11</f>
        <v>HC</v>
      </c>
      <c r="G28" s="23">
        <f>+Utilization!C11</f>
        <v>80</v>
      </c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</row>
    <row r="29" spans="1:19" x14ac:dyDescent="0.35">
      <c r="E29" s="23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28"/>
      <c r="I29" s="28"/>
      <c r="J29" s="28"/>
      <c r="K29" s="28"/>
      <c r="L29" s="28">
        <v>1</v>
      </c>
      <c r="M29" s="28">
        <v>1</v>
      </c>
      <c r="N29" s="160">
        <v>1</v>
      </c>
      <c r="O29" s="160">
        <v>1</v>
      </c>
      <c r="P29" s="28">
        <v>1</v>
      </c>
      <c r="Q29" s="28"/>
      <c r="R29" s="28"/>
      <c r="S29" s="28"/>
    </row>
    <row r="30" spans="1:19" x14ac:dyDescent="0.35">
      <c r="E30" s="23" t="str">
        <f>+Utilization!A13</f>
        <v>Yifei Yan</v>
      </c>
      <c r="F30" s="23" t="str">
        <f>+Utilization!B13</f>
        <v>HC</v>
      </c>
      <c r="G30" s="23">
        <f>+Utilization!C13</f>
        <v>70</v>
      </c>
      <c r="H30" s="28"/>
      <c r="I30" s="28"/>
      <c r="J30" s="28"/>
      <c r="K30" s="28"/>
      <c r="L30" s="28"/>
      <c r="M30" s="28"/>
      <c r="N30" s="160"/>
      <c r="O30" s="160"/>
      <c r="P30" s="160"/>
      <c r="Q30" s="160"/>
      <c r="R30" s="28"/>
      <c r="S30" s="28"/>
    </row>
    <row r="31" spans="1:19" x14ac:dyDescent="0.35">
      <c r="E31" s="23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28"/>
      <c r="I31" s="28"/>
      <c r="J31" s="28"/>
      <c r="K31" s="28"/>
      <c r="L31" s="28"/>
      <c r="M31" s="28"/>
      <c r="N31" s="160"/>
      <c r="O31" s="160"/>
      <c r="P31" s="160"/>
      <c r="Q31" s="160"/>
      <c r="R31" s="28"/>
      <c r="S31" s="28"/>
    </row>
    <row r="32" spans="1:19" x14ac:dyDescent="0.35">
      <c r="E32" s="23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28"/>
      <c r="I32" s="28"/>
      <c r="J32" s="28"/>
      <c r="K32" s="28"/>
      <c r="L32" s="28"/>
      <c r="M32" s="160"/>
      <c r="N32" s="160">
        <v>5</v>
      </c>
      <c r="O32" s="305">
        <v>15</v>
      </c>
      <c r="P32" s="160">
        <v>5</v>
      </c>
      <c r="Q32" s="160"/>
      <c r="R32" s="28"/>
      <c r="S32" s="28"/>
    </row>
    <row r="33" spans="5:19" x14ac:dyDescent="0.35">
      <c r="E33" s="23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28"/>
      <c r="I33" s="28"/>
      <c r="J33" s="28"/>
      <c r="K33" s="28"/>
      <c r="L33" s="28"/>
      <c r="M33" s="160"/>
      <c r="N33" s="160"/>
      <c r="O33" s="160"/>
      <c r="P33" s="160"/>
      <c r="Q33" s="160"/>
      <c r="R33" s="28"/>
      <c r="S33" s="28"/>
    </row>
    <row r="34" spans="5:19" x14ac:dyDescent="0.35">
      <c r="E34" s="23" t="str">
        <f>+Utilization!A17</f>
        <v>XU, Kun</v>
      </c>
      <c r="F34" s="23" t="str">
        <f>+Utilization!B17</f>
        <v>HC</v>
      </c>
      <c r="G34" s="23">
        <f>+Utilization!C17</f>
        <v>70</v>
      </c>
      <c r="H34" s="28"/>
      <c r="I34" s="28"/>
      <c r="J34" s="28"/>
      <c r="K34" s="28"/>
      <c r="L34" s="28"/>
      <c r="M34" s="160"/>
      <c r="N34" s="160"/>
      <c r="O34" s="160"/>
      <c r="P34" s="160"/>
      <c r="Q34" s="160"/>
      <c r="R34" s="28"/>
      <c r="S34" s="28"/>
    </row>
    <row r="35" spans="5:19" x14ac:dyDescent="0.35">
      <c r="E35" s="23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28"/>
      <c r="I35" s="28"/>
      <c r="J35" s="28"/>
      <c r="K35" s="28"/>
      <c r="L35" s="28"/>
      <c r="M35" s="160"/>
      <c r="N35" s="160"/>
      <c r="O35" s="160"/>
      <c r="P35" s="160"/>
      <c r="Q35" s="160"/>
      <c r="R35" s="28"/>
      <c r="S35" s="28"/>
    </row>
    <row r="36" spans="5:19" x14ac:dyDescent="0.35">
      <c r="E36" s="23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28"/>
      <c r="I36" s="28"/>
      <c r="J36" s="28"/>
      <c r="K36" s="28"/>
      <c r="L36" s="28"/>
      <c r="M36" s="160"/>
      <c r="N36" s="160"/>
      <c r="O36" s="160"/>
      <c r="P36" s="160"/>
      <c r="Q36" s="160"/>
      <c r="R36" s="28"/>
      <c r="S36" s="28"/>
    </row>
    <row r="37" spans="5:19" x14ac:dyDescent="0.35">
      <c r="E37" s="23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28"/>
      <c r="I37" s="28"/>
      <c r="J37" s="28"/>
      <c r="K37" s="28"/>
      <c r="L37" s="28"/>
      <c r="M37" s="160"/>
      <c r="N37" s="160"/>
      <c r="O37" s="160"/>
      <c r="P37" s="160"/>
      <c r="Q37" s="28"/>
      <c r="R37" s="28"/>
      <c r="S37" s="28"/>
    </row>
    <row r="38" spans="5:19" x14ac:dyDescent="0.35">
      <c r="E38" s="23" t="str">
        <f>+Utilization!A21</f>
        <v>ZHANG, Ao</v>
      </c>
      <c r="F38" s="23" t="str">
        <f>+Utilization!B21</f>
        <v>HC</v>
      </c>
      <c r="G38" s="23">
        <f>+Utilization!C21</f>
        <v>70</v>
      </c>
      <c r="H38" s="28"/>
      <c r="I38" s="28"/>
      <c r="J38" s="28"/>
      <c r="K38" s="28"/>
      <c r="L38" s="28"/>
      <c r="M38" s="160"/>
      <c r="N38" s="160"/>
      <c r="O38" s="160"/>
      <c r="P38" s="160"/>
      <c r="Q38" s="28"/>
      <c r="R38" s="28"/>
      <c r="S38" s="28"/>
    </row>
    <row r="39" spans="5:19" x14ac:dyDescent="0.35">
      <c r="E39" s="23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28"/>
      <c r="I39" s="28"/>
      <c r="J39" s="28"/>
      <c r="K39" s="28"/>
      <c r="L39" s="28"/>
      <c r="M39" s="160"/>
      <c r="N39" s="160"/>
      <c r="O39" s="160"/>
      <c r="P39" s="160"/>
      <c r="Q39" s="28"/>
      <c r="R39" s="28"/>
      <c r="S39" s="28"/>
    </row>
    <row r="40" spans="5:19" x14ac:dyDescent="0.35">
      <c r="E40" s="23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28"/>
      <c r="I40" s="28"/>
      <c r="J40" s="28"/>
      <c r="K40" s="28"/>
      <c r="L40" s="28"/>
      <c r="M40" s="160"/>
      <c r="N40" s="160"/>
      <c r="O40" s="160"/>
      <c r="P40" s="160"/>
      <c r="Q40" s="28"/>
      <c r="R40" s="28"/>
      <c r="S40" s="28"/>
    </row>
    <row r="41" spans="5:19" x14ac:dyDescent="0.35">
      <c r="E41" s="23" t="str">
        <f>+Utilization!A24</f>
        <v>GENG, Bin</v>
      </c>
      <c r="F41" s="23" t="str">
        <f>+Utilization!B24</f>
        <v>HC</v>
      </c>
      <c r="G41" s="23">
        <f>+Utilization!C24</f>
        <v>70</v>
      </c>
      <c r="H41" s="28"/>
      <c r="I41" s="28"/>
      <c r="J41" s="28"/>
      <c r="K41" s="28"/>
      <c r="L41" s="28"/>
      <c r="M41" s="160"/>
      <c r="N41" s="160"/>
      <c r="O41" s="160"/>
      <c r="P41" s="160"/>
      <c r="Q41" s="28"/>
      <c r="R41" s="28"/>
      <c r="S41" s="28"/>
    </row>
    <row r="42" spans="5:19" x14ac:dyDescent="0.35">
      <c r="E42" s="23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</row>
    <row r="43" spans="5:19" x14ac:dyDescent="0.35">
      <c r="E43" s="23" t="str">
        <f>+Utilization!A26</f>
        <v>XIE, Qian</v>
      </c>
      <c r="F43" s="23" t="str">
        <f>+Utilization!B26</f>
        <v>HC</v>
      </c>
      <c r="G43" s="23">
        <f>+Utilization!C26</f>
        <v>60</v>
      </c>
      <c r="H43" s="28"/>
      <c r="I43" s="28"/>
      <c r="J43" s="28"/>
      <c r="K43" s="28"/>
      <c r="L43" s="28"/>
      <c r="M43" s="160">
        <v>12</v>
      </c>
      <c r="N43" s="160">
        <v>5</v>
      </c>
      <c r="O43" s="160">
        <v>7</v>
      </c>
      <c r="P43" s="160">
        <v>8</v>
      </c>
      <c r="Q43" s="28"/>
      <c r="R43" s="28"/>
      <c r="S43" s="28"/>
    </row>
    <row r="44" spans="5:19" x14ac:dyDescent="0.35">
      <c r="E44" s="23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</row>
    <row r="45" spans="5:19" x14ac:dyDescent="0.35">
      <c r="E45" s="23" t="str">
        <f>+Utilization!A28</f>
        <v>HE, Ran</v>
      </c>
      <c r="F45" s="23" t="str">
        <f>+Utilization!B28</f>
        <v>HC</v>
      </c>
      <c r="G45" s="23">
        <f>+Utilization!C28</f>
        <v>60</v>
      </c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</row>
    <row r="46" spans="5:19" x14ac:dyDescent="0.35">
      <c r="E46" s="23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</row>
    <row r="47" spans="5:19" x14ac:dyDescent="0.35">
      <c r="E47" s="23" t="str">
        <f>+Utilization!A30</f>
        <v>Min Li</v>
      </c>
      <c r="F47" s="23" t="str">
        <f>+Utilization!B30</f>
        <v>HC</v>
      </c>
      <c r="G47" s="23">
        <f>+Utilization!C30</f>
        <v>60</v>
      </c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</row>
    <row r="48" spans="5:19" x14ac:dyDescent="0.35">
      <c r="E48" s="23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</row>
    <row r="49" spans="5:19" x14ac:dyDescent="0.35">
      <c r="E49" s="23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</row>
    <row r="50" spans="5:19" x14ac:dyDescent="0.35">
      <c r="E50" s="23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</row>
    <row r="51" spans="5:19" s="115" customFormat="1" x14ac:dyDescent="0.35">
      <c r="E51" s="23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</row>
    <row r="52" spans="5:19" s="115" customFormat="1" x14ac:dyDescent="0.35">
      <c r="E52" s="23" t="str">
        <f>+Utilization!A35</f>
        <v>Yongquan Wang</v>
      </c>
      <c r="F52" s="23">
        <f>+Utilization!B35</f>
        <v>0</v>
      </c>
      <c r="G52" s="23">
        <f>+Utilization!C35</f>
        <v>60</v>
      </c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</row>
    <row r="53" spans="5:19" s="115" customFormat="1" x14ac:dyDescent="0.35">
      <c r="E53" s="23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</row>
    <row r="54" spans="5:19" s="115" customFormat="1" x14ac:dyDescent="0.35">
      <c r="E54" s="23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</row>
    <row r="55" spans="5:19" s="115" customFormat="1" x14ac:dyDescent="0.35">
      <c r="E55" s="23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</row>
    <row r="56" spans="5:19" s="115" customFormat="1" x14ac:dyDescent="0.35">
      <c r="E56" s="23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</row>
    <row r="57" spans="5:19" s="115" customFormat="1" x14ac:dyDescent="0.35">
      <c r="E57" s="23">
        <f>+Utilization!A40</f>
        <v>0</v>
      </c>
      <c r="F57" s="23">
        <f>+Utilization!B40</f>
        <v>0</v>
      </c>
      <c r="G57" s="23">
        <f>+Utilization!C40</f>
        <v>0</v>
      </c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</row>
    <row r="58" spans="5:19" s="115" customFormat="1" x14ac:dyDescent="0.35">
      <c r="E58" s="23">
        <f>+Utilization!A41</f>
        <v>0</v>
      </c>
      <c r="F58" s="23">
        <f>+Utilization!B41</f>
        <v>0</v>
      </c>
      <c r="G58" s="23">
        <f>+Utilization!C41</f>
        <v>0</v>
      </c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</row>
    <row r="59" spans="5:19" s="115" customFormat="1" x14ac:dyDescent="0.35">
      <c r="E59" s="23">
        <f>+Utilization!A42</f>
        <v>0</v>
      </c>
      <c r="F59" s="23">
        <f>+Utilization!B42</f>
        <v>0</v>
      </c>
      <c r="G59" s="23">
        <f>+Utilization!C42</f>
        <v>0</v>
      </c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</row>
    <row r="60" spans="5:19" s="115" customFormat="1" x14ac:dyDescent="0.35">
      <c r="E60" s="23">
        <f>+Utilization!A43</f>
        <v>0</v>
      </c>
      <c r="F60" s="23">
        <f>+Utilization!B43</f>
        <v>0</v>
      </c>
      <c r="G60" s="23">
        <f>+Utilization!C43</f>
        <v>0</v>
      </c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</row>
    <row r="61" spans="5:19" s="115" customFormat="1" x14ac:dyDescent="0.35">
      <c r="E61" s="23">
        <f>+Utilization!A44</f>
        <v>0</v>
      </c>
      <c r="F61" s="23">
        <f>+Utilization!B44</f>
        <v>0</v>
      </c>
      <c r="G61" s="23">
        <f>+Utilization!C44</f>
        <v>0</v>
      </c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</row>
    <row r="62" spans="5:19" s="115" customFormat="1" x14ac:dyDescent="0.35">
      <c r="E62" s="23">
        <f>+Utilization!A45</f>
        <v>0</v>
      </c>
      <c r="F62" s="23">
        <f>+Utilization!B45</f>
        <v>0</v>
      </c>
      <c r="G62" s="23">
        <f>+Utilization!C45</f>
        <v>0</v>
      </c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</row>
    <row r="63" spans="5:19" s="115" customFormat="1" x14ac:dyDescent="0.35">
      <c r="E63" s="23">
        <f>+Utilization!A46</f>
        <v>0</v>
      </c>
      <c r="F63" s="23">
        <f>+Utilization!B46</f>
        <v>0</v>
      </c>
      <c r="G63" s="23">
        <f>+Utilization!C46</f>
        <v>0</v>
      </c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</row>
    <row r="64" spans="5:19" s="115" customFormat="1" x14ac:dyDescent="0.35">
      <c r="E64" s="23">
        <f>+Utilization!A47</f>
        <v>0</v>
      </c>
      <c r="F64" s="23">
        <f>+Utilization!B47</f>
        <v>0</v>
      </c>
      <c r="G64" s="23">
        <f>+Utilization!C47</f>
        <v>0</v>
      </c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</row>
    <row r="65" spans="5:19" s="115" customFormat="1" x14ac:dyDescent="0.35">
      <c r="E65" s="23">
        <f>+Utilization!A48</f>
        <v>0</v>
      </c>
      <c r="F65" s="23">
        <f>+Utilization!B48</f>
        <v>0</v>
      </c>
      <c r="G65" s="23">
        <f>+Utilization!C48</f>
        <v>0</v>
      </c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</row>
    <row r="66" spans="5:19" s="115" customFormat="1" x14ac:dyDescent="0.35">
      <c r="E66" s="23">
        <f>+Utilization!A49</f>
        <v>0</v>
      </c>
      <c r="F66" s="23">
        <f>+Utilization!B49</f>
        <v>0</v>
      </c>
      <c r="G66" s="23">
        <f>+Utilization!C49</f>
        <v>0</v>
      </c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</row>
    <row r="67" spans="5:19" s="115" customFormat="1" x14ac:dyDescent="0.35">
      <c r="E67" s="23">
        <f>+Utilization!A50</f>
        <v>0</v>
      </c>
      <c r="F67" s="23">
        <f>+Utilization!B50</f>
        <v>0</v>
      </c>
      <c r="G67" s="23">
        <f>+Utilization!C50</f>
        <v>0</v>
      </c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</row>
    <row r="68" spans="5:19" s="115" customFormat="1" x14ac:dyDescent="0.35">
      <c r="E68" s="23">
        <f>+Utilization!A51</f>
        <v>0</v>
      </c>
      <c r="F68" s="23">
        <f>+Utilization!B51</f>
        <v>0</v>
      </c>
      <c r="G68" s="23">
        <f>+Utilization!C51</f>
        <v>0</v>
      </c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</row>
    <row r="69" spans="5:19" s="115" customFormat="1" x14ac:dyDescent="0.35">
      <c r="E69" s="23">
        <f>+Utilization!A52</f>
        <v>0</v>
      </c>
      <c r="F69" s="23">
        <f>+Utilization!B52</f>
        <v>0</v>
      </c>
      <c r="G69" s="23">
        <f>+Utilization!C52</f>
        <v>0</v>
      </c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</row>
    <row r="70" spans="5:19" s="115" customFormat="1" x14ac:dyDescent="0.35">
      <c r="E70" s="23">
        <f>+Utilization!A53</f>
        <v>0</v>
      </c>
      <c r="F70" s="23">
        <f>+Utilization!B53</f>
        <v>0</v>
      </c>
      <c r="G70" s="23">
        <f>+Utilization!C53</f>
        <v>0</v>
      </c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</row>
    <row r="71" spans="5:19" s="115" customFormat="1" x14ac:dyDescent="0.35">
      <c r="E71" s="23">
        <f>+Utilization!A54</f>
        <v>0</v>
      </c>
      <c r="F71" s="23">
        <f>+Utilization!B54</f>
        <v>0</v>
      </c>
      <c r="G71" s="23">
        <f>+Utilization!C54</f>
        <v>0</v>
      </c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</row>
    <row r="72" spans="5:19" s="115" customFormat="1" x14ac:dyDescent="0.35">
      <c r="E72" s="23">
        <f>+Utilization!A55</f>
        <v>0</v>
      </c>
      <c r="F72" s="23">
        <f>+Utilization!B55</f>
        <v>0</v>
      </c>
      <c r="G72" s="23">
        <f>+Utilization!C55</f>
        <v>0</v>
      </c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</row>
    <row r="73" spans="5:19" s="115" customFormat="1" x14ac:dyDescent="0.35">
      <c r="E73" s="23">
        <f>+Utilization!A56</f>
        <v>0</v>
      </c>
      <c r="F73" s="23">
        <f>+Utilization!B56</f>
        <v>0</v>
      </c>
      <c r="G73" s="23">
        <f>+Utilization!C56</f>
        <v>0</v>
      </c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</row>
    <row r="74" spans="5:19" x14ac:dyDescent="0.35">
      <c r="E74" s="23">
        <f>+Utilization!A57</f>
        <v>0</v>
      </c>
      <c r="F74" s="23">
        <f>+Utilization!B57</f>
        <v>0</v>
      </c>
      <c r="G74" s="23">
        <f>+Utilization!C57</f>
        <v>0</v>
      </c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</row>
    <row r="75" spans="5:19" x14ac:dyDescent="0.35">
      <c r="E75" s="23">
        <f>+Utilization!A58</f>
        <v>0</v>
      </c>
      <c r="F75" s="23">
        <f>+Utilization!B58</f>
        <v>0</v>
      </c>
      <c r="G75" s="23">
        <f>+Utilization!C58</f>
        <v>0</v>
      </c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</row>
  </sheetData>
  <sheetProtection sort="0" autoFilter="0"/>
  <autoFilter ref="E19:E75"/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Y83"/>
  <sheetViews>
    <sheetView zoomScaleNormal="100" zoomScalePageLayoutView="80" workbookViewId="0">
      <pane xSplit="9" ySplit="1" topLeftCell="U38" activePane="bottomRight" state="frozen"/>
      <selection pane="topRight" activeCell="J1" sqref="J1"/>
      <selection pane="bottomLeft" activeCell="A2" sqref="A2"/>
      <selection pane="bottomRight" activeCell="D2" sqref="D2"/>
    </sheetView>
  </sheetViews>
  <sheetFormatPr defaultColWidth="12.7265625" defaultRowHeight="14.5" x14ac:dyDescent="0.35"/>
  <cols>
    <col min="1" max="1" width="10.81640625" style="19" bestFit="1" customWidth="1"/>
    <col min="2" max="2" width="12" style="19" bestFit="1" customWidth="1"/>
    <col min="3" max="3" width="12.7265625" hidden="1" customWidth="1"/>
    <col min="4" max="4" width="10.26953125" customWidth="1"/>
    <col min="5" max="5" width="17" customWidth="1"/>
    <col min="6" max="6" width="15.26953125" customWidth="1"/>
    <col min="7" max="7" width="22.453125" customWidth="1"/>
    <col min="8" max="8" width="19.1796875" customWidth="1"/>
    <col min="9" max="9" width="15.453125" customWidth="1"/>
    <col min="10" max="10" width="10.1796875" bestFit="1" customWidth="1"/>
    <col min="11" max="11" width="10.453125" bestFit="1" customWidth="1"/>
    <col min="12" max="12" width="10.81640625" bestFit="1" customWidth="1"/>
    <col min="13" max="13" width="10.26953125" bestFit="1" customWidth="1"/>
    <col min="14" max="14" width="11.1796875" bestFit="1" customWidth="1"/>
    <col min="15" max="15" width="10.26953125" bestFit="1" customWidth="1"/>
    <col min="16" max="16" width="10.1796875" bestFit="1" customWidth="1"/>
    <col min="17" max="17" width="10.54296875" bestFit="1" customWidth="1"/>
    <col min="18" max="18" width="10.26953125" bestFit="1" customWidth="1"/>
    <col min="19" max="19" width="10.1796875" bestFit="1" customWidth="1"/>
    <col min="20" max="20" width="12.26953125" customWidth="1"/>
    <col min="21" max="21" width="16.453125" customWidth="1"/>
    <col min="22" max="22" width="12" customWidth="1"/>
    <col min="23" max="23" width="11.54296875" bestFit="1" customWidth="1"/>
    <col min="24" max="24" width="12.453125" hidden="1" customWidth="1"/>
    <col min="25" max="25" width="13.453125" hidden="1" customWidth="1"/>
    <col min="26" max="26" width="12.7265625" hidden="1" customWidth="1"/>
    <col min="27" max="27" width="9.7265625" hidden="1" customWidth="1"/>
    <col min="28" max="29" width="10.453125" style="115" hidden="1" customWidth="1"/>
    <col min="30" max="30" width="9.26953125" hidden="1" customWidth="1"/>
    <col min="31" max="35" width="3.7265625" hidden="1" customWidth="1"/>
    <col min="36" max="36" width="3.81640625" hidden="1" customWidth="1"/>
    <col min="37" max="37" width="3.7265625" hidden="1" customWidth="1"/>
    <col min="38" max="38" width="3.1796875" hidden="1" customWidth="1"/>
    <col min="39" max="39" width="3.26953125" hidden="1" customWidth="1"/>
    <col min="40" max="40" width="3.7265625" hidden="1" customWidth="1"/>
    <col min="41" max="41" width="3.453125" hidden="1" customWidth="1"/>
    <col min="42" max="42" width="4.26953125" hidden="1" customWidth="1"/>
    <col min="43" max="44" width="3.81640625" hidden="1" customWidth="1"/>
    <col min="45" max="45" width="3.7265625" hidden="1" customWidth="1"/>
    <col min="46" max="46" width="3.81640625" hidden="1" customWidth="1"/>
    <col min="47" max="47" width="3.7265625" hidden="1" customWidth="1"/>
    <col min="48" max="48" width="3.54296875" hidden="1" customWidth="1"/>
    <col min="49" max="49" width="3.453125" hidden="1" customWidth="1"/>
    <col min="50" max="50" width="3.54296875" hidden="1" customWidth="1"/>
    <col min="51" max="51" width="7.7265625" hidden="1" customWidth="1"/>
    <col min="52" max="52" width="8.26953125" hidden="1" customWidth="1"/>
    <col min="53" max="53" width="9.54296875" hidden="1" customWidth="1"/>
    <col min="54" max="54" width="7.7265625" hidden="1" customWidth="1"/>
    <col min="55" max="55" width="11.7265625" hidden="1" customWidth="1"/>
    <col min="56" max="57" width="12.26953125" hidden="1" customWidth="1"/>
    <col min="58" max="58" width="23.7265625" hidden="1" customWidth="1"/>
    <col min="59" max="59" width="24.26953125" hidden="1" customWidth="1"/>
    <col min="60" max="60" width="12.7265625" hidden="1" customWidth="1"/>
    <col min="61" max="61" width="8" hidden="1" customWidth="1"/>
    <col min="62" max="62" width="13.453125" hidden="1" customWidth="1"/>
    <col min="63" max="63" width="12.7265625" hidden="1" customWidth="1"/>
    <col min="64" max="64" width="2.7265625" style="115" hidden="1" customWidth="1"/>
    <col min="65" max="65" width="8.54296875" style="115" hidden="1" customWidth="1"/>
    <col min="66" max="66" width="5.26953125" hidden="1" customWidth="1"/>
    <col min="67" max="67" width="12" hidden="1" customWidth="1"/>
    <col min="68" max="68" width="8.54296875" hidden="1" customWidth="1"/>
    <col min="69" max="71" width="12.7265625" hidden="1" customWidth="1"/>
    <col min="72" max="72" width="2.26953125" hidden="1" customWidth="1"/>
    <col min="73" max="73" width="1.81640625" hidden="1" customWidth="1"/>
    <col min="74" max="74" width="4.81640625" hidden="1" customWidth="1"/>
    <col min="75" max="75" width="3.54296875" hidden="1" customWidth="1"/>
    <col min="76" max="76" width="5.7265625" hidden="1" customWidth="1"/>
    <col min="77" max="77" width="9.7265625" hidden="1" customWidth="1"/>
    <col min="78" max="78" width="0" hidden="1" customWidth="1"/>
  </cols>
  <sheetData>
    <row r="1" spans="1:68" s="51" customFormat="1" ht="21" x14ac:dyDescent="0.35">
      <c r="A1" s="53" t="s">
        <v>38</v>
      </c>
      <c r="B1" s="53" t="s">
        <v>34</v>
      </c>
      <c r="C1" s="53" t="s">
        <v>51</v>
      </c>
      <c r="D1" s="53" t="s">
        <v>0</v>
      </c>
      <c r="E1" s="53" t="s">
        <v>1</v>
      </c>
      <c r="F1" s="53" t="s">
        <v>2</v>
      </c>
      <c r="G1" s="53" t="s">
        <v>3</v>
      </c>
      <c r="H1" s="53" t="s">
        <v>454</v>
      </c>
      <c r="I1" s="53" t="s">
        <v>699</v>
      </c>
      <c r="J1" s="54" t="s">
        <v>5</v>
      </c>
      <c r="K1" s="54" t="s">
        <v>6</v>
      </c>
      <c r="L1" s="54" t="s">
        <v>7</v>
      </c>
      <c r="M1" s="54" t="s">
        <v>8</v>
      </c>
      <c r="N1" s="54" t="s">
        <v>9</v>
      </c>
      <c r="O1" s="54" t="s">
        <v>10</v>
      </c>
      <c r="P1" s="54" t="s">
        <v>11</v>
      </c>
      <c r="Q1" s="54" t="s">
        <v>12</v>
      </c>
      <c r="R1" s="54" t="s">
        <v>13</v>
      </c>
      <c r="S1" s="54" t="s">
        <v>14</v>
      </c>
      <c r="T1" s="54" t="s">
        <v>15</v>
      </c>
      <c r="U1" s="54" t="s">
        <v>16</v>
      </c>
      <c r="V1" s="54" t="s">
        <v>52</v>
      </c>
      <c r="W1" s="54" t="s">
        <v>17</v>
      </c>
      <c r="X1" s="55" t="s">
        <v>53</v>
      </c>
      <c r="Y1" s="55" t="s">
        <v>41</v>
      </c>
      <c r="Z1" s="55" t="s">
        <v>54</v>
      </c>
      <c r="AA1" s="55" t="s">
        <v>55</v>
      </c>
      <c r="AB1" s="125"/>
      <c r="AC1" s="125"/>
      <c r="AD1" s="51" t="s">
        <v>2434</v>
      </c>
      <c r="AY1" s="62" t="s">
        <v>148</v>
      </c>
      <c r="BI1" s="51" t="s">
        <v>701</v>
      </c>
      <c r="BJ1" s="51" t="s">
        <v>704</v>
      </c>
      <c r="BL1" s="2"/>
      <c r="BM1" s="2" t="s">
        <v>674</v>
      </c>
      <c r="BP1" s="189" t="s">
        <v>754</v>
      </c>
    </row>
    <row r="2" spans="1:68" s="46" customFormat="1" x14ac:dyDescent="0.35">
      <c r="A2" s="45" t="str">
        <f t="shared" ref="A2:A21" ca="1" si="0">INDIRECT(CONCATENATE($AD2,AF2))</f>
        <v>P</v>
      </c>
      <c r="B2" s="45" t="e">
        <f t="shared" ref="B2:B21" ca="1" si="1">INDIRECT(CONCATENATE($AD2,AE2))</f>
        <v>#N/A</v>
      </c>
      <c r="C2" s="45" t="s">
        <v>76</v>
      </c>
      <c r="D2" s="44" t="str">
        <f t="shared" ref="D2:D21" ca="1" si="2">INDIRECT(CONCATENATE($AD2,AG2))</f>
        <v>China</v>
      </c>
      <c r="E2" s="60" t="str">
        <f ca="1">IF(Table3[[#This Row],[Type]]=$BL$3,HYPERLINK(CONCATENATE("http://crm.corp.halliburton.com/SalesMethod/main.aspx?etc=3&amp;id=%7b",VLOOKUP(INDIRECT(CONCATENATE(AD2,"!$F$2")),CRM!A:N,12,0),"%7d&amp;pagetype=entityrecord "),BN2),INDIRECT(CONCATENATE(AD2,AH2)))</f>
        <v>6-55357100</v>
      </c>
      <c r="F2" s="60" t="str">
        <f t="shared" ref="F2:F22" ca="1" si="3">INDIRECT(CONCATENATE($AD2,AI2))</f>
        <v>Customer_1</v>
      </c>
      <c r="G2" s="182" t="str">
        <f t="shared" ref="G2:G22" ca="1" si="4">INDIRECT(CONCATENATE($AD2,AV2))</f>
        <v>Project_name1</v>
      </c>
      <c r="H2" s="183" t="e">
        <f ca="1">VLOOKUP(Table3[[#This Row],[Project Name]],CRM!A:N,6,FALSE)</f>
        <v>#N/A</v>
      </c>
      <c r="I2" s="175" t="e">
        <f ca="1">VLOOKUP(Table3[[#This Row],[Project Name]],CRM!$1:$1048576,8,FALSE)</f>
        <v>#N/A</v>
      </c>
      <c r="J2" s="47">
        <f t="shared" ref="J2:J21" ca="1" si="5">INDIRECT(CONCATENATE($AD2,AK2))</f>
        <v>0</v>
      </c>
      <c r="K2" s="47">
        <f t="shared" ref="K2:K21" ca="1" si="6">INDIRECT(CONCATENATE($AD2,AL2))</f>
        <v>0</v>
      </c>
      <c r="L2" s="47">
        <f t="shared" ref="L2:L21" ca="1" si="7">INDIRECT(CONCATENATE($AD2,AM2))</f>
        <v>0</v>
      </c>
      <c r="M2" s="47">
        <f t="shared" ref="M2:M21" ca="1" si="8">INDIRECT(CONCATENATE($AD2,AN2))</f>
        <v>0</v>
      </c>
      <c r="N2" s="47">
        <f t="shared" ref="N2:N21" ca="1" si="9">INDIRECT(CONCATENATE($AD2,AO2))</f>
        <v>10000</v>
      </c>
      <c r="O2" s="47">
        <f t="shared" ref="O2:O21" ca="1" si="10">INDIRECT(CONCATENATE($AD2,AP2))</f>
        <v>0</v>
      </c>
      <c r="P2" s="163">
        <f t="shared" ref="P2:P21" ca="1" si="11">INDIRECT(CONCATENATE($AD2,AQ2))</f>
        <v>0</v>
      </c>
      <c r="Q2" s="163">
        <f t="shared" ref="Q2:Q21" ca="1" si="12">INDIRECT(CONCATENATE($AD2,AR2))</f>
        <v>0</v>
      </c>
      <c r="R2" s="163">
        <f t="shared" ref="R2:R21" ca="1" si="13">INDIRECT(CONCATENATE($AD2,AS2))</f>
        <v>0</v>
      </c>
      <c r="S2" s="163">
        <f t="shared" ref="S2:S21" ca="1" si="14">INDIRECT(CONCATENATE($AD2,AT2))</f>
        <v>0</v>
      </c>
      <c r="T2" s="163">
        <f t="shared" ref="T2:T21" ca="1" si="15">INDIRECT(CONCATENATE($AD2,AU2))</f>
        <v>0</v>
      </c>
      <c r="U2" s="163">
        <f t="shared" ref="U2:U21" ca="1" si="16">INDIRECT(CONCATENATE($AD2,AX2))</f>
        <v>500000</v>
      </c>
      <c r="V2" s="48"/>
      <c r="W2" s="47">
        <f ca="1">SUM(Table3[[#This Row],[Jan]:[Dec]])</f>
        <v>510000</v>
      </c>
      <c r="X2" s="133"/>
      <c r="Y2" s="133"/>
      <c r="Z2" s="133"/>
      <c r="AA2" s="133"/>
      <c r="AD2" s="46" t="s">
        <v>56</v>
      </c>
      <c r="AE2" s="46" t="s">
        <v>77</v>
      </c>
      <c r="AF2" s="46" t="s">
        <v>78</v>
      </c>
      <c r="AG2" s="46" t="s">
        <v>79</v>
      </c>
      <c r="AH2" s="46" t="s">
        <v>80</v>
      </c>
      <c r="AI2" s="46" t="s">
        <v>81</v>
      </c>
      <c r="AJ2" s="46" t="s">
        <v>82</v>
      </c>
      <c r="AK2" s="46" t="s">
        <v>83</v>
      </c>
      <c r="AL2" s="46" t="s">
        <v>84</v>
      </c>
      <c r="AM2" s="46" t="s">
        <v>85</v>
      </c>
      <c r="AN2" s="46" t="s">
        <v>86</v>
      </c>
      <c r="AO2" s="46" t="s">
        <v>87</v>
      </c>
      <c r="AP2" s="46" t="s">
        <v>88</v>
      </c>
      <c r="AQ2" s="46" t="s">
        <v>89</v>
      </c>
      <c r="AR2" s="46" t="s">
        <v>90</v>
      </c>
      <c r="AS2" s="46" t="s">
        <v>91</v>
      </c>
      <c r="AT2" s="46" t="s">
        <v>92</v>
      </c>
      <c r="AU2" s="46" t="s">
        <v>93</v>
      </c>
      <c r="AV2" s="46" t="s">
        <v>132</v>
      </c>
      <c r="AX2" s="46" t="s">
        <v>130</v>
      </c>
      <c r="AY2" s="63" t="s">
        <v>149</v>
      </c>
      <c r="BA2" t="s">
        <v>148</v>
      </c>
      <c r="BB2" t="s">
        <v>159</v>
      </c>
      <c r="BC2" s="46" t="s">
        <v>448</v>
      </c>
      <c r="BD2" s="46" t="s">
        <v>449</v>
      </c>
      <c r="BG2" s="115" t="s">
        <v>524</v>
      </c>
      <c r="BI2" s="173" t="s">
        <v>700</v>
      </c>
      <c r="BL2" s="5" t="s">
        <v>36</v>
      </c>
      <c r="BM2" s="57" t="s">
        <v>126</v>
      </c>
      <c r="BN2" s="46" t="s">
        <v>716</v>
      </c>
      <c r="BP2" s="190">
        <v>0</v>
      </c>
    </row>
    <row r="3" spans="1:68" s="46" customFormat="1" x14ac:dyDescent="0.35">
      <c r="A3" s="45" t="str">
        <f t="shared" ca="1" si="0"/>
        <v>p</v>
      </c>
      <c r="B3" s="45" t="e">
        <f t="shared" ca="1" si="1"/>
        <v>#N/A</v>
      </c>
      <c r="C3" s="45" t="s">
        <v>76</v>
      </c>
      <c r="D3" s="44" t="str">
        <f t="shared" ca="1" si="2"/>
        <v>China</v>
      </c>
      <c r="E3" s="60" t="str">
        <f ca="1">IF(Table3[[#This Row],[Type]]=$BL$3,HYPERLINK(CONCATENATE("http://crm.corp.halliburton.com/SalesMethod/main.aspx?etc=3&amp;id=%7b",VLOOKUP(INDIRECT(CONCATENATE(AD3,"!$F$2")),CRM!A:N,12,0),"%7d&amp;pagetype=entityrecord "),BN3),INDIRECT(CONCATENATE(AD3,AH3)))</f>
        <v>6-55366500</v>
      </c>
      <c r="F3" s="60" t="str">
        <f t="shared" ca="1" si="3"/>
        <v>Customer2</v>
      </c>
      <c r="G3" s="182" t="str">
        <f t="shared" ca="1" si="4"/>
        <v>Project_name2</v>
      </c>
      <c r="H3" s="183" t="e">
        <f ca="1">VLOOKUP(Table3[[#This Row],[Project Name]],CRM!A:N,6,FALSE)</f>
        <v>#N/A</v>
      </c>
      <c r="I3" s="176" t="e">
        <f ca="1">VLOOKUP(Table3[[#This Row],[Project Name]],CRM!$1:$1048576,8,FALSE)</f>
        <v>#N/A</v>
      </c>
      <c r="J3" s="47">
        <f t="shared" ca="1" si="5"/>
        <v>0</v>
      </c>
      <c r="K3" s="47">
        <f t="shared" ca="1" si="6"/>
        <v>0</v>
      </c>
      <c r="L3" s="47">
        <f t="shared" ca="1" si="7"/>
        <v>0</v>
      </c>
      <c r="M3" s="47">
        <f t="shared" ca="1" si="8"/>
        <v>0</v>
      </c>
      <c r="N3" s="47">
        <f t="shared" ca="1" si="9"/>
        <v>0</v>
      </c>
      <c r="O3" s="47">
        <f t="shared" ca="1" si="10"/>
        <v>0</v>
      </c>
      <c r="P3" s="47">
        <f t="shared" ca="1" si="11"/>
        <v>0</v>
      </c>
      <c r="Q3" s="47">
        <f t="shared" ca="1" si="12"/>
        <v>0</v>
      </c>
      <c r="R3" s="163">
        <f t="shared" ca="1" si="13"/>
        <v>0</v>
      </c>
      <c r="S3" s="163">
        <f t="shared" ca="1" si="14"/>
        <v>0</v>
      </c>
      <c r="T3" s="163">
        <f t="shared" ca="1" si="15"/>
        <v>0</v>
      </c>
      <c r="U3" s="163">
        <f t="shared" ca="1" si="16"/>
        <v>2000000</v>
      </c>
      <c r="V3" s="48"/>
      <c r="W3" s="47">
        <f ca="1">SUM(Table3[[#This Row],[Jan]:[Dec]])</f>
        <v>2000000</v>
      </c>
      <c r="X3" s="133"/>
      <c r="Y3" s="133"/>
      <c r="Z3" s="133"/>
      <c r="AA3" s="133"/>
      <c r="AD3" s="46" t="s">
        <v>57</v>
      </c>
      <c r="AE3" s="46" t="s">
        <v>77</v>
      </c>
      <c r="AF3" s="46" t="s">
        <v>78</v>
      </c>
      <c r="AG3" s="46" t="s">
        <v>79</v>
      </c>
      <c r="AH3" s="46" t="s">
        <v>80</v>
      </c>
      <c r="AI3" s="46" t="s">
        <v>81</v>
      </c>
      <c r="AJ3" s="46" t="s">
        <v>82</v>
      </c>
      <c r="AK3" s="46" t="s">
        <v>83</v>
      </c>
      <c r="AL3" s="46" t="s">
        <v>84</v>
      </c>
      <c r="AM3" s="46" t="s">
        <v>85</v>
      </c>
      <c r="AN3" s="46" t="s">
        <v>86</v>
      </c>
      <c r="AO3" s="46" t="s">
        <v>87</v>
      </c>
      <c r="AP3" s="46" t="s">
        <v>88</v>
      </c>
      <c r="AQ3" s="46" t="s">
        <v>89</v>
      </c>
      <c r="AR3" s="46" t="s">
        <v>90</v>
      </c>
      <c r="AS3" s="46" t="s">
        <v>91</v>
      </c>
      <c r="AT3" s="46" t="s">
        <v>92</v>
      </c>
      <c r="AU3" s="46" t="s">
        <v>93</v>
      </c>
      <c r="AV3" s="46" t="s">
        <v>132</v>
      </c>
      <c r="AX3" s="46" t="s">
        <v>130</v>
      </c>
      <c r="AY3" s="63" t="s">
        <v>150</v>
      </c>
      <c r="BA3" t="s">
        <v>149</v>
      </c>
      <c r="BB3" t="s">
        <v>148</v>
      </c>
      <c r="BC3" s="112" t="s">
        <v>1484</v>
      </c>
      <c r="BD3" s="112" t="s">
        <v>689</v>
      </c>
      <c r="BG3" s="115" t="s">
        <v>1063</v>
      </c>
      <c r="BL3" s="18" t="s">
        <v>37</v>
      </c>
      <c r="BM3" s="19" t="s">
        <v>127</v>
      </c>
      <c r="BN3" s="46" t="s">
        <v>717</v>
      </c>
      <c r="BP3" s="190">
        <v>0</v>
      </c>
    </row>
    <row r="4" spans="1:68" s="46" customFormat="1" x14ac:dyDescent="0.35">
      <c r="A4" s="45" t="str">
        <f t="shared" ca="1" si="0"/>
        <v>P</v>
      </c>
      <c r="B4" s="45" t="e">
        <f t="shared" ca="1" si="1"/>
        <v>#N/A</v>
      </c>
      <c r="C4" s="45" t="s">
        <v>76</v>
      </c>
      <c r="D4" s="44" t="str">
        <f t="shared" ca="1" si="2"/>
        <v>China</v>
      </c>
      <c r="E4" s="60">
        <f ca="1">IF(Table3[[#This Row],[Type]]=$BL$3,HYPERLINK(CONCATENATE("http://crm.corp.halliburton.com/SalesMethod/main.aspx?etc=3&amp;id=%7b",VLOOKUP(INDIRECT(CONCATENATE(AD4,"!$F$2")),CRM!A:N,12,0),"%7d&amp;pagetype=entityrecord "),BN4),INDIRECT(CONCATENATE(AD4,AH4)))</f>
        <v>0</v>
      </c>
      <c r="F4" s="60" t="str">
        <f t="shared" ca="1" si="3"/>
        <v>Customer3</v>
      </c>
      <c r="G4" s="182" t="str">
        <f t="shared" ca="1" si="4"/>
        <v>Project_name3</v>
      </c>
      <c r="H4" s="183" t="e">
        <f ca="1">VLOOKUP(Table3[[#This Row],[Project Name]],CRM!A:N,6,FALSE)</f>
        <v>#N/A</v>
      </c>
      <c r="I4" s="175" t="e">
        <f ca="1">VLOOKUP(Table3[[#This Row],[Project Name]],CRM!$1:$1048576,8,FALSE)</f>
        <v>#N/A</v>
      </c>
      <c r="J4" s="163">
        <f t="shared" ca="1" si="5"/>
        <v>0</v>
      </c>
      <c r="K4" s="163">
        <f t="shared" ca="1" si="6"/>
        <v>0</v>
      </c>
      <c r="L4" s="163">
        <f t="shared" ca="1" si="7"/>
        <v>0</v>
      </c>
      <c r="M4" s="163">
        <f t="shared" ca="1" si="8"/>
        <v>0</v>
      </c>
      <c r="N4" s="163">
        <f t="shared" ca="1" si="9"/>
        <v>0</v>
      </c>
      <c r="O4" s="163">
        <f t="shared" ca="1" si="10"/>
        <v>200000</v>
      </c>
      <c r="P4" s="163">
        <f t="shared" ca="1" si="11"/>
        <v>0</v>
      </c>
      <c r="Q4" s="163">
        <f t="shared" ca="1" si="12"/>
        <v>0</v>
      </c>
      <c r="R4" s="163">
        <f t="shared" ca="1" si="13"/>
        <v>0</v>
      </c>
      <c r="S4" s="163">
        <f t="shared" ca="1" si="14"/>
        <v>0</v>
      </c>
      <c r="T4" s="163">
        <f t="shared" ca="1" si="15"/>
        <v>0</v>
      </c>
      <c r="U4" s="163">
        <f t="shared" ca="1" si="16"/>
        <v>0</v>
      </c>
      <c r="V4" s="164"/>
      <c r="W4" s="163">
        <f ca="1">SUM(Table3[[#This Row],[Jan]:[Dec]])</f>
        <v>200000</v>
      </c>
      <c r="X4" s="133"/>
      <c r="Y4" s="133"/>
      <c r="Z4" s="133"/>
      <c r="AA4" s="133"/>
      <c r="AD4" s="46" t="s">
        <v>58</v>
      </c>
      <c r="AE4" s="46" t="s">
        <v>77</v>
      </c>
      <c r="AF4" s="46" t="s">
        <v>78</v>
      </c>
      <c r="AG4" s="46" t="s">
        <v>79</v>
      </c>
      <c r="AH4" s="46" t="s">
        <v>80</v>
      </c>
      <c r="AI4" s="46" t="s">
        <v>81</v>
      </c>
      <c r="AJ4" s="46" t="s">
        <v>82</v>
      </c>
      <c r="AK4" s="46" t="s">
        <v>83</v>
      </c>
      <c r="AL4" s="46" t="s">
        <v>84</v>
      </c>
      <c r="AM4" s="46" t="s">
        <v>85</v>
      </c>
      <c r="AN4" s="46" t="s">
        <v>86</v>
      </c>
      <c r="AO4" s="46" t="s">
        <v>87</v>
      </c>
      <c r="AP4" s="46" t="s">
        <v>88</v>
      </c>
      <c r="AQ4" s="46" t="s">
        <v>89</v>
      </c>
      <c r="AR4" s="46" t="s">
        <v>90</v>
      </c>
      <c r="AS4" s="46" t="s">
        <v>91</v>
      </c>
      <c r="AT4" s="46" t="s">
        <v>92</v>
      </c>
      <c r="AU4" s="46" t="s">
        <v>93</v>
      </c>
      <c r="AV4" s="46" t="s">
        <v>132</v>
      </c>
      <c r="AX4" s="46" t="s">
        <v>130</v>
      </c>
      <c r="AY4" s="63" t="s">
        <v>151</v>
      </c>
      <c r="BA4" t="s">
        <v>150</v>
      </c>
      <c r="BB4" t="s">
        <v>149</v>
      </c>
      <c r="BG4" s="115"/>
      <c r="BL4" s="170" t="s">
        <v>710</v>
      </c>
      <c r="BM4" s="19" t="s">
        <v>128</v>
      </c>
      <c r="BN4" s="46" t="s">
        <v>677</v>
      </c>
      <c r="BP4" s="190">
        <v>0</v>
      </c>
    </row>
    <row r="5" spans="1:68" s="221" customFormat="1" x14ac:dyDescent="0.35">
      <c r="A5" s="210" t="str">
        <f t="shared" ca="1" si="0"/>
        <v>p</v>
      </c>
      <c r="B5" s="210" t="e">
        <f t="shared" ca="1" si="1"/>
        <v>#N/A</v>
      </c>
      <c r="C5" s="210" t="s">
        <v>76</v>
      </c>
      <c r="D5" s="211" t="str">
        <f t="shared" ca="1" si="2"/>
        <v>China</v>
      </c>
      <c r="E5" s="212">
        <f ca="1">IF(Table3[[#This Row],[Type]]=$BL$3,HYPERLINK(CONCATENATE("http://crm.corp.halliburton.com/SalesMethod/main.aspx?etc=3&amp;id=%7b",VLOOKUP(INDIRECT(CONCATENATE(AD5,"!$F$2")),CRM!A:N,12,0),"%7d&amp;pagetype=entityrecord "),BN5),INDIRECT(CONCATENATE(AD5,AH5)))</f>
        <v>0</v>
      </c>
      <c r="F5" s="212" t="str">
        <f t="shared" ca="1" si="3"/>
        <v>customer3</v>
      </c>
      <c r="G5" s="213" t="str">
        <f t="shared" ca="1" si="4"/>
        <v>Project_name4</v>
      </c>
      <c r="H5" s="214" t="e">
        <f ca="1">VLOOKUP(Table3[[#This Row],[Project Name]],CRM!A:N,6,FALSE)</f>
        <v>#N/A</v>
      </c>
      <c r="I5" s="215" t="e">
        <f ca="1">VLOOKUP(Table3[[#This Row],[Project Name]],CRM!$1:$1048576,8,FALSE)</f>
        <v>#N/A</v>
      </c>
      <c r="J5" s="216">
        <f t="shared" ca="1" si="5"/>
        <v>0</v>
      </c>
      <c r="K5" s="216">
        <f t="shared" ca="1" si="6"/>
        <v>0</v>
      </c>
      <c r="L5" s="216">
        <f t="shared" ca="1" si="7"/>
        <v>0</v>
      </c>
      <c r="M5" s="216">
        <f t="shared" ca="1" si="8"/>
        <v>0</v>
      </c>
      <c r="N5" s="216">
        <f t="shared" ca="1" si="9"/>
        <v>0</v>
      </c>
      <c r="O5" s="216">
        <f t="shared" ca="1" si="10"/>
        <v>200000</v>
      </c>
      <c r="P5" s="216">
        <f t="shared" ca="1" si="11"/>
        <v>0</v>
      </c>
      <c r="Q5" s="216">
        <f t="shared" ca="1" si="12"/>
        <v>0</v>
      </c>
      <c r="R5" s="216">
        <f t="shared" ca="1" si="13"/>
        <v>0</v>
      </c>
      <c r="S5" s="216">
        <f t="shared" ca="1" si="14"/>
        <v>0</v>
      </c>
      <c r="T5" s="216">
        <f t="shared" ca="1" si="15"/>
        <v>0</v>
      </c>
      <c r="U5" s="216">
        <f t="shared" ca="1" si="16"/>
        <v>0</v>
      </c>
      <c r="V5" s="217"/>
      <c r="W5" s="216">
        <f ca="1">SUM(Table3[[#This Row],[Jan]:[Dec]])</f>
        <v>200000</v>
      </c>
      <c r="X5" s="218"/>
      <c r="Y5" s="218"/>
      <c r="Z5" s="218"/>
      <c r="AA5" s="218"/>
      <c r="AB5" s="219"/>
      <c r="AC5" s="219"/>
      <c r="AD5" s="219" t="s">
        <v>59</v>
      </c>
      <c r="AE5" s="219" t="s">
        <v>77</v>
      </c>
      <c r="AF5" s="219" t="s">
        <v>78</v>
      </c>
      <c r="AG5" s="219" t="s">
        <v>79</v>
      </c>
      <c r="AH5" s="219" t="s">
        <v>80</v>
      </c>
      <c r="AI5" s="219" t="s">
        <v>81</v>
      </c>
      <c r="AJ5" s="219" t="s">
        <v>82</v>
      </c>
      <c r="AK5" s="219" t="s">
        <v>83</v>
      </c>
      <c r="AL5" s="219" t="s">
        <v>84</v>
      </c>
      <c r="AM5" s="219" t="s">
        <v>85</v>
      </c>
      <c r="AN5" s="219" t="s">
        <v>86</v>
      </c>
      <c r="AO5" s="219" t="s">
        <v>87</v>
      </c>
      <c r="AP5" s="219" t="s">
        <v>88</v>
      </c>
      <c r="AQ5" s="219" t="s">
        <v>89</v>
      </c>
      <c r="AR5" s="219" t="s">
        <v>90</v>
      </c>
      <c r="AS5" s="219" t="s">
        <v>91</v>
      </c>
      <c r="AT5" s="219" t="s">
        <v>92</v>
      </c>
      <c r="AU5" s="219" t="s">
        <v>93</v>
      </c>
      <c r="AV5" s="219" t="s">
        <v>132</v>
      </c>
      <c r="AW5" s="219"/>
      <c r="AX5" s="219" t="s">
        <v>130</v>
      </c>
      <c r="AY5" s="220" t="s">
        <v>152</v>
      </c>
      <c r="AZ5" s="219"/>
      <c r="BA5" s="219" t="s">
        <v>151</v>
      </c>
      <c r="BB5" s="219" t="s">
        <v>150</v>
      </c>
      <c r="BC5" s="219"/>
      <c r="BD5" s="219"/>
      <c r="BE5" s="219"/>
      <c r="BF5" s="219"/>
      <c r="BG5" s="219"/>
      <c r="BH5" s="219"/>
      <c r="BL5" s="219"/>
      <c r="BM5" s="222" t="s">
        <v>129</v>
      </c>
      <c r="BN5" s="221" t="s">
        <v>678</v>
      </c>
      <c r="BP5" s="223">
        <v>0</v>
      </c>
    </row>
    <row r="6" spans="1:68" s="46" customFormat="1" x14ac:dyDescent="0.35">
      <c r="A6" s="45">
        <f t="shared" ca="1" si="0"/>
        <v>0</v>
      </c>
      <c r="B6" s="45" t="e">
        <f t="shared" ca="1" si="1"/>
        <v>#N/A</v>
      </c>
      <c r="C6" s="45" t="s">
        <v>76</v>
      </c>
      <c r="D6" s="44" t="str">
        <f t="shared" ca="1" si="2"/>
        <v>China</v>
      </c>
      <c r="E6" s="60" t="str">
        <f ca="1">IF(Table3[[#This Row],[Type]]=$BL$3,HYPERLINK(CONCATENATE("http://crm.corp.halliburton.com/SalesMethod/main.aspx?etc=3&amp;id=%7b",VLOOKUP(INDIRECT(CONCATENATE(AD6,"!$F$2")),CRM!A:N,12,0),"%7d&amp;pagetype=entityrecord "),BN6),INDIRECT(CONCATENATE(AD6,AH6)))</f>
        <v>TBD</v>
      </c>
      <c r="F6" s="60" t="str">
        <f t="shared" ca="1" si="3"/>
        <v>Customer3</v>
      </c>
      <c r="G6" s="182" t="str">
        <f t="shared" ca="1" si="4"/>
        <v>Project_name5</v>
      </c>
      <c r="H6" s="183" t="e">
        <f ca="1">VLOOKUP(Table3[[#This Row],[Project Name]],CRM!A:N,6,FALSE)</f>
        <v>#N/A</v>
      </c>
      <c r="I6" s="172" t="e">
        <f ca="1">VLOOKUP(Table3[[#This Row],[Project Name]],CRM!$1:$1048576,8,FALSE)</f>
        <v>#N/A</v>
      </c>
      <c r="J6" s="47">
        <f t="shared" ca="1" si="5"/>
        <v>0</v>
      </c>
      <c r="K6" s="47">
        <f t="shared" ca="1" si="6"/>
        <v>0</v>
      </c>
      <c r="L6" s="47">
        <f t="shared" ca="1" si="7"/>
        <v>0</v>
      </c>
      <c r="M6" s="47">
        <f t="shared" ca="1" si="8"/>
        <v>0</v>
      </c>
      <c r="N6" s="47">
        <f t="shared" ca="1" si="9"/>
        <v>0</v>
      </c>
      <c r="O6" s="47">
        <f t="shared" ca="1" si="10"/>
        <v>0</v>
      </c>
      <c r="P6" s="47">
        <f t="shared" ca="1" si="11"/>
        <v>0</v>
      </c>
      <c r="Q6" s="47">
        <f t="shared" ca="1" si="12"/>
        <v>0</v>
      </c>
      <c r="R6" s="163">
        <f t="shared" ca="1" si="13"/>
        <v>0</v>
      </c>
      <c r="S6" s="163">
        <f t="shared" ca="1" si="14"/>
        <v>0</v>
      </c>
      <c r="T6" s="163">
        <f t="shared" ca="1" si="15"/>
        <v>0</v>
      </c>
      <c r="U6" s="163">
        <f t="shared" ca="1" si="16"/>
        <v>200000</v>
      </c>
      <c r="V6" s="164"/>
      <c r="W6" s="163">
        <f ca="1">SUM(Table3[[#This Row],[Jan]:[Dec]])</f>
        <v>200000</v>
      </c>
      <c r="X6" s="133"/>
      <c r="Y6" s="133"/>
      <c r="Z6" s="133"/>
      <c r="AA6" s="133"/>
      <c r="AD6" s="46" t="s">
        <v>60</v>
      </c>
      <c r="AE6" s="46" t="s">
        <v>77</v>
      </c>
      <c r="AF6" s="46" t="s">
        <v>78</v>
      </c>
      <c r="AG6" s="46" t="s">
        <v>79</v>
      </c>
      <c r="AH6" s="46" t="s">
        <v>80</v>
      </c>
      <c r="AI6" s="46" t="s">
        <v>81</v>
      </c>
      <c r="AJ6" s="46" t="s">
        <v>82</v>
      </c>
      <c r="AK6" s="46" t="s">
        <v>83</v>
      </c>
      <c r="AL6" s="46" t="s">
        <v>84</v>
      </c>
      <c r="AM6" s="46" t="s">
        <v>85</v>
      </c>
      <c r="AN6" s="46" t="s">
        <v>86</v>
      </c>
      <c r="AO6" s="46" t="s">
        <v>87</v>
      </c>
      <c r="AP6" s="46" t="s">
        <v>88</v>
      </c>
      <c r="AQ6" s="46" t="s">
        <v>89</v>
      </c>
      <c r="AR6" s="46" t="s">
        <v>90</v>
      </c>
      <c r="AS6" s="46" t="s">
        <v>91</v>
      </c>
      <c r="AT6" s="46" t="s">
        <v>92</v>
      </c>
      <c r="AU6" s="46" t="s">
        <v>93</v>
      </c>
      <c r="AV6" s="46" t="s">
        <v>132</v>
      </c>
      <c r="AX6" s="46" t="s">
        <v>130</v>
      </c>
      <c r="AY6" s="63" t="s">
        <v>154</v>
      </c>
      <c r="BA6" t="s">
        <v>152</v>
      </c>
      <c r="BB6" t="s">
        <v>151</v>
      </c>
      <c r="BG6" s="115"/>
      <c r="BL6" s="115"/>
      <c r="BM6" s="19" t="s">
        <v>131</v>
      </c>
      <c r="BN6" s="46" t="s">
        <v>679</v>
      </c>
      <c r="BP6" s="190">
        <v>0</v>
      </c>
    </row>
    <row r="7" spans="1:68" s="46" customFormat="1" ht="15" customHeight="1" x14ac:dyDescent="0.35">
      <c r="A7" s="45" t="str">
        <f t="shared" ca="1" si="0"/>
        <v>p</v>
      </c>
      <c r="B7" s="45" t="e">
        <f t="shared" ca="1" si="1"/>
        <v>#N/A</v>
      </c>
      <c r="C7" s="45" t="s">
        <v>76</v>
      </c>
      <c r="D7" s="44" t="str">
        <f t="shared" ca="1" si="2"/>
        <v>China</v>
      </c>
      <c r="E7" s="60" t="str">
        <f ca="1">IF(Table3[[#This Row],[Type]]=$BL$3,HYPERLINK(CONCATENATE("http://crm.corp.halliburton.com/SalesMethod/main.aspx?etc=3&amp;id=%7b",VLOOKUP(INDIRECT(CONCATENATE(AD7,"!$F$2")),CRM!A:N,12,0),"%7d&amp;pagetype=entityrecord "),BN7),INDIRECT(CONCATENATE(AD7,AH7)))</f>
        <v>6-55366404</v>
      </c>
      <c r="F7" s="60" t="str">
        <f t="shared" ca="1" si="3"/>
        <v>customer5</v>
      </c>
      <c r="G7" s="182" t="str">
        <f t="shared" ca="1" si="4"/>
        <v>Project_name6</v>
      </c>
      <c r="H7" s="183" t="e">
        <f ca="1">VLOOKUP(Table3[[#This Row],[Project Name]],CRM!A:N,6,FALSE)</f>
        <v>#N/A</v>
      </c>
      <c r="I7" s="175" t="e">
        <f ca="1">VLOOKUP(Table3[[#This Row],[Project Name]],CRM!$1:$1048576,8,FALSE)</f>
        <v>#N/A</v>
      </c>
      <c r="J7" s="163">
        <f t="shared" ca="1" si="5"/>
        <v>0</v>
      </c>
      <c r="K7" s="163">
        <f t="shared" ca="1" si="6"/>
        <v>0</v>
      </c>
      <c r="L7" s="163">
        <f t="shared" ca="1" si="7"/>
        <v>0</v>
      </c>
      <c r="M7" s="163">
        <f t="shared" ca="1" si="8"/>
        <v>0</v>
      </c>
      <c r="N7" s="163">
        <f t="shared" ca="1" si="9"/>
        <v>0</v>
      </c>
      <c r="O7" s="163">
        <f t="shared" ca="1" si="10"/>
        <v>200000</v>
      </c>
      <c r="P7" s="163">
        <f t="shared" ca="1" si="11"/>
        <v>0</v>
      </c>
      <c r="Q7" s="163">
        <f t="shared" ca="1" si="12"/>
        <v>0</v>
      </c>
      <c r="R7" s="163">
        <f t="shared" ca="1" si="13"/>
        <v>0</v>
      </c>
      <c r="S7" s="163">
        <f t="shared" ca="1" si="14"/>
        <v>0</v>
      </c>
      <c r="T7" s="163">
        <f t="shared" ca="1" si="15"/>
        <v>0</v>
      </c>
      <c r="U7" s="163">
        <f t="shared" ca="1" si="16"/>
        <v>0</v>
      </c>
      <c r="V7" s="164"/>
      <c r="W7" s="163">
        <f ca="1">SUM(Table3[[#This Row],[Jan]:[Dec]])</f>
        <v>200000</v>
      </c>
      <c r="X7" s="133"/>
      <c r="Y7" s="133"/>
      <c r="Z7" s="133"/>
      <c r="AA7" s="133"/>
      <c r="AD7" s="46" t="s">
        <v>61</v>
      </c>
      <c r="AE7" s="46" t="s">
        <v>77</v>
      </c>
      <c r="AF7" s="46" t="s">
        <v>78</v>
      </c>
      <c r="AG7" s="46" t="s">
        <v>79</v>
      </c>
      <c r="AH7" s="46" t="s">
        <v>80</v>
      </c>
      <c r="AI7" s="46" t="s">
        <v>81</v>
      </c>
      <c r="AJ7" s="46" t="s">
        <v>82</v>
      </c>
      <c r="AK7" s="46" t="s">
        <v>83</v>
      </c>
      <c r="AL7" s="46" t="s">
        <v>84</v>
      </c>
      <c r="AM7" s="46" t="s">
        <v>85</v>
      </c>
      <c r="AN7" s="46" t="s">
        <v>86</v>
      </c>
      <c r="AO7" s="46" t="s">
        <v>87</v>
      </c>
      <c r="AP7" s="46" t="s">
        <v>88</v>
      </c>
      <c r="AQ7" s="46" t="s">
        <v>89</v>
      </c>
      <c r="AR7" s="46" t="s">
        <v>90</v>
      </c>
      <c r="AS7" s="46" t="s">
        <v>91</v>
      </c>
      <c r="AT7" s="46" t="s">
        <v>92</v>
      </c>
      <c r="AU7" s="46" t="s">
        <v>93</v>
      </c>
      <c r="AV7" s="46" t="s">
        <v>132</v>
      </c>
      <c r="AX7" s="46" t="s">
        <v>130</v>
      </c>
      <c r="AY7" s="63" t="s">
        <v>153</v>
      </c>
      <c r="BA7" t="s">
        <v>154</v>
      </c>
      <c r="BB7" t="s">
        <v>152</v>
      </c>
      <c r="BG7" s="115"/>
      <c r="BI7" s="173" t="s">
        <v>700</v>
      </c>
      <c r="BL7" s="115"/>
      <c r="BM7" s="115"/>
      <c r="BN7" s="46" t="s">
        <v>680</v>
      </c>
      <c r="BP7" s="190">
        <v>0</v>
      </c>
    </row>
    <row r="8" spans="1:68" s="46" customFormat="1" x14ac:dyDescent="0.35">
      <c r="A8" s="45">
        <f t="shared" ca="1" si="0"/>
        <v>0</v>
      </c>
      <c r="B8" s="45" t="e">
        <f t="shared" ca="1" si="1"/>
        <v>#N/A</v>
      </c>
      <c r="C8" s="45" t="s">
        <v>76</v>
      </c>
      <c r="D8" s="44" t="str">
        <f t="shared" ca="1" si="2"/>
        <v>China</v>
      </c>
      <c r="E8" s="60" t="str">
        <f ca="1">IF(Table3[[#This Row],[Type]]=$BL$3,HYPERLINK(CONCATENATE("http://crm.corp.halliburton.com/SalesMethod/main.aspx?etc=3&amp;id=%7b",VLOOKUP(INDIRECT(CONCATENATE(AD8,"!$F$2")),CRM!A:N,12,0),"%7d&amp;pagetype=entityrecord "),BN8),INDIRECT(CONCATENATE(AD8,AH8)))</f>
        <v>TBD</v>
      </c>
      <c r="F8" s="60" t="str">
        <f t="shared" ca="1" si="3"/>
        <v>customer4</v>
      </c>
      <c r="G8" s="182" t="str">
        <f t="shared" ca="1" si="4"/>
        <v>Project_name7</v>
      </c>
      <c r="H8" s="183" t="e">
        <f ca="1">VLOOKUP(Table3[[#This Row],[Project Name]],CRM!A:N,6,FALSE)</f>
        <v>#N/A</v>
      </c>
      <c r="I8" s="176" t="e">
        <f ca="1">VLOOKUP(Table3[[#This Row],[Project Name]],CRM!$1:$1048576,8,FALSE)</f>
        <v>#N/A</v>
      </c>
      <c r="J8" s="163">
        <f t="shared" ca="1" si="5"/>
        <v>0</v>
      </c>
      <c r="K8" s="163">
        <f t="shared" ca="1" si="6"/>
        <v>0</v>
      </c>
      <c r="L8" s="163">
        <f t="shared" ca="1" si="7"/>
        <v>0</v>
      </c>
      <c r="M8" s="163">
        <f t="shared" ca="1" si="8"/>
        <v>0</v>
      </c>
      <c r="N8" s="163">
        <f t="shared" ca="1" si="9"/>
        <v>0</v>
      </c>
      <c r="O8" s="163">
        <f t="shared" ca="1" si="10"/>
        <v>0</v>
      </c>
      <c r="P8" s="163">
        <f t="shared" ca="1" si="11"/>
        <v>0</v>
      </c>
      <c r="Q8" s="163">
        <f t="shared" ca="1" si="12"/>
        <v>0</v>
      </c>
      <c r="R8" s="163">
        <f t="shared" ca="1" si="13"/>
        <v>0</v>
      </c>
      <c r="S8" s="163">
        <f t="shared" ca="1" si="14"/>
        <v>0</v>
      </c>
      <c r="T8" s="163">
        <f t="shared" ca="1" si="15"/>
        <v>0</v>
      </c>
      <c r="U8" s="163">
        <f t="shared" ca="1" si="16"/>
        <v>200000</v>
      </c>
      <c r="V8" s="164"/>
      <c r="W8" s="163">
        <f ca="1">SUM(Table3[[#This Row],[Jan]:[Dec]])</f>
        <v>200000</v>
      </c>
      <c r="X8" s="133"/>
      <c r="Y8" s="133"/>
      <c r="Z8" s="133"/>
      <c r="AA8" s="133"/>
      <c r="AD8" s="46" t="s">
        <v>62</v>
      </c>
      <c r="AE8" s="46" t="s">
        <v>77</v>
      </c>
      <c r="AF8" s="46" t="s">
        <v>78</v>
      </c>
      <c r="AG8" s="46" t="s">
        <v>79</v>
      </c>
      <c r="AH8" s="46" t="s">
        <v>80</v>
      </c>
      <c r="AI8" s="46" t="s">
        <v>81</v>
      </c>
      <c r="AJ8" s="46" t="s">
        <v>82</v>
      </c>
      <c r="AK8" s="46" t="s">
        <v>83</v>
      </c>
      <c r="AL8" s="46" t="s">
        <v>84</v>
      </c>
      <c r="AM8" s="46" t="s">
        <v>85</v>
      </c>
      <c r="AN8" s="46" t="s">
        <v>86</v>
      </c>
      <c r="AO8" s="46" t="s">
        <v>87</v>
      </c>
      <c r="AP8" s="46" t="s">
        <v>88</v>
      </c>
      <c r="AQ8" s="46" t="s">
        <v>89</v>
      </c>
      <c r="AR8" s="46" t="s">
        <v>90</v>
      </c>
      <c r="AS8" s="46" t="s">
        <v>91</v>
      </c>
      <c r="AT8" s="46" t="s">
        <v>92</v>
      </c>
      <c r="AU8" s="46" t="s">
        <v>93</v>
      </c>
      <c r="AV8" s="46" t="s">
        <v>132</v>
      </c>
      <c r="AX8" s="46" t="s">
        <v>130</v>
      </c>
      <c r="AY8" s="63" t="s">
        <v>155</v>
      </c>
      <c r="BA8" t="s">
        <v>153</v>
      </c>
      <c r="BB8" t="s">
        <v>154</v>
      </c>
      <c r="BG8" s="115"/>
      <c r="BI8" s="174" t="s">
        <v>702</v>
      </c>
      <c r="BL8" s="115"/>
      <c r="BM8" s="115"/>
      <c r="BN8" s="46" t="s">
        <v>681</v>
      </c>
      <c r="BP8" s="190">
        <v>0</v>
      </c>
    </row>
    <row r="9" spans="1:68" s="219" customFormat="1" x14ac:dyDescent="0.35">
      <c r="A9" s="210">
        <f t="shared" ca="1" si="0"/>
        <v>0</v>
      </c>
      <c r="B9" s="210" t="e">
        <f t="shared" ca="1" si="1"/>
        <v>#N/A</v>
      </c>
      <c r="C9" s="210" t="s">
        <v>76</v>
      </c>
      <c r="D9" s="211" t="str">
        <f t="shared" ca="1" si="2"/>
        <v>China</v>
      </c>
      <c r="E9" s="212" t="str">
        <f ca="1">IF(Table3[[#This Row],[Type]]=$BL$3,HYPERLINK(CONCATENATE("http://crm.corp.halliburton.com/SalesMethod/main.aspx?etc=3&amp;id=%7b",VLOOKUP(INDIRECT(CONCATENATE(AD9,"!$F$2")),CRM!A:N,12,0),"%7d&amp;pagetype=entityrecord "),BN9),INDIRECT(CONCATENATE(AD9,AH9)))</f>
        <v>5-30470300</v>
      </c>
      <c r="F9" s="212" t="str">
        <f t="shared" ca="1" si="3"/>
        <v>customer6</v>
      </c>
      <c r="G9" s="213" t="str">
        <f t="shared" ca="1" si="4"/>
        <v>Project_name8</v>
      </c>
      <c r="H9" s="214" t="e">
        <f ca="1">VLOOKUP(Table3[[#This Row],[Project Name]],CRM!A:N,6,FALSE)</f>
        <v>#N/A</v>
      </c>
      <c r="I9" s="224" t="e">
        <f ca="1">VLOOKUP(Table3[[#This Row],[Project Name]],CRM!$1:$1048576,8,FALSE)</f>
        <v>#N/A</v>
      </c>
      <c r="J9" s="216">
        <f t="shared" ca="1" si="5"/>
        <v>0</v>
      </c>
      <c r="K9" s="216">
        <f t="shared" ca="1" si="6"/>
        <v>0</v>
      </c>
      <c r="L9" s="216">
        <f t="shared" ca="1" si="7"/>
        <v>0</v>
      </c>
      <c r="M9" s="216">
        <f t="shared" ca="1" si="8"/>
        <v>0</v>
      </c>
      <c r="N9" s="216">
        <f t="shared" ca="1" si="9"/>
        <v>0</v>
      </c>
      <c r="O9" s="216">
        <f t="shared" ca="1" si="10"/>
        <v>0</v>
      </c>
      <c r="P9" s="216">
        <f t="shared" ca="1" si="11"/>
        <v>0</v>
      </c>
      <c r="Q9" s="216">
        <f t="shared" ca="1" si="12"/>
        <v>0</v>
      </c>
      <c r="R9" s="216">
        <f t="shared" ca="1" si="13"/>
        <v>0</v>
      </c>
      <c r="S9" s="216">
        <f t="shared" ca="1" si="14"/>
        <v>0</v>
      </c>
      <c r="T9" s="216">
        <f t="shared" ca="1" si="15"/>
        <v>0</v>
      </c>
      <c r="U9" s="216">
        <f t="shared" ca="1" si="16"/>
        <v>200000</v>
      </c>
      <c r="V9" s="217"/>
      <c r="W9" s="216">
        <f ca="1">SUM(Table3[[#This Row],[Jan]:[Dec]])</f>
        <v>200000</v>
      </c>
      <c r="X9" s="218"/>
      <c r="Y9" s="218"/>
      <c r="Z9" s="218"/>
      <c r="AA9" s="218"/>
      <c r="AD9" s="219" t="s">
        <v>63</v>
      </c>
      <c r="AE9" s="219" t="s">
        <v>77</v>
      </c>
      <c r="AF9" s="219" t="s">
        <v>78</v>
      </c>
      <c r="AG9" s="219" t="s">
        <v>79</v>
      </c>
      <c r="AH9" s="219" t="s">
        <v>80</v>
      </c>
      <c r="AI9" s="219" t="s">
        <v>81</v>
      </c>
      <c r="AJ9" s="219" t="s">
        <v>82</v>
      </c>
      <c r="AK9" s="219" t="s">
        <v>83</v>
      </c>
      <c r="AL9" s="219" t="s">
        <v>84</v>
      </c>
      <c r="AM9" s="219" t="s">
        <v>85</v>
      </c>
      <c r="AN9" s="219" t="s">
        <v>86</v>
      </c>
      <c r="AO9" s="219" t="s">
        <v>87</v>
      </c>
      <c r="AP9" s="219" t="s">
        <v>88</v>
      </c>
      <c r="AQ9" s="219" t="s">
        <v>89</v>
      </c>
      <c r="AR9" s="219" t="s">
        <v>90</v>
      </c>
      <c r="AS9" s="219" t="s">
        <v>91</v>
      </c>
      <c r="AT9" s="219" t="s">
        <v>92</v>
      </c>
      <c r="AU9" s="219" t="s">
        <v>93</v>
      </c>
      <c r="AV9" s="219" t="s">
        <v>132</v>
      </c>
      <c r="AX9" s="219" t="s">
        <v>130</v>
      </c>
      <c r="AY9" s="220" t="s">
        <v>156</v>
      </c>
      <c r="BA9" s="219" t="s">
        <v>155</v>
      </c>
      <c r="BB9" s="219" t="s">
        <v>153</v>
      </c>
      <c r="BL9" s="211"/>
      <c r="BM9" s="211"/>
      <c r="BN9" s="219" t="s">
        <v>682</v>
      </c>
      <c r="BP9" s="223">
        <v>0</v>
      </c>
    </row>
    <row r="10" spans="1:68" s="46" customFormat="1" x14ac:dyDescent="0.35">
      <c r="A10" s="45" t="str">
        <f t="shared" ca="1" si="0"/>
        <v>p</v>
      </c>
      <c r="B10" s="45" t="e">
        <f t="shared" ca="1" si="1"/>
        <v>#N/A</v>
      </c>
      <c r="C10" s="45" t="s">
        <v>76</v>
      </c>
      <c r="D10" s="44" t="str">
        <f t="shared" ca="1" si="2"/>
        <v>China</v>
      </c>
      <c r="E10" s="60" t="str">
        <f ca="1">IF(Table3[[#This Row],[Type]]=$BL$3,HYPERLINK(CONCATENATE("http://crm.corp.halliburton.com/SalesMethod/main.aspx?etc=3&amp;id=%7b",VLOOKUP(INDIRECT(CONCATENATE(AD10,"!$F$2")),CRM!A:N,12,0),"%7d&amp;pagetype=entityrecord "),BN10),INDIRECT(CONCATENATE(AD10,AH10)))</f>
        <v>5-30470800</v>
      </c>
      <c r="F10" s="60" t="str">
        <f t="shared" ca="1" si="3"/>
        <v>customer7</v>
      </c>
      <c r="G10" s="182" t="str">
        <f t="shared" ca="1" si="4"/>
        <v>Project_name9</v>
      </c>
      <c r="H10" s="183" t="e">
        <f ca="1">VLOOKUP(Table3[[#This Row],[Project Name]],CRM!A:N,6,FALSE)</f>
        <v>#N/A</v>
      </c>
      <c r="I10" s="176" t="e">
        <f ca="1">VLOOKUP(Table3[[#This Row],[Project Name]],CRM!$1:$1048576,8,FALSE)</f>
        <v>#N/A</v>
      </c>
      <c r="J10" s="47">
        <f t="shared" ca="1" si="5"/>
        <v>0</v>
      </c>
      <c r="K10" s="47">
        <f t="shared" ca="1" si="6"/>
        <v>0</v>
      </c>
      <c r="L10" s="47">
        <f t="shared" ca="1" si="7"/>
        <v>0</v>
      </c>
      <c r="M10" s="47">
        <f t="shared" ca="1" si="8"/>
        <v>0</v>
      </c>
      <c r="N10" s="47">
        <f t="shared" ca="1" si="9"/>
        <v>0</v>
      </c>
      <c r="O10" s="47">
        <f t="shared" ca="1" si="10"/>
        <v>200000</v>
      </c>
      <c r="P10" s="47">
        <f t="shared" ca="1" si="11"/>
        <v>0</v>
      </c>
      <c r="Q10" s="47">
        <f t="shared" ca="1" si="12"/>
        <v>0</v>
      </c>
      <c r="R10" s="163">
        <f t="shared" ca="1" si="13"/>
        <v>0</v>
      </c>
      <c r="S10" s="163">
        <f t="shared" ca="1" si="14"/>
        <v>0</v>
      </c>
      <c r="T10" s="163">
        <f t="shared" ca="1" si="15"/>
        <v>0</v>
      </c>
      <c r="U10" s="163">
        <f t="shared" ca="1" si="16"/>
        <v>0</v>
      </c>
      <c r="V10" s="164"/>
      <c r="W10" s="163">
        <f ca="1">SUM(Table3[[#This Row],[Jan]:[Dec]])</f>
        <v>200000</v>
      </c>
      <c r="X10" s="133"/>
      <c r="Y10" s="133"/>
      <c r="Z10" s="133"/>
      <c r="AA10" s="133"/>
      <c r="AD10" s="46" t="s">
        <v>64</v>
      </c>
      <c r="AE10" s="46" t="s">
        <v>77</v>
      </c>
      <c r="AF10" s="46" t="s">
        <v>78</v>
      </c>
      <c r="AG10" s="46" t="s">
        <v>79</v>
      </c>
      <c r="AH10" s="46" t="s">
        <v>80</v>
      </c>
      <c r="AI10" s="46" t="s">
        <v>81</v>
      </c>
      <c r="AJ10" s="46" t="s">
        <v>82</v>
      </c>
      <c r="AK10" s="46" t="s">
        <v>83</v>
      </c>
      <c r="AL10" s="46" t="s">
        <v>84</v>
      </c>
      <c r="AM10" s="46" t="s">
        <v>85</v>
      </c>
      <c r="AN10" s="46" t="s">
        <v>86</v>
      </c>
      <c r="AO10" s="46" t="s">
        <v>87</v>
      </c>
      <c r="AP10" s="46" t="s">
        <v>88</v>
      </c>
      <c r="AQ10" s="46" t="s">
        <v>89</v>
      </c>
      <c r="AR10" s="46" t="s">
        <v>90</v>
      </c>
      <c r="AS10" s="46" t="s">
        <v>91</v>
      </c>
      <c r="AT10" s="46" t="s">
        <v>92</v>
      </c>
      <c r="AU10" s="46" t="s">
        <v>93</v>
      </c>
      <c r="AV10" s="46" t="s">
        <v>132</v>
      </c>
      <c r="AX10" s="46" t="s">
        <v>130</v>
      </c>
      <c r="AY10" s="63" t="s">
        <v>157</v>
      </c>
      <c r="BA10" t="s">
        <v>156</v>
      </c>
      <c r="BB10" t="s">
        <v>155</v>
      </c>
      <c r="BG10" s="115"/>
      <c r="BL10" s="170"/>
      <c r="BM10" s="170"/>
      <c r="BN10" s="46" t="s">
        <v>683</v>
      </c>
      <c r="BP10" s="190">
        <v>0</v>
      </c>
    </row>
    <row r="11" spans="1:68" s="46" customFormat="1" x14ac:dyDescent="0.35">
      <c r="A11" s="45" t="str">
        <f t="shared" ca="1" si="0"/>
        <v>p</v>
      </c>
      <c r="B11" s="45" t="e">
        <f t="shared" ca="1" si="1"/>
        <v>#N/A</v>
      </c>
      <c r="C11" s="45" t="s">
        <v>76</v>
      </c>
      <c r="D11" s="44" t="str">
        <f t="shared" ca="1" si="2"/>
        <v>China</v>
      </c>
      <c r="E11" s="60">
        <f ca="1">IF(Table3[[#This Row],[Type]]=$BL$3,HYPERLINK(CONCATENATE("http://crm.corp.halliburton.com/SalesMethod/main.aspx?etc=3&amp;id=%7b",VLOOKUP(INDIRECT(CONCATENATE(AD11,"!$F$2")),CRM!A:N,12,0),"%7d&amp;pagetype=entityrecord "),BN11),INDIRECT(CONCATENATE(AD11,AH11)))</f>
        <v>0</v>
      </c>
      <c r="F11" s="60" t="str">
        <f t="shared" ca="1" si="3"/>
        <v>customer13</v>
      </c>
      <c r="G11" s="182" t="str">
        <f t="shared" ca="1" si="4"/>
        <v>Project_name10</v>
      </c>
      <c r="H11" s="183" t="e">
        <f ca="1">VLOOKUP(Table3[[#This Row],[Project Name]],CRM!A:N,6,FALSE)</f>
        <v>#N/A</v>
      </c>
      <c r="I11" s="175" t="e">
        <f ca="1">VLOOKUP(Table3[[#This Row],[Project Name]],CRM!$1:$1048576,8,FALSE)</f>
        <v>#N/A</v>
      </c>
      <c r="J11" s="47">
        <f t="shared" ca="1" si="5"/>
        <v>0</v>
      </c>
      <c r="K11" s="47">
        <f t="shared" ca="1" si="6"/>
        <v>0</v>
      </c>
      <c r="L11" s="47">
        <f t="shared" ca="1" si="7"/>
        <v>0</v>
      </c>
      <c r="M11" s="47">
        <f t="shared" ca="1" si="8"/>
        <v>0</v>
      </c>
      <c r="N11" s="47">
        <f t="shared" ca="1" si="9"/>
        <v>0</v>
      </c>
      <c r="O11" s="47">
        <f t="shared" ca="1" si="10"/>
        <v>0</v>
      </c>
      <c r="P11" s="47">
        <f t="shared" ca="1" si="11"/>
        <v>0</v>
      </c>
      <c r="Q11" s="47">
        <f t="shared" ca="1" si="12"/>
        <v>0</v>
      </c>
      <c r="R11" s="163">
        <f t="shared" ca="1" si="13"/>
        <v>0</v>
      </c>
      <c r="S11" s="163">
        <f t="shared" ca="1" si="14"/>
        <v>0</v>
      </c>
      <c r="T11" s="163">
        <f t="shared" ca="1" si="15"/>
        <v>0</v>
      </c>
      <c r="U11" s="163">
        <f t="shared" ca="1" si="16"/>
        <v>3000000</v>
      </c>
      <c r="V11" s="164"/>
      <c r="W11" s="163">
        <f ca="1">SUM(Table3[[#This Row],[Jan]:[Dec]])</f>
        <v>3000000</v>
      </c>
      <c r="X11" s="133"/>
      <c r="Y11" s="133"/>
      <c r="Z11" s="133"/>
      <c r="AA11" s="133"/>
      <c r="AD11" s="46" t="s">
        <v>65</v>
      </c>
      <c r="AE11" s="46" t="s">
        <v>77</v>
      </c>
      <c r="AF11" s="46" t="s">
        <v>78</v>
      </c>
      <c r="AG11" s="46" t="s">
        <v>79</v>
      </c>
      <c r="AH11" s="46" t="s">
        <v>80</v>
      </c>
      <c r="AI11" s="46" t="s">
        <v>81</v>
      </c>
      <c r="AJ11" s="46" t="s">
        <v>82</v>
      </c>
      <c r="AK11" s="46" t="s">
        <v>83</v>
      </c>
      <c r="AL11" s="46" t="s">
        <v>84</v>
      </c>
      <c r="AM11" s="46" t="s">
        <v>85</v>
      </c>
      <c r="AN11" s="46" t="s">
        <v>86</v>
      </c>
      <c r="AO11" s="46" t="s">
        <v>87</v>
      </c>
      <c r="AP11" s="46" t="s">
        <v>88</v>
      </c>
      <c r="AQ11" s="46" t="s">
        <v>89</v>
      </c>
      <c r="AR11" s="46" t="s">
        <v>90</v>
      </c>
      <c r="AS11" s="46" t="s">
        <v>91</v>
      </c>
      <c r="AT11" s="46" t="s">
        <v>92</v>
      </c>
      <c r="AU11" s="46" t="s">
        <v>93</v>
      </c>
      <c r="AV11" s="46" t="s">
        <v>132</v>
      </c>
      <c r="AX11" s="46" t="s">
        <v>130</v>
      </c>
      <c r="AY11" s="63" t="s">
        <v>158</v>
      </c>
      <c r="BA11" t="s">
        <v>157</v>
      </c>
      <c r="BB11" t="s">
        <v>156</v>
      </c>
      <c r="BG11" s="115"/>
      <c r="BL11" s="7"/>
      <c r="BM11" s="7"/>
      <c r="BN11" s="46" t="s">
        <v>684</v>
      </c>
      <c r="BP11" s="190">
        <v>0</v>
      </c>
    </row>
    <row r="12" spans="1:68" s="46" customFormat="1" x14ac:dyDescent="0.35">
      <c r="A12" s="128" t="str">
        <f t="shared" ca="1" si="0"/>
        <v>p</v>
      </c>
      <c r="B12" s="128" t="e">
        <f t="shared" ca="1" si="1"/>
        <v>#N/A</v>
      </c>
      <c r="C12" s="128" t="s">
        <v>76</v>
      </c>
      <c r="D12" s="129" t="str">
        <f t="shared" ca="1" si="2"/>
        <v>China</v>
      </c>
      <c r="E12" s="60" t="str">
        <f ca="1">IF(Table3[[#This Row],[Type]]=$BL$3,HYPERLINK(CONCATENATE("http://crm.corp.halliburton.com/SalesMethod/main.aspx?etc=3&amp;id=%7b",VLOOKUP(INDIRECT(CONCATENATE(AD12,"!$F$2")),CRM!A:N,12,0),"%7d&amp;pagetype=entityrecord "),BN12),INDIRECT(CONCATENATE(AD12,AH12)))</f>
        <v>6-55358000</v>
      </c>
      <c r="F12" s="130" t="str">
        <f t="shared" ca="1" si="3"/>
        <v>custmer8</v>
      </c>
      <c r="G12" s="182" t="str">
        <f t="shared" ca="1" si="4"/>
        <v>Project11</v>
      </c>
      <c r="H12" s="183" t="e">
        <f ca="1">VLOOKUP(Table3[[#This Row],[Project Name]],CRM!A:N,6,FALSE)</f>
        <v>#N/A</v>
      </c>
      <c r="I12" s="175" t="e">
        <f ca="1">VLOOKUP(Table3[[#This Row],[Project Name]],CRM!$1:$1048576,8,FALSE)</f>
        <v>#N/A</v>
      </c>
      <c r="J12" s="132">
        <f t="shared" ca="1" si="5"/>
        <v>0</v>
      </c>
      <c r="K12" s="132">
        <f t="shared" ca="1" si="6"/>
        <v>0</v>
      </c>
      <c r="L12" s="132">
        <f t="shared" ca="1" si="7"/>
        <v>0</v>
      </c>
      <c r="M12" s="132">
        <f t="shared" ca="1" si="8"/>
        <v>0</v>
      </c>
      <c r="N12" s="132">
        <f t="shared" ca="1" si="9"/>
        <v>0</v>
      </c>
      <c r="O12" s="132">
        <f t="shared" ca="1" si="10"/>
        <v>200000</v>
      </c>
      <c r="P12" s="132">
        <f t="shared" ca="1" si="11"/>
        <v>0</v>
      </c>
      <c r="Q12" s="132">
        <f t="shared" ca="1" si="12"/>
        <v>0</v>
      </c>
      <c r="R12" s="132">
        <f t="shared" ca="1" si="13"/>
        <v>0</v>
      </c>
      <c r="S12" s="132">
        <f t="shared" ca="1" si="14"/>
        <v>0</v>
      </c>
      <c r="T12" s="132">
        <f t="shared" ca="1" si="15"/>
        <v>0</v>
      </c>
      <c r="U12" s="132">
        <f t="shared" ca="1" si="16"/>
        <v>0</v>
      </c>
      <c r="V12" s="166"/>
      <c r="W12" s="132">
        <f ca="1">SUM(Table3[[#This Row],[Jan]:[Dec]])</f>
        <v>200000</v>
      </c>
      <c r="X12" s="165"/>
      <c r="Y12" s="165"/>
      <c r="Z12" s="165"/>
      <c r="AA12" s="165"/>
      <c r="AD12" s="46" t="s">
        <v>66</v>
      </c>
      <c r="AE12" s="46" t="s">
        <v>77</v>
      </c>
      <c r="AF12" s="46" t="s">
        <v>78</v>
      </c>
      <c r="AG12" s="46" t="s">
        <v>79</v>
      </c>
      <c r="AH12" s="46" t="s">
        <v>80</v>
      </c>
      <c r="AI12" s="46" t="s">
        <v>81</v>
      </c>
      <c r="AJ12" s="46" t="s">
        <v>82</v>
      </c>
      <c r="AK12" s="46" t="s">
        <v>83</v>
      </c>
      <c r="AL12" s="46" t="s">
        <v>84</v>
      </c>
      <c r="AM12" s="46" t="s">
        <v>85</v>
      </c>
      <c r="AN12" s="46" t="s">
        <v>86</v>
      </c>
      <c r="AO12" s="46" t="s">
        <v>87</v>
      </c>
      <c r="AP12" s="46" t="s">
        <v>88</v>
      </c>
      <c r="AQ12" s="46" t="s">
        <v>89</v>
      </c>
      <c r="AR12" s="46" t="s">
        <v>90</v>
      </c>
      <c r="AS12" s="46" t="s">
        <v>91</v>
      </c>
      <c r="AT12" s="46" t="s">
        <v>92</v>
      </c>
      <c r="AU12" s="46" t="s">
        <v>93</v>
      </c>
      <c r="AV12" s="46" t="s">
        <v>132</v>
      </c>
      <c r="AX12" s="46" t="s">
        <v>130</v>
      </c>
      <c r="AY12" s="63" t="s">
        <v>159</v>
      </c>
      <c r="BA12" t="s">
        <v>158</v>
      </c>
      <c r="BB12" t="s">
        <v>157</v>
      </c>
      <c r="BG12" s="115"/>
      <c r="BL12" s="7"/>
      <c r="BM12" s="7"/>
      <c r="BN12" s="46" t="s">
        <v>685</v>
      </c>
      <c r="BP12" s="190">
        <v>0</v>
      </c>
    </row>
    <row r="13" spans="1:68" s="219" customFormat="1" ht="15" customHeight="1" x14ac:dyDescent="0.35">
      <c r="A13" s="225">
        <f t="shared" ca="1" si="0"/>
        <v>0</v>
      </c>
      <c r="B13" s="225" t="e">
        <f t="shared" ca="1" si="1"/>
        <v>#N/A</v>
      </c>
      <c r="C13" s="225" t="s">
        <v>76</v>
      </c>
      <c r="D13" s="226" t="str">
        <f t="shared" ca="1" si="2"/>
        <v>China</v>
      </c>
      <c r="E13" s="212" t="str">
        <f ca="1">IF(Table3[[#This Row],[Type]]=$BL$3,HYPERLINK(CONCATENATE("http://crm.corp.halliburton.com/SalesMethod/main.aspx?etc=3&amp;id=%7b",VLOOKUP(INDIRECT(CONCATENATE(AD13,"!$F$2")),CRM!A:N,12,0),"%7d&amp;pagetype=entityrecord "),BN13),INDIRECT(CONCATENATE(AD13,AH13)))</f>
        <v>TBD</v>
      </c>
      <c r="F13" s="227" t="str">
        <f t="shared" ca="1" si="3"/>
        <v>customer7</v>
      </c>
      <c r="G13" s="213" t="str">
        <f t="shared" ca="1" si="4"/>
        <v>Project12</v>
      </c>
      <c r="H13" s="214" t="e">
        <f ca="1">VLOOKUP(Table3[[#This Row],[Project Name]],CRM!A:N,6,FALSE)</f>
        <v>#N/A</v>
      </c>
      <c r="I13" s="228" t="e">
        <f ca="1">VLOOKUP(Table3[[#This Row],[Project Name]],CRM!$1:$1048576,8,FALSE)</f>
        <v>#N/A</v>
      </c>
      <c r="J13" s="229">
        <f t="shared" ca="1" si="5"/>
        <v>0</v>
      </c>
      <c r="K13" s="229">
        <f t="shared" ca="1" si="6"/>
        <v>0</v>
      </c>
      <c r="L13" s="229">
        <f t="shared" ca="1" si="7"/>
        <v>0</v>
      </c>
      <c r="M13" s="229">
        <f t="shared" ca="1" si="8"/>
        <v>0</v>
      </c>
      <c r="N13" s="229">
        <f t="shared" ca="1" si="9"/>
        <v>0</v>
      </c>
      <c r="O13" s="229">
        <f t="shared" ca="1" si="10"/>
        <v>0</v>
      </c>
      <c r="P13" s="229">
        <f t="shared" ca="1" si="11"/>
        <v>0</v>
      </c>
      <c r="Q13" s="229">
        <f t="shared" ca="1" si="12"/>
        <v>0</v>
      </c>
      <c r="R13" s="229">
        <f t="shared" ca="1" si="13"/>
        <v>0</v>
      </c>
      <c r="S13" s="229">
        <f t="shared" ca="1" si="14"/>
        <v>0</v>
      </c>
      <c r="T13" s="229">
        <f t="shared" ca="1" si="15"/>
        <v>0</v>
      </c>
      <c r="U13" s="229">
        <f t="shared" ca="1" si="16"/>
        <v>100000</v>
      </c>
      <c r="V13" s="229"/>
      <c r="W13" s="229">
        <f ca="1">SUM(Table3[[#This Row],[Jan]:[Dec]])</f>
        <v>100000</v>
      </c>
      <c r="X13" s="230"/>
      <c r="Y13" s="230"/>
      <c r="Z13" s="230"/>
      <c r="AA13" s="230"/>
      <c r="AD13" s="219" t="s">
        <v>67</v>
      </c>
      <c r="AE13" s="219" t="s">
        <v>77</v>
      </c>
      <c r="AF13" s="219" t="s">
        <v>78</v>
      </c>
      <c r="AG13" s="219" t="s">
        <v>79</v>
      </c>
      <c r="AH13" s="219" t="s">
        <v>80</v>
      </c>
      <c r="AI13" s="219" t="s">
        <v>81</v>
      </c>
      <c r="AJ13" s="219" t="s">
        <v>82</v>
      </c>
      <c r="AK13" s="219" t="s">
        <v>83</v>
      </c>
      <c r="AL13" s="219" t="s">
        <v>84</v>
      </c>
      <c r="AM13" s="219" t="s">
        <v>85</v>
      </c>
      <c r="AN13" s="219" t="s">
        <v>86</v>
      </c>
      <c r="AO13" s="219" t="s">
        <v>87</v>
      </c>
      <c r="AP13" s="219" t="s">
        <v>88</v>
      </c>
      <c r="AQ13" s="219" t="s">
        <v>89</v>
      </c>
      <c r="AR13" s="219" t="s">
        <v>90</v>
      </c>
      <c r="AS13" s="219" t="s">
        <v>91</v>
      </c>
      <c r="AT13" s="219" t="s">
        <v>92</v>
      </c>
      <c r="AU13" s="219" t="s">
        <v>93</v>
      </c>
      <c r="AV13" s="219" t="s">
        <v>132</v>
      </c>
      <c r="AX13" s="219" t="s">
        <v>130</v>
      </c>
      <c r="BA13" s="219" t="s">
        <v>159</v>
      </c>
      <c r="BB13" s="219" t="s">
        <v>158</v>
      </c>
      <c r="BJ13" s="219" t="s">
        <v>703</v>
      </c>
      <c r="BL13" s="231"/>
      <c r="BM13" s="231"/>
      <c r="BN13" s="219" t="s">
        <v>718</v>
      </c>
      <c r="BP13" s="223">
        <v>0</v>
      </c>
    </row>
    <row r="14" spans="1:68" s="131" customFormat="1" x14ac:dyDescent="0.35">
      <c r="A14" s="45">
        <f t="shared" ca="1" si="0"/>
        <v>0</v>
      </c>
      <c r="B14" s="45" t="e">
        <f t="shared" ca="1" si="1"/>
        <v>#N/A</v>
      </c>
      <c r="C14" s="45" t="s">
        <v>76</v>
      </c>
      <c r="D14" s="44" t="str">
        <f t="shared" ca="1" si="2"/>
        <v>China</v>
      </c>
      <c r="E14" s="60" t="str">
        <f ca="1">IF(Table3[[#This Row],[Type]]=$BL$3,HYPERLINK(CONCATENATE("http://crm.corp.halliburton.com/SalesMethod/main.aspx?etc=3&amp;id=%7b",VLOOKUP(INDIRECT(CONCATENATE(AD14,"!$F$2")),CRM!A:N,12,0),"%7d&amp;pagetype=entityrecord "),BN14),INDIRECT(CONCATENATE(AD14,AH14)))</f>
        <v>6-55375200</v>
      </c>
      <c r="F14" s="60" t="str">
        <f t="shared" ca="1" si="3"/>
        <v>customer9</v>
      </c>
      <c r="G14" s="182" t="str">
        <f t="shared" ca="1" si="4"/>
        <v>Project13</v>
      </c>
      <c r="H14" s="183" t="e">
        <f ca="1">VLOOKUP(Table3[[#This Row],[Project Name]],CRM!A:N,6,FALSE)</f>
        <v>#N/A</v>
      </c>
      <c r="I14" s="175" t="e">
        <f ca="1">VLOOKUP(Table3[[#This Row],[Project Name]],CRM!$1:$1048576,8,FALSE)</f>
        <v>#N/A</v>
      </c>
      <c r="J14" s="163">
        <f t="shared" ca="1" si="5"/>
        <v>0</v>
      </c>
      <c r="K14" s="163">
        <f t="shared" ca="1" si="6"/>
        <v>0</v>
      </c>
      <c r="L14" s="163">
        <f t="shared" ca="1" si="7"/>
        <v>0</v>
      </c>
      <c r="M14" s="163">
        <f t="shared" ca="1" si="8"/>
        <v>0</v>
      </c>
      <c r="N14" s="163">
        <f t="shared" ca="1" si="9"/>
        <v>0</v>
      </c>
      <c r="O14" s="163">
        <f t="shared" ca="1" si="10"/>
        <v>0</v>
      </c>
      <c r="P14" s="163">
        <f t="shared" ca="1" si="11"/>
        <v>0</v>
      </c>
      <c r="Q14" s="163">
        <f t="shared" ca="1" si="12"/>
        <v>0</v>
      </c>
      <c r="R14" s="163">
        <f t="shared" ca="1" si="13"/>
        <v>0</v>
      </c>
      <c r="S14" s="163">
        <f t="shared" ca="1" si="14"/>
        <v>4000000</v>
      </c>
      <c r="T14" s="163">
        <f t="shared" ca="1" si="15"/>
        <v>0</v>
      </c>
      <c r="U14" s="163">
        <f t="shared" ca="1" si="16"/>
        <v>0</v>
      </c>
      <c r="V14" s="164"/>
      <c r="W14" s="163">
        <f ca="1">SUM(Table3[[#This Row],[Jan]:[Dec]])</f>
        <v>4000000</v>
      </c>
      <c r="X14" s="133"/>
      <c r="Y14" s="133"/>
      <c r="Z14" s="133"/>
      <c r="AA14" s="133"/>
      <c r="AB14" s="46"/>
      <c r="AC14" s="46"/>
      <c r="AD14" s="46" t="s">
        <v>68</v>
      </c>
      <c r="AE14" s="46" t="s">
        <v>77</v>
      </c>
      <c r="AF14" s="46" t="s">
        <v>78</v>
      </c>
      <c r="AG14" s="46" t="s">
        <v>79</v>
      </c>
      <c r="AH14" s="46" t="s">
        <v>80</v>
      </c>
      <c r="AI14" s="46" t="s">
        <v>81</v>
      </c>
      <c r="AJ14" s="46" t="s">
        <v>82</v>
      </c>
      <c r="AK14" s="46" t="s">
        <v>83</v>
      </c>
      <c r="AL14" s="46" t="s">
        <v>84</v>
      </c>
      <c r="AM14" s="46" t="s">
        <v>85</v>
      </c>
      <c r="AN14" s="46" t="s">
        <v>86</v>
      </c>
      <c r="AO14" s="46" t="s">
        <v>87</v>
      </c>
      <c r="AP14" s="46" t="s">
        <v>88</v>
      </c>
      <c r="AQ14" s="46" t="s">
        <v>89</v>
      </c>
      <c r="AR14" s="46" t="s">
        <v>90</v>
      </c>
      <c r="AS14" s="46" t="s">
        <v>91</v>
      </c>
      <c r="AT14" s="46" t="s">
        <v>92</v>
      </c>
      <c r="AU14" s="46" t="s">
        <v>93</v>
      </c>
      <c r="AV14" s="46" t="s">
        <v>132</v>
      </c>
      <c r="AW14" s="46"/>
      <c r="AX14" s="46" t="s">
        <v>130</v>
      </c>
      <c r="AY14" s="46"/>
      <c r="AZ14" s="46"/>
      <c r="BA14" t="s">
        <v>173</v>
      </c>
      <c r="BB14" t="s">
        <v>159</v>
      </c>
      <c r="BC14" s="46"/>
      <c r="BD14" s="46"/>
      <c r="BE14" s="46"/>
      <c r="BF14" s="46"/>
      <c r="BG14" s="115"/>
      <c r="BH14" s="46"/>
      <c r="BL14" s="7"/>
      <c r="BM14" s="7"/>
      <c r="BN14" s="131" t="s">
        <v>686</v>
      </c>
      <c r="BP14" s="190">
        <v>0</v>
      </c>
    </row>
    <row r="15" spans="1:68" s="131" customFormat="1" x14ac:dyDescent="0.35">
      <c r="A15" s="45" t="str">
        <f t="shared" ca="1" si="0"/>
        <v>p</v>
      </c>
      <c r="B15" s="45" t="e">
        <f t="shared" ca="1" si="1"/>
        <v>#N/A</v>
      </c>
      <c r="C15" s="45" t="s">
        <v>76</v>
      </c>
      <c r="D15" s="44" t="str">
        <f t="shared" ca="1" si="2"/>
        <v>China</v>
      </c>
      <c r="E15" s="60" t="str">
        <f ca="1">IF(Table3[[#This Row],[Type]]=$BL$3,HYPERLINK(CONCATENATE("http://crm.corp.halliburton.com/SalesMethod/main.aspx?etc=3&amp;id=%7b",VLOOKUP(INDIRECT(CONCATENATE(AD15,"!$F$2")),CRM!A:N,12,0),"%7d&amp;pagetype=entityrecord "),BN15),INDIRECT(CONCATENATE(AD15,AH15)))</f>
        <v>6-55365702
6-55365703</v>
      </c>
      <c r="F15" s="60" t="str">
        <f t="shared" ca="1" si="3"/>
        <v>customer14</v>
      </c>
      <c r="G15" s="182" t="str">
        <f t="shared" ca="1" si="4"/>
        <v>Project_name14</v>
      </c>
      <c r="H15" s="183" t="e">
        <f ca="1">VLOOKUP(Table3[[#This Row],[Project Name]],CRM!A:N,6,FALSE)</f>
        <v>#N/A</v>
      </c>
      <c r="I15" s="175" t="e">
        <f ca="1">VLOOKUP(Table3[[#This Row],[Project Name]],CRM!$1:$1048576,8,FALSE)</f>
        <v>#N/A</v>
      </c>
      <c r="J15" s="163">
        <f t="shared" ca="1" si="5"/>
        <v>0</v>
      </c>
      <c r="K15" s="163">
        <f t="shared" ca="1" si="6"/>
        <v>0</v>
      </c>
      <c r="L15" s="163">
        <f t="shared" ca="1" si="7"/>
        <v>0</v>
      </c>
      <c r="M15" s="163">
        <f t="shared" ca="1" si="8"/>
        <v>0</v>
      </c>
      <c r="N15" s="163">
        <f t="shared" ca="1" si="9"/>
        <v>0</v>
      </c>
      <c r="O15" s="163">
        <f t="shared" ca="1" si="10"/>
        <v>200000</v>
      </c>
      <c r="P15" s="163">
        <f t="shared" ca="1" si="11"/>
        <v>0</v>
      </c>
      <c r="Q15" s="163">
        <f t="shared" ca="1" si="12"/>
        <v>0</v>
      </c>
      <c r="R15" s="163">
        <f t="shared" ca="1" si="13"/>
        <v>0</v>
      </c>
      <c r="S15" s="163">
        <f t="shared" ca="1" si="14"/>
        <v>0</v>
      </c>
      <c r="T15" s="163">
        <f t="shared" ca="1" si="15"/>
        <v>0</v>
      </c>
      <c r="U15" s="163">
        <f t="shared" ca="1" si="16"/>
        <v>300000</v>
      </c>
      <c r="V15" s="164"/>
      <c r="W15" s="163">
        <f ca="1">SUM(Table3[[#This Row],[Jan]:[Dec]])</f>
        <v>500000</v>
      </c>
      <c r="X15" s="133"/>
      <c r="Y15" s="133"/>
      <c r="Z15" s="133"/>
      <c r="AA15" s="133"/>
      <c r="AB15" s="46"/>
      <c r="AC15" s="46"/>
      <c r="AD15" s="46" t="s">
        <v>69</v>
      </c>
      <c r="AE15" s="46" t="s">
        <v>77</v>
      </c>
      <c r="AF15" s="46" t="s">
        <v>78</v>
      </c>
      <c r="AG15" s="46" t="s">
        <v>79</v>
      </c>
      <c r="AH15" s="46" t="s">
        <v>80</v>
      </c>
      <c r="AI15" s="46" t="s">
        <v>81</v>
      </c>
      <c r="AJ15" s="46" t="s">
        <v>82</v>
      </c>
      <c r="AK15" s="46" t="s">
        <v>83</v>
      </c>
      <c r="AL15" s="46" t="s">
        <v>84</v>
      </c>
      <c r="AM15" s="46" t="s">
        <v>85</v>
      </c>
      <c r="AN15" s="46" t="s">
        <v>86</v>
      </c>
      <c r="AO15" s="46" t="s">
        <v>87</v>
      </c>
      <c r="AP15" s="46" t="s">
        <v>88</v>
      </c>
      <c r="AQ15" s="46" t="s">
        <v>89</v>
      </c>
      <c r="AR15" s="46" t="s">
        <v>90</v>
      </c>
      <c r="AS15" s="46" t="s">
        <v>91</v>
      </c>
      <c r="AT15" s="46" t="s">
        <v>92</v>
      </c>
      <c r="AU15" s="46" t="s">
        <v>93</v>
      </c>
      <c r="AV15" s="46" t="s">
        <v>132</v>
      </c>
      <c r="AW15" s="46"/>
      <c r="AX15" s="46" t="s">
        <v>130</v>
      </c>
      <c r="AY15" s="46"/>
      <c r="AZ15" s="46"/>
      <c r="BA15" s="46"/>
      <c r="BB15" s="46"/>
      <c r="BC15" s="46"/>
      <c r="BD15" s="46"/>
      <c r="BE15" s="46"/>
      <c r="BF15" s="46"/>
      <c r="BG15" s="115"/>
      <c r="BH15" s="46"/>
      <c r="BL15" s="7"/>
      <c r="BM15" s="7"/>
      <c r="BN15" s="131" t="s">
        <v>687</v>
      </c>
      <c r="BP15" s="190">
        <v>0</v>
      </c>
    </row>
    <row r="16" spans="1:68" s="219" customFormat="1" x14ac:dyDescent="0.35">
      <c r="A16" s="210" t="str">
        <f t="shared" ca="1" si="0"/>
        <v>p</v>
      </c>
      <c r="B16" s="210" t="e">
        <f t="shared" ca="1" si="1"/>
        <v>#N/A</v>
      </c>
      <c r="C16" s="210" t="s">
        <v>76</v>
      </c>
      <c r="D16" s="211" t="str">
        <f t="shared" ca="1" si="2"/>
        <v>China</v>
      </c>
      <c r="E16" s="212" t="str">
        <f ca="1">IF(Table3[[#This Row],[Type]]=$BL$3,HYPERLINK(CONCATENATE("http://crm.corp.halliburton.com/SalesMethod/main.aspx?etc=3&amp;id=%7b",VLOOKUP(INDIRECT(CONCATENATE(AD16,"!$F$2")),CRM!A:N,12,0),"%7d&amp;pagetype=entityrecord "),BN16),INDIRECT(CONCATENATE(AD16,AH16)))</f>
        <v>6-55366402</v>
      </c>
      <c r="F16" s="212" t="str">
        <f t="shared" ca="1" si="3"/>
        <v>customer3</v>
      </c>
      <c r="G16" s="213" t="str">
        <f t="shared" ca="1" si="4"/>
        <v>Project_name15</v>
      </c>
      <c r="H16" s="214" t="e">
        <f ca="1">VLOOKUP(Table3[[#This Row],[Project Name]],CRM!A:N,6,FALSE)</f>
        <v>#N/A</v>
      </c>
      <c r="I16" s="228" t="e">
        <f ca="1">VLOOKUP(Table3[[#This Row],[Project Name]],CRM!$1:$1048576,8,FALSE)</f>
        <v>#N/A</v>
      </c>
      <c r="J16" s="216">
        <f t="shared" ca="1" si="5"/>
        <v>0</v>
      </c>
      <c r="K16" s="216">
        <f t="shared" ca="1" si="6"/>
        <v>0</v>
      </c>
      <c r="L16" s="216">
        <f t="shared" ca="1" si="7"/>
        <v>0</v>
      </c>
      <c r="M16" s="216">
        <f t="shared" ca="1" si="8"/>
        <v>0</v>
      </c>
      <c r="N16" s="216">
        <f t="shared" ca="1" si="9"/>
        <v>0</v>
      </c>
      <c r="O16" s="216">
        <f t="shared" ca="1" si="10"/>
        <v>0</v>
      </c>
      <c r="P16" s="216">
        <f t="shared" ca="1" si="11"/>
        <v>100000</v>
      </c>
      <c r="Q16" s="216">
        <f t="shared" ca="1" si="12"/>
        <v>0</v>
      </c>
      <c r="R16" s="216">
        <f t="shared" ca="1" si="13"/>
        <v>0</v>
      </c>
      <c r="S16" s="216">
        <f t="shared" ca="1" si="14"/>
        <v>0</v>
      </c>
      <c r="T16" s="216">
        <f t="shared" ca="1" si="15"/>
        <v>0</v>
      </c>
      <c r="U16" s="216">
        <f t="shared" ca="1" si="16"/>
        <v>0</v>
      </c>
      <c r="V16" s="217"/>
      <c r="W16" s="216">
        <f ca="1">SUM(Table3[[#This Row],[Jan]:[Dec]])</f>
        <v>100000</v>
      </c>
      <c r="X16" s="218"/>
      <c r="Y16" s="218"/>
      <c r="Z16" s="218"/>
      <c r="AA16" s="218"/>
      <c r="AD16" s="219" t="s">
        <v>70</v>
      </c>
      <c r="AE16" s="219" t="s">
        <v>77</v>
      </c>
      <c r="AF16" s="219" t="s">
        <v>78</v>
      </c>
      <c r="AG16" s="219" t="s">
        <v>79</v>
      </c>
      <c r="AH16" s="219" t="s">
        <v>80</v>
      </c>
      <c r="AI16" s="219" t="s">
        <v>81</v>
      </c>
      <c r="AJ16" s="219" t="s">
        <v>82</v>
      </c>
      <c r="AK16" s="219" t="s">
        <v>83</v>
      </c>
      <c r="AL16" s="219" t="s">
        <v>84</v>
      </c>
      <c r="AM16" s="219" t="s">
        <v>85</v>
      </c>
      <c r="AN16" s="219" t="s">
        <v>86</v>
      </c>
      <c r="AO16" s="219" t="s">
        <v>87</v>
      </c>
      <c r="AP16" s="219" t="s">
        <v>88</v>
      </c>
      <c r="AQ16" s="219" t="s">
        <v>89</v>
      </c>
      <c r="AR16" s="219" t="s">
        <v>90</v>
      </c>
      <c r="AS16" s="219" t="s">
        <v>91</v>
      </c>
      <c r="AT16" s="219" t="s">
        <v>92</v>
      </c>
      <c r="AU16" s="219" t="s">
        <v>93</v>
      </c>
      <c r="AV16" s="219" t="s">
        <v>132</v>
      </c>
      <c r="AX16" s="219" t="s">
        <v>130</v>
      </c>
      <c r="BI16" s="232" t="s">
        <v>702</v>
      </c>
      <c r="BL16" s="231"/>
      <c r="BM16" s="231"/>
      <c r="BN16" s="219" t="s">
        <v>688</v>
      </c>
      <c r="BP16" s="223">
        <v>0</v>
      </c>
    </row>
    <row r="17" spans="1:68" s="46" customFormat="1" x14ac:dyDescent="0.35">
      <c r="A17" s="45" t="str">
        <f t="shared" ca="1" si="0"/>
        <v>p</v>
      </c>
      <c r="B17" s="45" t="e">
        <f t="shared" ca="1" si="1"/>
        <v>#N/A</v>
      </c>
      <c r="C17" s="45" t="s">
        <v>76</v>
      </c>
      <c r="D17" s="44" t="str">
        <f t="shared" ca="1" si="2"/>
        <v>China</v>
      </c>
      <c r="E17" s="60" t="str">
        <f ca="1">IF(Table3[[#This Row],[Type]]=$BL$3,HYPERLINK(CONCATENATE("http://crm.corp.halliburton.com/SalesMethod/main.aspx?etc=3&amp;id=%7b",VLOOKUP(INDIRECT(CONCATENATE(AD17,"!$F$2")),CRM!A:N,12,0),"%7d&amp;pagetype=entityrecord "),BN17),INDIRECT(CONCATENATE(AD17,AH17)))</f>
        <v>6-55374200</v>
      </c>
      <c r="F17" s="60" t="str">
        <f t="shared" ca="1" si="3"/>
        <v>customer8</v>
      </c>
      <c r="G17" s="182" t="str">
        <f t="shared" ca="1" si="4"/>
        <v>Project_name16</v>
      </c>
      <c r="H17" s="183" t="e">
        <f ca="1">VLOOKUP(Table3[[#This Row],[Project Name]],CRM!A:N,6,FALSE)</f>
        <v>#N/A</v>
      </c>
      <c r="I17" s="176" t="e">
        <f ca="1">VLOOKUP(Table3[[#This Row],[Project Name]],CRM!$1:$1048576,8,FALSE)</f>
        <v>#N/A</v>
      </c>
      <c r="J17" s="47">
        <f t="shared" ca="1" si="5"/>
        <v>0</v>
      </c>
      <c r="K17" s="47">
        <f t="shared" ca="1" si="6"/>
        <v>0</v>
      </c>
      <c r="L17" s="47">
        <f t="shared" ca="1" si="7"/>
        <v>0</v>
      </c>
      <c r="M17" s="47">
        <f t="shared" ca="1" si="8"/>
        <v>0</v>
      </c>
      <c r="N17" s="47">
        <f t="shared" ca="1" si="9"/>
        <v>0</v>
      </c>
      <c r="O17" s="47">
        <f t="shared" ca="1" si="10"/>
        <v>0</v>
      </c>
      <c r="P17" s="47">
        <f t="shared" ca="1" si="11"/>
        <v>0</v>
      </c>
      <c r="Q17" s="47">
        <f t="shared" ca="1" si="12"/>
        <v>0</v>
      </c>
      <c r="R17" s="163">
        <f t="shared" ca="1" si="13"/>
        <v>0</v>
      </c>
      <c r="S17" s="163">
        <f t="shared" ca="1" si="14"/>
        <v>0</v>
      </c>
      <c r="T17" s="163">
        <f t="shared" ca="1" si="15"/>
        <v>0</v>
      </c>
      <c r="U17" s="163">
        <f t="shared" ca="1" si="16"/>
        <v>100000</v>
      </c>
      <c r="V17" s="48"/>
      <c r="W17" s="47">
        <f ca="1">SUM(Table3[[#This Row],[Jan]:[Dec]])</f>
        <v>100000</v>
      </c>
      <c r="X17" s="133"/>
      <c r="Y17" s="133"/>
      <c r="Z17" s="133"/>
      <c r="AA17" s="133"/>
      <c r="AD17" s="46" t="s">
        <v>71</v>
      </c>
      <c r="AE17" s="46" t="s">
        <v>77</v>
      </c>
      <c r="AF17" s="46" t="s">
        <v>78</v>
      </c>
      <c r="AG17" s="46" t="s">
        <v>79</v>
      </c>
      <c r="AH17" s="46" t="s">
        <v>80</v>
      </c>
      <c r="AI17" s="46" t="s">
        <v>81</v>
      </c>
      <c r="AJ17" s="46" t="s">
        <v>82</v>
      </c>
      <c r="AK17" s="46" t="s">
        <v>83</v>
      </c>
      <c r="AL17" s="46" t="s">
        <v>84</v>
      </c>
      <c r="AM17" s="46" t="s">
        <v>85</v>
      </c>
      <c r="AN17" s="46" t="s">
        <v>86</v>
      </c>
      <c r="AO17" s="46" t="s">
        <v>87</v>
      </c>
      <c r="AP17" s="46" t="s">
        <v>88</v>
      </c>
      <c r="AQ17" s="46" t="s">
        <v>89</v>
      </c>
      <c r="AR17" s="46" t="s">
        <v>90</v>
      </c>
      <c r="AS17" s="46" t="s">
        <v>91</v>
      </c>
      <c r="AT17" s="46" t="s">
        <v>92</v>
      </c>
      <c r="AU17" s="46" t="s">
        <v>93</v>
      </c>
      <c r="AV17" s="46" t="s">
        <v>132</v>
      </c>
      <c r="AX17" s="46" t="s">
        <v>130</v>
      </c>
      <c r="BG17" s="115"/>
      <c r="BL17" s="7"/>
      <c r="BM17" s="7"/>
      <c r="BN17" s="46" t="s">
        <v>719</v>
      </c>
      <c r="BP17" s="190">
        <v>0</v>
      </c>
    </row>
    <row r="18" spans="1:68" s="219" customFormat="1" x14ac:dyDescent="0.35">
      <c r="A18" s="210" t="str">
        <f t="shared" ca="1" si="0"/>
        <v>p</v>
      </c>
      <c r="B18" s="210" t="e">
        <f t="shared" ca="1" si="1"/>
        <v>#N/A</v>
      </c>
      <c r="C18" s="210" t="s">
        <v>76</v>
      </c>
      <c r="D18" s="211" t="str">
        <f t="shared" ca="1" si="2"/>
        <v>China</v>
      </c>
      <c r="E18" s="212" t="str">
        <f ca="1">IF(Table3[[#This Row],[Type]]=$BL$3,HYPERLINK(CONCATENATE("http://crm.corp.halliburton.com/SalesMethod/main.aspx?etc=3&amp;id=%7b",VLOOKUP(INDIRECT(CONCATENATE(AD18,"!$F$2")),CRM!A:N,12,0),"%7d&amp;pagetype=entityrecord "),BN18),INDIRECT(CONCATENATE(AD18,AH18)))</f>
        <v>6-55365700</v>
      </c>
      <c r="F18" s="212" t="str">
        <f t="shared" ca="1" si="3"/>
        <v>customer5</v>
      </c>
      <c r="G18" s="213" t="str">
        <f t="shared" ca="1" si="4"/>
        <v>Project_name17</v>
      </c>
      <c r="H18" s="214" t="e">
        <f ca="1">VLOOKUP(Table3[[#This Row],[Project Name]],CRM!A:N,6,FALSE)</f>
        <v>#N/A</v>
      </c>
      <c r="I18" s="228" t="e">
        <f ca="1">VLOOKUP(Table3[[#This Row],[Project Name]],CRM!$1:$1048576,8,FALSE)</f>
        <v>#N/A</v>
      </c>
      <c r="J18" s="216">
        <f t="shared" ca="1" si="5"/>
        <v>0</v>
      </c>
      <c r="K18" s="216">
        <f t="shared" ca="1" si="6"/>
        <v>0</v>
      </c>
      <c r="L18" s="216">
        <f t="shared" ca="1" si="7"/>
        <v>0</v>
      </c>
      <c r="M18" s="216">
        <f t="shared" ca="1" si="8"/>
        <v>0</v>
      </c>
      <c r="N18" s="216">
        <f t="shared" ca="1" si="9"/>
        <v>0</v>
      </c>
      <c r="O18" s="216">
        <f t="shared" ca="1" si="10"/>
        <v>0</v>
      </c>
      <c r="P18" s="216">
        <f t="shared" ca="1" si="11"/>
        <v>0</v>
      </c>
      <c r="Q18" s="216">
        <f t="shared" ca="1" si="12"/>
        <v>100000</v>
      </c>
      <c r="R18" s="216">
        <f t="shared" ca="1" si="13"/>
        <v>0</v>
      </c>
      <c r="S18" s="216">
        <f t="shared" ca="1" si="14"/>
        <v>0</v>
      </c>
      <c r="T18" s="216">
        <f t="shared" ca="1" si="15"/>
        <v>0</v>
      </c>
      <c r="U18" s="216">
        <f t="shared" ca="1" si="16"/>
        <v>0</v>
      </c>
      <c r="V18" s="217"/>
      <c r="W18" s="216">
        <f ca="1">SUM(Table3[[#This Row],[Jan]:[Dec]])</f>
        <v>100000</v>
      </c>
      <c r="X18" s="218"/>
      <c r="Y18" s="218"/>
      <c r="Z18" s="218"/>
      <c r="AA18" s="218"/>
      <c r="AD18" s="219" t="s">
        <v>72</v>
      </c>
      <c r="AE18" s="219" t="s">
        <v>77</v>
      </c>
      <c r="AF18" s="219" t="s">
        <v>78</v>
      </c>
      <c r="AG18" s="219" t="s">
        <v>79</v>
      </c>
      <c r="AH18" s="219" t="s">
        <v>80</v>
      </c>
      <c r="AI18" s="219" t="s">
        <v>81</v>
      </c>
      <c r="AJ18" s="219" t="s">
        <v>82</v>
      </c>
      <c r="AK18" s="219" t="s">
        <v>83</v>
      </c>
      <c r="AL18" s="219" t="s">
        <v>84</v>
      </c>
      <c r="AM18" s="219" t="s">
        <v>85</v>
      </c>
      <c r="AN18" s="219" t="s">
        <v>86</v>
      </c>
      <c r="AO18" s="219" t="s">
        <v>87</v>
      </c>
      <c r="AP18" s="219" t="s">
        <v>88</v>
      </c>
      <c r="AQ18" s="219" t="s">
        <v>89</v>
      </c>
      <c r="AR18" s="219" t="s">
        <v>90</v>
      </c>
      <c r="AS18" s="219" t="s">
        <v>91</v>
      </c>
      <c r="AT18" s="219" t="s">
        <v>92</v>
      </c>
      <c r="AU18" s="219" t="s">
        <v>93</v>
      </c>
      <c r="AV18" s="219" t="s">
        <v>132</v>
      </c>
      <c r="AX18" s="219" t="s">
        <v>130</v>
      </c>
      <c r="BA18" s="233" t="str">
        <f>VLOOKUP(I53,BA2:BB14,2,0)</f>
        <v>May LTF</v>
      </c>
      <c r="BN18" s="219" t="s">
        <v>720</v>
      </c>
      <c r="BP18" s="223">
        <v>0</v>
      </c>
    </row>
    <row r="19" spans="1:68" s="46" customFormat="1" x14ac:dyDescent="0.35">
      <c r="A19" s="128" t="str">
        <f t="shared" ca="1" si="0"/>
        <v>p</v>
      </c>
      <c r="B19" s="128" t="e">
        <f t="shared" ca="1" si="1"/>
        <v>#N/A</v>
      </c>
      <c r="C19" s="128" t="s">
        <v>76</v>
      </c>
      <c r="D19" s="129" t="str">
        <f t="shared" ca="1" si="2"/>
        <v>China</v>
      </c>
      <c r="E19" s="60" t="str">
        <f ca="1">IF(Table3[[#This Row],[Type]]=$BL$3,HYPERLINK(CONCATENATE("http://crm.corp.halliburton.com/SalesMethod/main.aspx?etc=3&amp;id=%7b",VLOOKUP(INDIRECT(CONCATENATE(AD19,"!$F$2")),CRM!A:N,12,0),"%7d&amp;pagetype=entityrecord "),BN19),INDIRECT(CONCATENATE(AD19,AH19)))</f>
        <v>6-55365701</v>
      </c>
      <c r="F19" s="130" t="str">
        <f t="shared" ca="1" si="3"/>
        <v>customer9</v>
      </c>
      <c r="G19" s="182" t="str">
        <f t="shared" ca="1" si="4"/>
        <v>Project_name18</v>
      </c>
      <c r="H19" s="183" t="e">
        <f ca="1">VLOOKUP(Table3[[#This Row],[Project Name]],CRM!A:N,6,FALSE)</f>
        <v>#N/A</v>
      </c>
      <c r="I19" s="175" t="e">
        <f ca="1">VLOOKUP(Table3[[#This Row],[Project Name]],CRM!$1:$1048576,8,FALSE)</f>
        <v>#N/A</v>
      </c>
      <c r="J19" s="132">
        <f t="shared" ca="1" si="5"/>
        <v>0</v>
      </c>
      <c r="K19" s="132">
        <f t="shared" ca="1" si="6"/>
        <v>0</v>
      </c>
      <c r="L19" s="132">
        <f t="shared" ca="1" si="7"/>
        <v>0</v>
      </c>
      <c r="M19" s="132">
        <f t="shared" ca="1" si="8"/>
        <v>0</v>
      </c>
      <c r="N19" s="132">
        <f t="shared" ca="1" si="9"/>
        <v>0</v>
      </c>
      <c r="O19" s="132">
        <f t="shared" ca="1" si="10"/>
        <v>0</v>
      </c>
      <c r="P19" s="132">
        <f t="shared" ca="1" si="11"/>
        <v>0</v>
      </c>
      <c r="Q19" s="132">
        <f t="shared" ca="1" si="12"/>
        <v>137347.35294117648</v>
      </c>
      <c r="R19" s="132">
        <f t="shared" ca="1" si="13"/>
        <v>0</v>
      </c>
      <c r="S19" s="132">
        <f t="shared" ca="1" si="14"/>
        <v>0</v>
      </c>
      <c r="T19" s="132">
        <f t="shared" ca="1" si="15"/>
        <v>0</v>
      </c>
      <c r="U19" s="132">
        <f t="shared" ca="1" si="16"/>
        <v>0</v>
      </c>
      <c r="V19" s="166"/>
      <c r="W19" s="132">
        <f ca="1">SUM(Table3[[#This Row],[Jan]:[Dec]])</f>
        <v>137347.35294117648</v>
      </c>
      <c r="X19" s="165"/>
      <c r="Y19" s="165"/>
      <c r="Z19" s="165"/>
      <c r="AA19" s="165"/>
      <c r="AD19" s="46" t="s">
        <v>73</v>
      </c>
      <c r="AE19" s="46" t="s">
        <v>77</v>
      </c>
      <c r="AF19" s="46" t="s">
        <v>78</v>
      </c>
      <c r="AG19" s="46" t="s">
        <v>79</v>
      </c>
      <c r="AH19" s="46" t="s">
        <v>80</v>
      </c>
      <c r="AI19" s="46" t="s">
        <v>81</v>
      </c>
      <c r="AJ19" s="46" t="s">
        <v>82</v>
      </c>
      <c r="AK19" s="46" t="s">
        <v>83</v>
      </c>
      <c r="AL19" s="46" t="s">
        <v>84</v>
      </c>
      <c r="AM19" s="46" t="s">
        <v>85</v>
      </c>
      <c r="AN19" s="46" t="s">
        <v>86</v>
      </c>
      <c r="AO19" s="46" t="s">
        <v>87</v>
      </c>
      <c r="AP19" s="46" t="s">
        <v>88</v>
      </c>
      <c r="AQ19" s="46" t="s">
        <v>89</v>
      </c>
      <c r="AR19" s="46" t="s">
        <v>90</v>
      </c>
      <c r="AS19" s="46" t="s">
        <v>91</v>
      </c>
      <c r="AT19" s="46" t="s">
        <v>92</v>
      </c>
      <c r="AU19" s="46" t="s">
        <v>93</v>
      </c>
      <c r="AV19" s="46" t="s">
        <v>132</v>
      </c>
      <c r="AX19" s="46" t="s">
        <v>130</v>
      </c>
      <c r="BG19" s="115"/>
      <c r="BL19" s="115"/>
      <c r="BM19" s="115"/>
      <c r="BN19" s="46" t="s">
        <v>721</v>
      </c>
      <c r="BP19" s="190">
        <v>0</v>
      </c>
    </row>
    <row r="20" spans="1:68" s="46" customFormat="1" x14ac:dyDescent="0.35">
      <c r="A20" s="45">
        <f t="shared" ca="1" si="0"/>
        <v>0</v>
      </c>
      <c r="B20" s="45" t="e">
        <f t="shared" ca="1" si="1"/>
        <v>#N/A</v>
      </c>
      <c r="C20" s="45" t="s">
        <v>76</v>
      </c>
      <c r="D20" s="44" t="str">
        <f t="shared" ca="1" si="2"/>
        <v>China</v>
      </c>
      <c r="E20" s="60" t="str">
        <f ca="1">IF(Table3[[#This Row],[Type]]=$BL$3,HYPERLINK(CONCATENATE("http://crm.corp.halliburton.com/SalesMethod/main.aspx?etc=3&amp;id=%7b",VLOOKUP(INDIRECT(CONCATENATE(AD20,"!$F$2")),CRM!A:N,12,0),"%7d&amp;pagetype=entityrecord "),BN20),INDIRECT(CONCATENATE(AD20,AH20)))</f>
        <v>TBD</v>
      </c>
      <c r="F20" s="60" t="str">
        <f t="shared" ca="1" si="3"/>
        <v>customer12</v>
      </c>
      <c r="G20" s="182" t="str">
        <f t="shared" ca="1" si="4"/>
        <v>Project_name19</v>
      </c>
      <c r="H20" s="183" t="e">
        <f ca="1">VLOOKUP(Table3[[#This Row],[Project Name]],CRM!A:N,6,FALSE)</f>
        <v>#N/A</v>
      </c>
      <c r="I20" s="175" t="e">
        <f ca="1">VLOOKUP(Table3[[#This Row],[Project Name]],CRM!$1:$1048576,8,FALSE)</f>
        <v>#N/A</v>
      </c>
      <c r="J20" s="47">
        <f t="shared" ca="1" si="5"/>
        <v>0</v>
      </c>
      <c r="K20" s="47">
        <f t="shared" ca="1" si="6"/>
        <v>0</v>
      </c>
      <c r="L20" s="47">
        <f t="shared" ca="1" si="7"/>
        <v>0</v>
      </c>
      <c r="M20" s="47">
        <f t="shared" ca="1" si="8"/>
        <v>0</v>
      </c>
      <c r="N20" s="47">
        <f t="shared" ca="1" si="9"/>
        <v>0</v>
      </c>
      <c r="O20" s="47">
        <f t="shared" ca="1" si="10"/>
        <v>0</v>
      </c>
      <c r="P20" s="47">
        <f t="shared" ca="1" si="11"/>
        <v>0</v>
      </c>
      <c r="Q20" s="47">
        <f t="shared" ca="1" si="12"/>
        <v>0</v>
      </c>
      <c r="R20" s="163">
        <f t="shared" ca="1" si="13"/>
        <v>0</v>
      </c>
      <c r="S20" s="163">
        <f t="shared" ca="1" si="14"/>
        <v>0</v>
      </c>
      <c r="T20" s="163">
        <f t="shared" ca="1" si="15"/>
        <v>0</v>
      </c>
      <c r="U20" s="163">
        <f t="shared" ca="1" si="16"/>
        <v>100000</v>
      </c>
      <c r="V20" s="48"/>
      <c r="W20" s="47">
        <f ca="1">SUM(Table3[[#This Row],[Jan]:[Dec]])</f>
        <v>100000</v>
      </c>
      <c r="X20" s="133"/>
      <c r="Y20" s="133"/>
      <c r="Z20" s="133"/>
      <c r="AA20" s="133"/>
      <c r="AD20" s="46" t="s">
        <v>74</v>
      </c>
      <c r="AE20" s="46" t="s">
        <v>77</v>
      </c>
      <c r="AF20" s="46" t="s">
        <v>78</v>
      </c>
      <c r="AG20" s="46" t="s">
        <v>79</v>
      </c>
      <c r="AH20" s="46" t="s">
        <v>80</v>
      </c>
      <c r="AI20" s="46" t="s">
        <v>81</v>
      </c>
      <c r="AJ20" s="46" t="s">
        <v>82</v>
      </c>
      <c r="AK20" s="46" t="s">
        <v>83</v>
      </c>
      <c r="AL20" s="46" t="s">
        <v>84</v>
      </c>
      <c r="AM20" s="46" t="s">
        <v>85</v>
      </c>
      <c r="AN20" s="46" t="s">
        <v>86</v>
      </c>
      <c r="AO20" s="46" t="s">
        <v>87</v>
      </c>
      <c r="AP20" s="46" t="s">
        <v>88</v>
      </c>
      <c r="AQ20" s="46" t="s">
        <v>89</v>
      </c>
      <c r="AR20" s="46" t="s">
        <v>90</v>
      </c>
      <c r="AS20" s="46" t="s">
        <v>91</v>
      </c>
      <c r="AT20" s="46" t="s">
        <v>92</v>
      </c>
      <c r="AU20" s="46" t="s">
        <v>93</v>
      </c>
      <c r="AV20" s="46" t="s">
        <v>132</v>
      </c>
      <c r="AX20" s="46" t="s">
        <v>130</v>
      </c>
      <c r="BG20" s="115"/>
      <c r="BL20" s="115"/>
      <c r="BM20" s="115"/>
      <c r="BN20" s="46" t="s">
        <v>722</v>
      </c>
      <c r="BP20" s="190">
        <v>0</v>
      </c>
    </row>
    <row r="21" spans="1:68" s="46" customFormat="1" x14ac:dyDescent="0.35">
      <c r="A21" s="45" t="str">
        <f t="shared" ca="1" si="0"/>
        <v>p</v>
      </c>
      <c r="B21" s="45" t="e">
        <f t="shared" ca="1" si="1"/>
        <v>#N/A</v>
      </c>
      <c r="C21" s="45" t="s">
        <v>76</v>
      </c>
      <c r="D21" s="44" t="str">
        <f t="shared" ca="1" si="2"/>
        <v>China</v>
      </c>
      <c r="E21" s="60" t="str">
        <f ca="1">IF(Table3[[#This Row],[Type]]=$BL$3,HYPERLINK(CONCATENATE("http://crm.corp.halliburton.com/SalesMethod/main.aspx?etc=3&amp;id=%7b",VLOOKUP(INDIRECT(CONCATENATE(AD21,"!$F$2")),CRM!A:N,12,0),"%7d&amp;pagetype=entityrecord "),BN21),INDIRECT(CONCATENATE(AD21,AH21)))</f>
        <v>6-55365001</v>
      </c>
      <c r="F21" s="60" t="str">
        <f t="shared" ca="1" si="3"/>
        <v>customer12</v>
      </c>
      <c r="G21" s="182" t="str">
        <f t="shared" ca="1" si="4"/>
        <v>Project_name20</v>
      </c>
      <c r="H21" s="183" t="e">
        <f ca="1">VLOOKUP(Table3[[#This Row],[Project Name]],CRM!A:N,6,FALSE)</f>
        <v>#N/A</v>
      </c>
      <c r="I21" s="175" t="e">
        <f ca="1">VLOOKUP(Table3[[#This Row],[Project Name]],CRM!$1:$1048576,8,FALSE)</f>
        <v>#N/A</v>
      </c>
      <c r="J21" s="47">
        <f t="shared" ca="1" si="5"/>
        <v>0</v>
      </c>
      <c r="K21" s="47">
        <f t="shared" ca="1" si="6"/>
        <v>0</v>
      </c>
      <c r="L21" s="47">
        <f t="shared" ca="1" si="7"/>
        <v>0</v>
      </c>
      <c r="M21" s="47">
        <f t="shared" ca="1" si="8"/>
        <v>0</v>
      </c>
      <c r="N21" s="47">
        <f t="shared" ca="1" si="9"/>
        <v>0</v>
      </c>
      <c r="O21" s="47">
        <f t="shared" ca="1" si="10"/>
        <v>0</v>
      </c>
      <c r="P21" s="47">
        <f t="shared" ca="1" si="11"/>
        <v>0</v>
      </c>
      <c r="Q21" s="47">
        <f t="shared" ca="1" si="12"/>
        <v>0</v>
      </c>
      <c r="R21" s="163">
        <f t="shared" ca="1" si="13"/>
        <v>0</v>
      </c>
      <c r="S21" s="163">
        <f t="shared" ca="1" si="14"/>
        <v>0</v>
      </c>
      <c r="T21" s="163">
        <f t="shared" ca="1" si="15"/>
        <v>0</v>
      </c>
      <c r="U21" s="163">
        <f t="shared" ca="1" si="16"/>
        <v>100000</v>
      </c>
      <c r="V21" s="48"/>
      <c r="W21" s="47">
        <f ca="1">SUM(Table3[[#This Row],[Jan]:[Dec]])</f>
        <v>100000</v>
      </c>
      <c r="X21" s="133"/>
      <c r="Y21" s="133"/>
      <c r="Z21" s="133"/>
      <c r="AA21" s="133"/>
      <c r="AD21" s="46" t="s">
        <v>75</v>
      </c>
      <c r="AE21" s="46" t="s">
        <v>77</v>
      </c>
      <c r="AF21" s="46" t="s">
        <v>78</v>
      </c>
      <c r="AG21" s="46" t="s">
        <v>79</v>
      </c>
      <c r="AH21" s="46" t="s">
        <v>80</v>
      </c>
      <c r="AI21" s="46" t="s">
        <v>81</v>
      </c>
      <c r="AJ21" s="46" t="s">
        <v>82</v>
      </c>
      <c r="AK21" s="46" t="s">
        <v>83</v>
      </c>
      <c r="AL21" s="46" t="s">
        <v>84</v>
      </c>
      <c r="AM21" s="46" t="s">
        <v>85</v>
      </c>
      <c r="AN21" s="46" t="s">
        <v>86</v>
      </c>
      <c r="AO21" s="46" t="s">
        <v>87</v>
      </c>
      <c r="AP21" s="46" t="s">
        <v>88</v>
      </c>
      <c r="AQ21" s="46" t="s">
        <v>89</v>
      </c>
      <c r="AR21" s="46" t="s">
        <v>90</v>
      </c>
      <c r="AS21" s="46" t="s">
        <v>91</v>
      </c>
      <c r="AT21" s="46" t="s">
        <v>92</v>
      </c>
      <c r="AU21" s="46" t="s">
        <v>93</v>
      </c>
      <c r="AV21" s="46" t="s">
        <v>132</v>
      </c>
      <c r="AX21" s="46" t="s">
        <v>130</v>
      </c>
      <c r="BG21" s="115"/>
      <c r="BL21" s="115"/>
      <c r="BM21" s="115"/>
      <c r="BN21" s="46" t="s">
        <v>723</v>
      </c>
      <c r="BP21" s="190">
        <v>0</v>
      </c>
    </row>
    <row r="22" spans="1:68" s="46" customFormat="1" x14ac:dyDescent="0.35">
      <c r="A22" s="45" t="str">
        <f t="shared" ref="A22:A41" ca="1" si="17">INDIRECT(CONCATENATE($AD22,AF22))</f>
        <v>p</v>
      </c>
      <c r="B22" s="45" t="e">
        <f ca="1">INDIRECT(CONCATENATE($AD22,AE22))</f>
        <v>#N/A</v>
      </c>
      <c r="C22" s="45" t="s">
        <v>76</v>
      </c>
      <c r="D22" s="44" t="str">
        <f ca="1">INDIRECT(CONCATENATE($AD22,AG22))</f>
        <v>China</v>
      </c>
      <c r="E22" s="60" t="str">
        <f ca="1">IF(Table3[[#This Row],[Type]]=$BL$3,HYPERLINK(CONCATENATE("http://crm.corp.halliburton.com/SalesMethod/main.aspx?etc=3&amp;id=%7b",VLOOKUP(INDIRECT(CONCATENATE(AD22,"!$F$2")),CRM!A:N,12,0),"%7d&amp;pagetype=entityrecord "),BN22),INDIRECT(CONCATENATE(AD22,AH22)))</f>
        <v>6-55367101</v>
      </c>
      <c r="F22" s="60" t="str">
        <f t="shared" ca="1" si="3"/>
        <v>customer13</v>
      </c>
      <c r="G22" s="182" t="str">
        <f t="shared" ca="1" si="4"/>
        <v>Project_name21</v>
      </c>
      <c r="H22" s="183" t="e">
        <f ca="1">VLOOKUP(Table3[[#This Row],[Project Name]],CRM!A:N,6,FALSE)</f>
        <v>#N/A</v>
      </c>
      <c r="I22" s="175" t="e">
        <f ca="1">VLOOKUP(Table3[[#This Row],[Project Name]],CRM!$1:$1048576,8,FALSE)</f>
        <v>#N/A</v>
      </c>
      <c r="J22" s="163">
        <f t="shared" ref="J22:T22" ca="1" si="18">INDIRECT(CONCATENATE($AD22,AK22))</f>
        <v>0</v>
      </c>
      <c r="K22" s="163">
        <f t="shared" ca="1" si="18"/>
        <v>0</v>
      </c>
      <c r="L22" s="163">
        <f t="shared" ca="1" si="18"/>
        <v>0</v>
      </c>
      <c r="M22" s="163">
        <f t="shared" ca="1" si="18"/>
        <v>0</v>
      </c>
      <c r="N22" s="163">
        <f t="shared" ca="1" si="18"/>
        <v>0</v>
      </c>
      <c r="O22" s="163">
        <f t="shared" ca="1" si="18"/>
        <v>50000</v>
      </c>
      <c r="P22" s="163">
        <f t="shared" ca="1" si="18"/>
        <v>0</v>
      </c>
      <c r="Q22" s="163">
        <f t="shared" ca="1" si="18"/>
        <v>0</v>
      </c>
      <c r="R22" s="163">
        <f t="shared" ca="1" si="18"/>
        <v>0</v>
      </c>
      <c r="S22" s="163">
        <f t="shared" ca="1" si="18"/>
        <v>0</v>
      </c>
      <c r="T22" s="163">
        <f t="shared" ca="1" si="18"/>
        <v>0</v>
      </c>
      <c r="U22" s="163">
        <f ca="1">INDIRECT(CONCATENATE($AD22,AX22))</f>
        <v>0</v>
      </c>
      <c r="V22" s="164"/>
      <c r="W22" s="163">
        <f ca="1">SUM(Table3[[#This Row],[Jan]:[Dec]])</f>
        <v>50000</v>
      </c>
      <c r="X22" s="133"/>
      <c r="Y22" s="133"/>
      <c r="Z22" s="133"/>
      <c r="AA22" s="133"/>
      <c r="AD22" s="46" t="s">
        <v>2446</v>
      </c>
      <c r="AE22" s="46" t="s">
        <v>77</v>
      </c>
      <c r="AF22" s="46" t="s">
        <v>78</v>
      </c>
      <c r="AG22" s="46" t="s">
        <v>79</v>
      </c>
      <c r="AH22" s="46" t="s">
        <v>80</v>
      </c>
      <c r="AI22" s="46" t="s">
        <v>81</v>
      </c>
      <c r="AJ22" s="46" t="s">
        <v>82</v>
      </c>
      <c r="AK22" s="46" t="s">
        <v>83</v>
      </c>
      <c r="AL22" s="46" t="s">
        <v>84</v>
      </c>
      <c r="AM22" s="46" t="s">
        <v>85</v>
      </c>
      <c r="AN22" s="46" t="s">
        <v>86</v>
      </c>
      <c r="AO22" s="46" t="s">
        <v>87</v>
      </c>
      <c r="AP22" s="46" t="s">
        <v>88</v>
      </c>
      <c r="AQ22" s="46" t="s">
        <v>89</v>
      </c>
      <c r="AR22" s="46" t="s">
        <v>90</v>
      </c>
      <c r="AS22" s="46" t="s">
        <v>91</v>
      </c>
      <c r="AT22" s="46" t="s">
        <v>92</v>
      </c>
      <c r="AU22" s="46" t="s">
        <v>93</v>
      </c>
      <c r="AV22" s="46" t="s">
        <v>132</v>
      </c>
      <c r="AX22" s="46" t="s">
        <v>130</v>
      </c>
      <c r="BN22" s="46" t="s">
        <v>723</v>
      </c>
      <c r="BP22" s="255">
        <v>0</v>
      </c>
    </row>
    <row r="23" spans="1:68" s="234" customFormat="1" x14ac:dyDescent="0.35">
      <c r="A23" s="45">
        <f t="shared" ca="1" si="17"/>
        <v>0</v>
      </c>
      <c r="B23" s="235" t="e">
        <f ca="1">INDIRECT(CONCATENATE($AD23,AE23))</f>
        <v>#N/A</v>
      </c>
      <c r="C23" s="45"/>
      <c r="D23" s="44" t="str">
        <f ca="1">INDIRECT(CONCATENATE($AD23,AG23))</f>
        <v>China</v>
      </c>
      <c r="E23" s="236" t="str">
        <f ca="1">IF(Table3[[#This Row],[Type]]=$BL$3,HYPERLINK(CONCATENATE("http://crm.corp.halliburton.com/SalesMethod/main.aspx?etc=3&amp;id=%7b",VLOOKUP(INDIRECT(CONCATENATE(AD23,"!$F$2")),CRM!A:N,12,0),"%7d&amp;pagetype=entityrecord "),BN23),INDIRECT(CONCATENATE(AD23,AH23)))</f>
        <v>TBD</v>
      </c>
      <c r="F23" s="236" t="str">
        <f ca="1">INDIRECT(CONCATENATE($AD23,AI23))</f>
        <v>customer14</v>
      </c>
      <c r="G23" s="237" t="str">
        <f ca="1">INDIRECT(CONCATENATE($AD23,AV23))</f>
        <v>Project_name22</v>
      </c>
      <c r="H23" s="238" t="e">
        <f ca="1">VLOOKUP(Table3[[#This Row],[Project Name]],CRM!A:N,6,FALSE)</f>
        <v>#N/A</v>
      </c>
      <c r="I23" s="239" t="e">
        <f ca="1">VLOOKUP(Table3[[#This Row],[Project Name]],CRM!$1:$1048576,8,FALSE)</f>
        <v>#N/A</v>
      </c>
      <c r="J23" s="163">
        <f t="shared" ref="J23:T26" ca="1" si="19">INDIRECT(CONCATENATE($AD23,AK23))</f>
        <v>0</v>
      </c>
      <c r="K23" s="163">
        <f t="shared" ca="1" si="19"/>
        <v>0</v>
      </c>
      <c r="L23" s="163">
        <f t="shared" ca="1" si="19"/>
        <v>0</v>
      </c>
      <c r="M23" s="163">
        <f t="shared" ca="1" si="19"/>
        <v>0</v>
      </c>
      <c r="N23" s="163">
        <f t="shared" ca="1" si="19"/>
        <v>0</v>
      </c>
      <c r="O23" s="163">
        <f t="shared" ca="1" si="19"/>
        <v>0</v>
      </c>
      <c r="P23" s="163">
        <f t="shared" ca="1" si="19"/>
        <v>0</v>
      </c>
      <c r="Q23" s="163">
        <f t="shared" ca="1" si="19"/>
        <v>0</v>
      </c>
      <c r="R23" s="163">
        <f t="shared" ca="1" si="19"/>
        <v>0</v>
      </c>
      <c r="S23" s="163">
        <f t="shared" ca="1" si="19"/>
        <v>0</v>
      </c>
      <c r="T23" s="163">
        <f t="shared" ca="1" si="19"/>
        <v>0</v>
      </c>
      <c r="U23" s="163">
        <f ca="1">INDIRECT(CONCATENATE($AD23,AX23))</f>
        <v>200000</v>
      </c>
      <c r="V23" s="164"/>
      <c r="W23" s="163">
        <f ca="1">SUM(Table3[[#This Row],[Jan]:[Dec]])</f>
        <v>200000</v>
      </c>
      <c r="X23" s="133"/>
      <c r="Y23" s="133"/>
      <c r="Z23" s="133"/>
      <c r="AA23" s="133"/>
      <c r="AB23" s="46"/>
      <c r="AC23" s="46"/>
      <c r="AD23" s="46" t="s">
        <v>2447</v>
      </c>
      <c r="AE23" s="234" t="s">
        <v>77</v>
      </c>
      <c r="AF23" s="234" t="s">
        <v>78</v>
      </c>
      <c r="AG23" s="234" t="s">
        <v>79</v>
      </c>
      <c r="AH23" s="234" t="s">
        <v>80</v>
      </c>
      <c r="AI23" s="234" t="s">
        <v>81</v>
      </c>
      <c r="AJ23" s="234" t="s">
        <v>82</v>
      </c>
      <c r="AK23" s="234" t="s">
        <v>83</v>
      </c>
      <c r="AL23" s="234" t="s">
        <v>84</v>
      </c>
      <c r="AM23" s="234" t="s">
        <v>85</v>
      </c>
      <c r="AN23" s="234" t="s">
        <v>86</v>
      </c>
      <c r="AO23" s="234" t="s">
        <v>87</v>
      </c>
      <c r="AP23" s="234" t="s">
        <v>88</v>
      </c>
      <c r="AQ23" s="234" t="s">
        <v>89</v>
      </c>
      <c r="AR23" s="234" t="s">
        <v>90</v>
      </c>
      <c r="AS23" s="234" t="s">
        <v>91</v>
      </c>
      <c r="AT23" s="234" t="s">
        <v>92</v>
      </c>
      <c r="AU23" s="234" t="s">
        <v>93</v>
      </c>
      <c r="AV23" s="234" t="s">
        <v>132</v>
      </c>
      <c r="AX23" s="234" t="s">
        <v>130</v>
      </c>
      <c r="BN23" s="46" t="s">
        <v>2486</v>
      </c>
      <c r="BP23" s="255">
        <v>0</v>
      </c>
    </row>
    <row r="24" spans="1:68" s="267" customFormat="1" x14ac:dyDescent="0.35">
      <c r="A24" s="262" t="str">
        <f t="shared" ca="1" si="17"/>
        <v>p</v>
      </c>
      <c r="B24" s="269" t="e">
        <f ca="1">INDIRECT(CONCATENATE($AD24,AE24))</f>
        <v>#N/A</v>
      </c>
      <c r="C24" s="262"/>
      <c r="D24" s="263" t="str">
        <f ca="1">INDIRECT(CONCATENATE($AD24,AG24))</f>
        <v>China</v>
      </c>
      <c r="E24" s="270" t="str">
        <f ca="1">IF(Table3[[#This Row],[Type]]=$BL$3,HYPERLINK(CONCATENATE("http://crm.corp.halliburton.com/SalesMethod/main.aspx?etc=3&amp;id=%7b",VLOOKUP(INDIRECT(CONCATENATE(AD24,"!$F$2")),CRM!A:N,12,0),"%7d&amp;pagetype=entityrecord "),BN24),INDIRECT(CONCATENATE(AD24,AH24)))</f>
        <v>TBD</v>
      </c>
      <c r="F24" s="270" t="str">
        <f ca="1">INDIRECT(CONCATENATE($AD24,AI24))</f>
        <v>customer12</v>
      </c>
      <c r="G24" s="271" t="str">
        <f ca="1">INDIRECT(CONCATENATE($AD24,AV24))</f>
        <v>Project_name23</v>
      </c>
      <c r="H24" s="272" t="e">
        <f ca="1">VLOOKUP(Table3[[#This Row],[Project Name]],CRM!A:N,6,FALSE)</f>
        <v>#N/A</v>
      </c>
      <c r="I24" s="273" t="e">
        <f ca="1">VLOOKUP(Table3[[#This Row],[Project Name]],CRM!$1:$1048576,8,FALSE)</f>
        <v>#N/A</v>
      </c>
      <c r="J24" s="264">
        <f t="shared" ca="1" si="19"/>
        <v>0</v>
      </c>
      <c r="K24" s="264">
        <f t="shared" ca="1" si="19"/>
        <v>0</v>
      </c>
      <c r="L24" s="264">
        <f t="shared" ca="1" si="19"/>
        <v>0</v>
      </c>
      <c r="M24" s="264">
        <f t="shared" ca="1" si="19"/>
        <v>0</v>
      </c>
      <c r="N24" s="264">
        <f t="shared" ca="1" si="19"/>
        <v>0</v>
      </c>
      <c r="O24" s="264">
        <f t="shared" ca="1" si="19"/>
        <v>0</v>
      </c>
      <c r="P24" s="264">
        <f t="shared" ca="1" si="19"/>
        <v>0</v>
      </c>
      <c r="Q24" s="264">
        <f t="shared" ca="1" si="19"/>
        <v>0</v>
      </c>
      <c r="R24" s="264">
        <f t="shared" ca="1" si="19"/>
        <v>0</v>
      </c>
      <c r="S24" s="264">
        <f t="shared" ca="1" si="19"/>
        <v>0</v>
      </c>
      <c r="T24" s="264">
        <f t="shared" ca="1" si="19"/>
        <v>0</v>
      </c>
      <c r="U24" s="264">
        <f ca="1">INDIRECT(CONCATENATE($AD24,AX24))</f>
        <v>100000</v>
      </c>
      <c r="V24" s="265"/>
      <c r="W24" s="264">
        <f ca="1">SUM(Table3[[#This Row],[Jan]:[Dec]])</f>
        <v>100000</v>
      </c>
      <c r="X24" s="266"/>
      <c r="Y24" s="266"/>
      <c r="Z24" s="266"/>
      <c r="AA24" s="266"/>
      <c r="AD24" s="267" t="s">
        <v>2448</v>
      </c>
      <c r="AE24" s="267" t="s">
        <v>77</v>
      </c>
      <c r="AF24" s="267" t="s">
        <v>78</v>
      </c>
      <c r="AG24" s="267" t="s">
        <v>79</v>
      </c>
      <c r="AH24" s="267" t="s">
        <v>80</v>
      </c>
      <c r="AI24" s="267" t="s">
        <v>81</v>
      </c>
      <c r="AJ24" s="267" t="s">
        <v>82</v>
      </c>
      <c r="AK24" s="267" t="s">
        <v>83</v>
      </c>
      <c r="AL24" s="267" t="s">
        <v>84</v>
      </c>
      <c r="AM24" s="267" t="s">
        <v>85</v>
      </c>
      <c r="AN24" s="267" t="s">
        <v>86</v>
      </c>
      <c r="AO24" s="267" t="s">
        <v>87</v>
      </c>
      <c r="AP24" s="267" t="s">
        <v>88</v>
      </c>
      <c r="AQ24" s="267" t="s">
        <v>89</v>
      </c>
      <c r="AR24" s="267" t="s">
        <v>90</v>
      </c>
      <c r="AS24" s="267" t="s">
        <v>91</v>
      </c>
      <c r="AT24" s="267" t="s">
        <v>92</v>
      </c>
      <c r="AU24" s="267" t="s">
        <v>93</v>
      </c>
      <c r="AV24" s="267" t="s">
        <v>132</v>
      </c>
      <c r="AX24" s="267" t="s">
        <v>130</v>
      </c>
      <c r="BN24" s="267" t="s">
        <v>2487</v>
      </c>
      <c r="BP24" s="268">
        <v>0</v>
      </c>
    </row>
    <row r="25" spans="1:68" s="267" customFormat="1" x14ac:dyDescent="0.35">
      <c r="A25" s="262">
        <f t="shared" ca="1" si="17"/>
        <v>0</v>
      </c>
      <c r="B25" s="269" t="e">
        <f ca="1">INDIRECT(CONCATENATE($AD25,AE25))</f>
        <v>#N/A</v>
      </c>
      <c r="C25" s="262"/>
      <c r="D25" s="263" t="str">
        <f ca="1">INDIRECT(CONCATENATE($AD25,AG25))</f>
        <v>China</v>
      </c>
      <c r="E25" s="270" t="str">
        <f ca="1">IF(Table3[[#This Row],[Type]]=$BL$3,HYPERLINK(CONCATENATE("http://crm.corp.halliburton.com/SalesMethod/main.aspx?etc=3&amp;id=%7b",VLOOKUP(INDIRECT(CONCATENATE(AD25,"!$F$2")),CRM!A:N,12,0),"%7d&amp;pagetype=entityrecord "),BN25),INDIRECT(CONCATENATE(AD25,AH25)))</f>
        <v>LMK</v>
      </c>
      <c r="F25" s="270" t="str">
        <f ca="1">INDIRECT(CONCATENATE($AD25,AI25))</f>
        <v>customer15</v>
      </c>
      <c r="G25" s="271" t="str">
        <f ca="1">INDIRECT(CONCATENATE($AD25,AV25))</f>
        <v>Project_name24</v>
      </c>
      <c r="H25" s="272" t="e">
        <f ca="1">VLOOKUP(Table3[[#This Row],[Project Name]],CRM!A:N,6,FALSE)</f>
        <v>#N/A</v>
      </c>
      <c r="I25" s="273" t="e">
        <f ca="1">VLOOKUP(Table3[[#This Row],[Project Name]],CRM!$1:$1048576,8,FALSE)</f>
        <v>#N/A</v>
      </c>
      <c r="J25" s="264">
        <f t="shared" ca="1" si="19"/>
        <v>0</v>
      </c>
      <c r="K25" s="264">
        <f t="shared" ca="1" si="19"/>
        <v>0</v>
      </c>
      <c r="L25" s="264">
        <f t="shared" ca="1" si="19"/>
        <v>0</v>
      </c>
      <c r="M25" s="264">
        <f t="shared" ca="1" si="19"/>
        <v>0</v>
      </c>
      <c r="N25" s="264">
        <f t="shared" ca="1" si="19"/>
        <v>10000</v>
      </c>
      <c r="O25" s="264">
        <f t="shared" ca="1" si="19"/>
        <v>10000</v>
      </c>
      <c r="P25" s="264">
        <f t="shared" ca="1" si="19"/>
        <v>10000</v>
      </c>
      <c r="Q25" s="264">
        <f t="shared" ca="1" si="19"/>
        <v>10000</v>
      </c>
      <c r="R25" s="264">
        <f t="shared" ca="1" si="19"/>
        <v>10000</v>
      </c>
      <c r="S25" s="264">
        <f t="shared" ca="1" si="19"/>
        <v>10000</v>
      </c>
      <c r="T25" s="264">
        <f t="shared" ca="1" si="19"/>
        <v>10000</v>
      </c>
      <c r="U25" s="264">
        <f ca="1">INDIRECT(CONCATENATE($AD25,AX25))</f>
        <v>10000</v>
      </c>
      <c r="V25" s="265"/>
      <c r="W25" s="264">
        <f ca="1">SUM(Table3[[#This Row],[Jan]:[Dec]])</f>
        <v>80000</v>
      </c>
      <c r="X25" s="266"/>
      <c r="Y25" s="266"/>
      <c r="Z25" s="266"/>
      <c r="AA25" s="266"/>
      <c r="AD25" s="267" t="s">
        <v>2449</v>
      </c>
      <c r="AE25" s="267" t="s">
        <v>77</v>
      </c>
      <c r="AF25" s="267" t="s">
        <v>78</v>
      </c>
      <c r="AG25" s="267" t="s">
        <v>79</v>
      </c>
      <c r="AH25" s="267" t="s">
        <v>80</v>
      </c>
      <c r="AI25" s="267" t="s">
        <v>81</v>
      </c>
      <c r="AJ25" s="267" t="s">
        <v>82</v>
      </c>
      <c r="AK25" s="267" t="s">
        <v>83</v>
      </c>
      <c r="AL25" s="267" t="s">
        <v>84</v>
      </c>
      <c r="AM25" s="267" t="s">
        <v>85</v>
      </c>
      <c r="AN25" s="267" t="s">
        <v>86</v>
      </c>
      <c r="AO25" s="267" t="s">
        <v>87</v>
      </c>
      <c r="AP25" s="267" t="s">
        <v>88</v>
      </c>
      <c r="AQ25" s="267" t="s">
        <v>89</v>
      </c>
      <c r="AR25" s="267" t="s">
        <v>90</v>
      </c>
      <c r="AS25" s="267" t="s">
        <v>91</v>
      </c>
      <c r="AT25" s="267" t="s">
        <v>92</v>
      </c>
      <c r="AU25" s="267" t="s">
        <v>93</v>
      </c>
      <c r="AV25" s="267" t="s">
        <v>132</v>
      </c>
      <c r="AX25" s="267" t="s">
        <v>130</v>
      </c>
      <c r="BN25" s="267" t="s">
        <v>2488</v>
      </c>
      <c r="BP25" s="268">
        <v>0</v>
      </c>
    </row>
    <row r="26" spans="1:68" s="267" customFormat="1" x14ac:dyDescent="0.35">
      <c r="A26" s="262" t="str">
        <f t="shared" ca="1" si="17"/>
        <v>p</v>
      </c>
      <c r="B26" s="269" t="e">
        <f ca="1">INDIRECT(CONCATENATE($AD26,AE26))</f>
        <v>#N/A</v>
      </c>
      <c r="C26" s="262"/>
      <c r="D26" s="263" t="str">
        <f ca="1">INDIRECT(CONCATENATE($AD26,AG26))</f>
        <v>China</v>
      </c>
      <c r="E26" s="270" t="str">
        <f ca="1">IF(Table3[[#This Row],[Type]]=$BL$3,HYPERLINK(CONCATENATE("http://crm.corp.halliburton.com/SalesMethod/main.aspx?etc=3&amp;id=%7b",VLOOKUP(INDIRECT(CONCATENATE(AD26,"!$F$2")),CRM!A:N,12,0),"%7d&amp;pagetype=entityrecord "),BN26),INDIRECT(CONCATENATE(AD26,AH26)))</f>
        <v>6-55360700</v>
      </c>
      <c r="F26" s="270" t="str">
        <f ca="1">INDIRECT(CONCATENATE($AD26,AI26))</f>
        <v>customer16</v>
      </c>
      <c r="G26" s="271" t="str">
        <f ca="1">INDIRECT(CONCATENATE($AD26,AV26))</f>
        <v>Project_name25</v>
      </c>
      <c r="H26" s="272" t="e">
        <f ca="1">VLOOKUP(Table3[[#This Row],[Project Name]],CRM!A:N,6,FALSE)</f>
        <v>#N/A</v>
      </c>
      <c r="I26" s="273" t="e">
        <f ca="1">VLOOKUP(Table3[[#This Row],[Project Name]],CRM!$1:$1048576,8,FALSE)</f>
        <v>#N/A</v>
      </c>
      <c r="J26" s="264">
        <f t="shared" ca="1" si="19"/>
        <v>0</v>
      </c>
      <c r="K26" s="264">
        <f t="shared" ca="1" si="19"/>
        <v>0</v>
      </c>
      <c r="L26" s="264">
        <f t="shared" ca="1" si="19"/>
        <v>0</v>
      </c>
      <c r="M26" s="264">
        <f t="shared" ca="1" si="19"/>
        <v>0</v>
      </c>
      <c r="N26" s="264">
        <f t="shared" ca="1" si="19"/>
        <v>0</v>
      </c>
      <c r="O26" s="264">
        <f t="shared" ca="1" si="19"/>
        <v>0</v>
      </c>
      <c r="P26" s="264">
        <f t="shared" ca="1" si="19"/>
        <v>0</v>
      </c>
      <c r="Q26" s="264">
        <f t="shared" ca="1" si="19"/>
        <v>0</v>
      </c>
      <c r="R26" s="264">
        <f t="shared" ca="1" si="19"/>
        <v>0</v>
      </c>
      <c r="S26" s="264">
        <f t="shared" ca="1" si="19"/>
        <v>0</v>
      </c>
      <c r="T26" s="264">
        <f t="shared" ca="1" si="19"/>
        <v>0</v>
      </c>
      <c r="U26" s="264">
        <f ca="1">INDIRECT(CONCATENATE($AD26,AX26))</f>
        <v>50000</v>
      </c>
      <c r="V26" s="265"/>
      <c r="W26" s="264">
        <f ca="1">SUM(Table3[[#This Row],[Jan]:[Dec]])</f>
        <v>50000</v>
      </c>
      <c r="X26" s="266"/>
      <c r="Y26" s="266"/>
      <c r="Z26" s="266"/>
      <c r="AA26" s="266"/>
      <c r="AD26" s="267" t="s">
        <v>2450</v>
      </c>
      <c r="AE26" s="267" t="s">
        <v>77</v>
      </c>
      <c r="AF26" s="267" t="s">
        <v>78</v>
      </c>
      <c r="AG26" s="267" t="s">
        <v>79</v>
      </c>
      <c r="AH26" s="267" t="s">
        <v>80</v>
      </c>
      <c r="AI26" s="267" t="s">
        <v>81</v>
      </c>
      <c r="AJ26" s="267" t="s">
        <v>82</v>
      </c>
      <c r="AK26" s="267" t="s">
        <v>83</v>
      </c>
      <c r="AL26" s="267" t="s">
        <v>84</v>
      </c>
      <c r="AM26" s="267" t="s">
        <v>85</v>
      </c>
      <c r="AN26" s="267" t="s">
        <v>86</v>
      </c>
      <c r="AO26" s="267" t="s">
        <v>87</v>
      </c>
      <c r="AP26" s="267" t="s">
        <v>88</v>
      </c>
      <c r="AQ26" s="267" t="s">
        <v>89</v>
      </c>
      <c r="AR26" s="267" t="s">
        <v>90</v>
      </c>
      <c r="AS26" s="267" t="s">
        <v>91</v>
      </c>
      <c r="AT26" s="267" t="s">
        <v>92</v>
      </c>
      <c r="AU26" s="267" t="s">
        <v>93</v>
      </c>
      <c r="AV26" s="267" t="s">
        <v>132</v>
      </c>
      <c r="AX26" s="267" t="s">
        <v>130</v>
      </c>
      <c r="BN26" s="267" t="s">
        <v>2489</v>
      </c>
      <c r="BP26" s="268">
        <v>0</v>
      </c>
    </row>
    <row r="27" spans="1:68" s="267" customFormat="1" x14ac:dyDescent="0.35">
      <c r="A27" s="262" t="str">
        <f t="shared" ca="1" si="17"/>
        <v>p</v>
      </c>
      <c r="B27" s="269" t="e">
        <f t="shared" ref="B27:B32" ca="1" si="20">INDIRECT(CONCATENATE($AD27,AE27))</f>
        <v>#N/A</v>
      </c>
      <c r="C27" s="262"/>
      <c r="D27" s="263" t="str">
        <f t="shared" ref="D27:D32" ca="1" si="21">INDIRECT(CONCATENATE($AD27,AG27))</f>
        <v>China</v>
      </c>
      <c r="E27" s="270" t="str">
        <f ca="1">IF(Table3[[#This Row],[Type]]=$BL$3,HYPERLINK(CONCATENATE("http://crm.corp.halliburton.com/SalesMethod/main.aspx?etc=3&amp;id=%7b",VLOOKUP(INDIRECT(CONCATENATE(AD27,"!$F$2")),CRM!A:N,12,0),"%7d&amp;pagetype=entityrecord "),BN27),INDIRECT(CONCATENATE(AD27,AH27)))</f>
        <v>6-55370200</v>
      </c>
      <c r="F27" s="270" t="str">
        <f t="shared" ref="F27:F32" ca="1" si="22">INDIRECT(CONCATENATE($AD27,AI27))</f>
        <v>customer1</v>
      </c>
      <c r="G27" s="271" t="str">
        <f t="shared" ref="G27:G32" ca="1" si="23">INDIRECT(CONCATENATE($AD27,AV27))</f>
        <v>Project_name26</v>
      </c>
      <c r="H27" s="272" t="e">
        <f ca="1">VLOOKUP(Table3[[#This Row],[Project Name]],CRM!A:N,6,FALSE)</f>
        <v>#N/A</v>
      </c>
      <c r="I27" s="273" t="e">
        <f ca="1">VLOOKUP(Table3[[#This Row],[Project Name]],CRM!$1:$1048576,8,FALSE)</f>
        <v>#N/A</v>
      </c>
      <c r="J27" s="264">
        <f t="shared" ref="J27:J32" ca="1" si="24">INDIRECT(CONCATENATE($AD27,AK27))</f>
        <v>0</v>
      </c>
      <c r="K27" s="264">
        <f t="shared" ref="K27:K32" ca="1" si="25">INDIRECT(CONCATENATE($AD27,AL27))</f>
        <v>0</v>
      </c>
      <c r="L27" s="264">
        <f t="shared" ref="L27:L32" ca="1" si="26">INDIRECT(CONCATENATE($AD27,AM27))</f>
        <v>0</v>
      </c>
      <c r="M27" s="264">
        <f t="shared" ref="M27:M32" ca="1" si="27">INDIRECT(CONCATENATE($AD27,AN27))</f>
        <v>0</v>
      </c>
      <c r="N27" s="264">
        <f t="shared" ref="N27:N32" ca="1" si="28">INDIRECT(CONCATENATE($AD27,AO27))</f>
        <v>0</v>
      </c>
      <c r="O27" s="264">
        <f t="shared" ref="O27:O32" ca="1" si="29">INDIRECT(CONCATENATE($AD27,AP27))</f>
        <v>100000</v>
      </c>
      <c r="P27" s="264">
        <f t="shared" ref="P27:P32" ca="1" si="30">INDIRECT(CONCATENATE($AD27,AQ27))</f>
        <v>0</v>
      </c>
      <c r="Q27" s="264">
        <f t="shared" ref="Q27:Q32" ca="1" si="31">INDIRECT(CONCATENATE($AD27,AR27))</f>
        <v>0</v>
      </c>
      <c r="R27" s="264">
        <f t="shared" ref="R27:R32" ca="1" si="32">INDIRECT(CONCATENATE($AD27,AS27))</f>
        <v>0</v>
      </c>
      <c r="S27" s="264">
        <f t="shared" ref="S27:S32" ca="1" si="33">INDIRECT(CONCATENATE($AD27,AT27))</f>
        <v>0</v>
      </c>
      <c r="T27" s="264">
        <f t="shared" ref="T27:T32" ca="1" si="34">INDIRECT(CONCATENATE($AD27,AU27))</f>
        <v>0</v>
      </c>
      <c r="U27" s="264">
        <f t="shared" ref="U27:U32" ca="1" si="35">INDIRECT(CONCATENATE($AD27,AX27))</f>
        <v>0</v>
      </c>
      <c r="V27" s="265"/>
      <c r="W27" s="264">
        <f ca="1">SUM(Table3[[#This Row],[Jan]:[Dec]])</f>
        <v>100000</v>
      </c>
      <c r="X27" s="266"/>
      <c r="Y27" s="266"/>
      <c r="Z27" s="266"/>
      <c r="AA27" s="266"/>
      <c r="AD27" s="267" t="s">
        <v>2471</v>
      </c>
      <c r="AE27" s="267" t="s">
        <v>77</v>
      </c>
      <c r="AF27" s="267" t="s">
        <v>78</v>
      </c>
      <c r="AG27" s="267" t="s">
        <v>79</v>
      </c>
      <c r="AH27" s="267" t="s">
        <v>80</v>
      </c>
      <c r="AI27" s="267" t="s">
        <v>81</v>
      </c>
      <c r="AJ27" s="267" t="s">
        <v>82</v>
      </c>
      <c r="AK27" s="267" t="s">
        <v>83</v>
      </c>
      <c r="AL27" s="267" t="s">
        <v>84</v>
      </c>
      <c r="AM27" s="267" t="s">
        <v>85</v>
      </c>
      <c r="AN27" s="267" t="s">
        <v>86</v>
      </c>
      <c r="AO27" s="267" t="s">
        <v>87</v>
      </c>
      <c r="AP27" s="267" t="s">
        <v>88</v>
      </c>
      <c r="AQ27" s="267" t="s">
        <v>89</v>
      </c>
      <c r="AR27" s="267" t="s">
        <v>90</v>
      </c>
      <c r="AS27" s="267" t="s">
        <v>91</v>
      </c>
      <c r="AT27" s="267" t="s">
        <v>92</v>
      </c>
      <c r="AU27" s="267" t="s">
        <v>93</v>
      </c>
      <c r="AV27" s="267" t="s">
        <v>132</v>
      </c>
      <c r="AX27" s="267" t="s">
        <v>130</v>
      </c>
      <c r="BN27" s="267" t="s">
        <v>2490</v>
      </c>
      <c r="BP27" s="268">
        <v>0</v>
      </c>
    </row>
    <row r="28" spans="1:68" s="267" customFormat="1" x14ac:dyDescent="0.35">
      <c r="A28" s="262">
        <f t="shared" ca="1" si="17"/>
        <v>0</v>
      </c>
      <c r="B28" s="269" t="e">
        <f t="shared" ca="1" si="20"/>
        <v>#N/A</v>
      </c>
      <c r="C28" s="262"/>
      <c r="D28" s="263" t="str">
        <f t="shared" ca="1" si="21"/>
        <v>China</v>
      </c>
      <c r="E28" s="270" t="str">
        <f ca="1">IF(Table3[[#This Row],[Type]]=$BL$3,HYPERLINK(CONCATENATE("http://crm.corp.halliburton.com/SalesMethod/main.aspx?etc=3&amp;id=%7b",VLOOKUP(INDIRECT(CONCATENATE(AD28,"!$F$2")),CRM!A:N,12,0),"%7d&amp;pagetype=entityrecord "),BN28),INDIRECT(CONCATENATE(AD28,AH28)))</f>
        <v>5-30470000</v>
      </c>
      <c r="F28" s="270" t="str">
        <f t="shared" ca="1" si="22"/>
        <v>customer13</v>
      </c>
      <c r="G28" s="271" t="str">
        <f t="shared" ca="1" si="23"/>
        <v>Project_name27</v>
      </c>
      <c r="H28" s="272" t="e">
        <f ca="1">VLOOKUP(Table3[[#This Row],[Project Name]],CRM!A:N,6,FALSE)</f>
        <v>#N/A</v>
      </c>
      <c r="I28" s="273" t="e">
        <f ca="1">VLOOKUP(Table3[[#This Row],[Project Name]],CRM!$1:$1048576,8,FALSE)</f>
        <v>#N/A</v>
      </c>
      <c r="J28" s="264">
        <f t="shared" ca="1" si="24"/>
        <v>0</v>
      </c>
      <c r="K28" s="264">
        <f t="shared" ca="1" si="25"/>
        <v>0</v>
      </c>
      <c r="L28" s="264">
        <f t="shared" ca="1" si="26"/>
        <v>0</v>
      </c>
      <c r="M28" s="264">
        <f t="shared" ca="1" si="27"/>
        <v>0</v>
      </c>
      <c r="N28" s="264">
        <f t="shared" ca="1" si="28"/>
        <v>0</v>
      </c>
      <c r="O28" s="264">
        <f t="shared" ca="1" si="29"/>
        <v>0</v>
      </c>
      <c r="P28" s="264">
        <f t="shared" ca="1" si="30"/>
        <v>0</v>
      </c>
      <c r="Q28" s="264">
        <f t="shared" ca="1" si="31"/>
        <v>0</v>
      </c>
      <c r="R28" s="264">
        <f t="shared" ca="1" si="32"/>
        <v>0</v>
      </c>
      <c r="S28" s="264">
        <f t="shared" ca="1" si="33"/>
        <v>0</v>
      </c>
      <c r="T28" s="264">
        <f t="shared" ca="1" si="34"/>
        <v>0</v>
      </c>
      <c r="U28" s="264">
        <f t="shared" ca="1" si="35"/>
        <v>300000</v>
      </c>
      <c r="V28" s="265"/>
      <c r="W28" s="264">
        <f ca="1">SUM(Table3[[#This Row],[Jan]:[Dec]])</f>
        <v>300000</v>
      </c>
      <c r="X28" s="266"/>
      <c r="Y28" s="266"/>
      <c r="Z28" s="266"/>
      <c r="AA28" s="266"/>
      <c r="AD28" s="267" t="s">
        <v>2472</v>
      </c>
      <c r="AE28" s="267" t="s">
        <v>77</v>
      </c>
      <c r="AF28" s="267" t="s">
        <v>78</v>
      </c>
      <c r="AG28" s="267" t="s">
        <v>79</v>
      </c>
      <c r="AH28" s="267" t="s">
        <v>80</v>
      </c>
      <c r="AI28" s="267" t="s">
        <v>81</v>
      </c>
      <c r="AJ28" s="267" t="s">
        <v>82</v>
      </c>
      <c r="AK28" s="267" t="s">
        <v>83</v>
      </c>
      <c r="AL28" s="267" t="s">
        <v>84</v>
      </c>
      <c r="AM28" s="267" t="s">
        <v>85</v>
      </c>
      <c r="AN28" s="267" t="s">
        <v>86</v>
      </c>
      <c r="AO28" s="267" t="s">
        <v>87</v>
      </c>
      <c r="AP28" s="267" t="s">
        <v>88</v>
      </c>
      <c r="AQ28" s="267" t="s">
        <v>89</v>
      </c>
      <c r="AR28" s="267" t="s">
        <v>90</v>
      </c>
      <c r="AS28" s="267" t="s">
        <v>91</v>
      </c>
      <c r="AT28" s="267" t="s">
        <v>92</v>
      </c>
      <c r="AU28" s="267" t="s">
        <v>93</v>
      </c>
      <c r="AV28" s="267" t="s">
        <v>132</v>
      </c>
      <c r="AX28" s="267" t="s">
        <v>130</v>
      </c>
      <c r="BN28" s="267" t="s">
        <v>2491</v>
      </c>
      <c r="BP28" s="268">
        <v>0</v>
      </c>
    </row>
    <row r="29" spans="1:68" s="267" customFormat="1" x14ac:dyDescent="0.35">
      <c r="A29" s="262">
        <f t="shared" ca="1" si="17"/>
        <v>0</v>
      </c>
      <c r="B29" s="269" t="e">
        <f t="shared" ca="1" si="20"/>
        <v>#N/A</v>
      </c>
      <c r="C29" s="262"/>
      <c r="D29" s="263" t="str">
        <f t="shared" ca="1" si="21"/>
        <v>China</v>
      </c>
      <c r="E29" s="270" t="str">
        <f ca="1">IF(Table3[[#This Row],[Type]]=$BL$3,HYPERLINK(CONCATENATE("http://crm.corp.halliburton.com/SalesMethod/main.aspx?etc=3&amp;id=%7b",VLOOKUP(INDIRECT(CONCATENATE(AD29,"!$F$2")),CRM!A:N,12,0),"%7d&amp;pagetype=entityrecord "),BN29),INDIRECT(CONCATENATE(AD29,AH29)))</f>
        <v>5-30465000</v>
      </c>
      <c r="F29" s="270" t="str">
        <f t="shared" ca="1" si="22"/>
        <v>customer17</v>
      </c>
      <c r="G29" s="271" t="str">
        <f t="shared" ca="1" si="23"/>
        <v>Project_name28</v>
      </c>
      <c r="H29" s="272" t="e">
        <f ca="1">VLOOKUP(Table3[[#This Row],[Project Name]],CRM!A:N,6,FALSE)</f>
        <v>#N/A</v>
      </c>
      <c r="I29" s="273" t="e">
        <f ca="1">VLOOKUP(Table3[[#This Row],[Project Name]],CRM!$1:$1048576,8,FALSE)</f>
        <v>#N/A</v>
      </c>
      <c r="J29" s="264">
        <f t="shared" ca="1" si="24"/>
        <v>0</v>
      </c>
      <c r="K29" s="264">
        <f t="shared" ca="1" si="25"/>
        <v>0</v>
      </c>
      <c r="L29" s="264">
        <f t="shared" ca="1" si="26"/>
        <v>0</v>
      </c>
      <c r="M29" s="264">
        <f t="shared" ca="1" si="27"/>
        <v>0</v>
      </c>
      <c r="N29" s="264">
        <f t="shared" ca="1" si="28"/>
        <v>0</v>
      </c>
      <c r="O29" s="264">
        <f t="shared" ca="1" si="29"/>
        <v>0</v>
      </c>
      <c r="P29" s="264">
        <f t="shared" ca="1" si="30"/>
        <v>0</v>
      </c>
      <c r="Q29" s="264">
        <f t="shared" ca="1" si="31"/>
        <v>0</v>
      </c>
      <c r="R29" s="264">
        <f t="shared" ca="1" si="32"/>
        <v>0</v>
      </c>
      <c r="S29" s="264">
        <f t="shared" ca="1" si="33"/>
        <v>0</v>
      </c>
      <c r="T29" s="264">
        <f t="shared" ca="1" si="34"/>
        <v>0</v>
      </c>
      <c r="U29" s="264">
        <f t="shared" ca="1" si="35"/>
        <v>3000000</v>
      </c>
      <c r="V29" s="265"/>
      <c r="W29" s="264">
        <f ca="1">SUM(Table3[[#This Row],[Jan]:[Dec]])</f>
        <v>3000000</v>
      </c>
      <c r="X29" s="266"/>
      <c r="Y29" s="266"/>
      <c r="Z29" s="266"/>
      <c r="AA29" s="266"/>
      <c r="AD29" s="267" t="s">
        <v>2473</v>
      </c>
      <c r="AE29" s="267" t="s">
        <v>77</v>
      </c>
      <c r="AF29" s="267" t="s">
        <v>78</v>
      </c>
      <c r="AG29" s="267" t="s">
        <v>79</v>
      </c>
      <c r="AH29" s="267" t="s">
        <v>80</v>
      </c>
      <c r="AI29" s="267" t="s">
        <v>81</v>
      </c>
      <c r="AJ29" s="267" t="s">
        <v>82</v>
      </c>
      <c r="AK29" s="267" t="s">
        <v>83</v>
      </c>
      <c r="AL29" s="267" t="s">
        <v>84</v>
      </c>
      <c r="AM29" s="267" t="s">
        <v>85</v>
      </c>
      <c r="AN29" s="267" t="s">
        <v>86</v>
      </c>
      <c r="AO29" s="267" t="s">
        <v>87</v>
      </c>
      <c r="AP29" s="267" t="s">
        <v>88</v>
      </c>
      <c r="AQ29" s="267" t="s">
        <v>89</v>
      </c>
      <c r="AR29" s="267" t="s">
        <v>90</v>
      </c>
      <c r="AS29" s="267" t="s">
        <v>91</v>
      </c>
      <c r="AT29" s="267" t="s">
        <v>92</v>
      </c>
      <c r="AU29" s="267" t="s">
        <v>93</v>
      </c>
      <c r="AV29" s="267" t="s">
        <v>132</v>
      </c>
      <c r="AX29" s="267" t="s">
        <v>130</v>
      </c>
      <c r="BN29" s="267" t="s">
        <v>2492</v>
      </c>
      <c r="BP29" s="268">
        <v>0</v>
      </c>
    </row>
    <row r="30" spans="1:68" s="267" customFormat="1" x14ac:dyDescent="0.35">
      <c r="A30" s="262">
        <f t="shared" ca="1" si="17"/>
        <v>0</v>
      </c>
      <c r="B30" s="269" t="e">
        <f t="shared" ca="1" si="20"/>
        <v>#N/A</v>
      </c>
      <c r="C30" s="262"/>
      <c r="D30" s="263" t="str">
        <f t="shared" ca="1" si="21"/>
        <v>China</v>
      </c>
      <c r="E30" s="270" t="str">
        <f ca="1">IF(Table3[[#This Row],[Type]]=$BL$3,HYPERLINK(CONCATENATE("http://crm.corp.halliburton.com/SalesMethod/main.aspx?etc=3&amp;id=%7b",VLOOKUP(INDIRECT(CONCATENATE(AD30,"!$F$2")),CRM!A:N,12,0),"%7d&amp;pagetype=entityrecord "),BN30),INDIRECT(CONCATENATE(AD30,AH30)))</f>
        <v>5-30464800</v>
      </c>
      <c r="F30" s="270" t="str">
        <f t="shared" ca="1" si="22"/>
        <v>customer16</v>
      </c>
      <c r="G30" s="271" t="str">
        <f t="shared" ca="1" si="23"/>
        <v>Project_name29</v>
      </c>
      <c r="H30" s="272" t="e">
        <f ca="1">VLOOKUP(Table3[[#This Row],[Project Name]],CRM!A:N,6,FALSE)</f>
        <v>#N/A</v>
      </c>
      <c r="I30" s="273" t="e">
        <f ca="1">VLOOKUP(Table3[[#This Row],[Project Name]],CRM!$1:$1048576,8,FALSE)</f>
        <v>#N/A</v>
      </c>
      <c r="J30" s="264">
        <f t="shared" ca="1" si="24"/>
        <v>0</v>
      </c>
      <c r="K30" s="264">
        <f t="shared" ca="1" si="25"/>
        <v>0</v>
      </c>
      <c r="L30" s="264">
        <f t="shared" ca="1" si="26"/>
        <v>0</v>
      </c>
      <c r="M30" s="264">
        <f t="shared" ca="1" si="27"/>
        <v>0</v>
      </c>
      <c r="N30" s="264">
        <f t="shared" ca="1" si="28"/>
        <v>0</v>
      </c>
      <c r="O30" s="264">
        <f t="shared" ca="1" si="29"/>
        <v>0</v>
      </c>
      <c r="P30" s="264">
        <f t="shared" ca="1" si="30"/>
        <v>0</v>
      </c>
      <c r="Q30" s="264">
        <f t="shared" ca="1" si="31"/>
        <v>0</v>
      </c>
      <c r="R30" s="264">
        <f t="shared" ca="1" si="32"/>
        <v>0</v>
      </c>
      <c r="S30" s="264">
        <f t="shared" ca="1" si="33"/>
        <v>0</v>
      </c>
      <c r="T30" s="264">
        <f t="shared" ca="1" si="34"/>
        <v>0</v>
      </c>
      <c r="U30" s="264">
        <f t="shared" ca="1" si="35"/>
        <v>2000000</v>
      </c>
      <c r="V30" s="265"/>
      <c r="W30" s="264">
        <f ca="1">SUM(Table3[[#This Row],[Jan]:[Dec]])</f>
        <v>2000000</v>
      </c>
      <c r="X30" s="266"/>
      <c r="Y30" s="266"/>
      <c r="Z30" s="266"/>
      <c r="AA30" s="266"/>
      <c r="AD30" s="267" t="s">
        <v>2474</v>
      </c>
      <c r="AE30" s="267" t="s">
        <v>77</v>
      </c>
      <c r="AF30" s="267" t="s">
        <v>78</v>
      </c>
      <c r="AG30" s="267" t="s">
        <v>79</v>
      </c>
      <c r="AH30" s="267" t="s">
        <v>80</v>
      </c>
      <c r="AI30" s="267" t="s">
        <v>81</v>
      </c>
      <c r="AJ30" s="267" t="s">
        <v>82</v>
      </c>
      <c r="AK30" s="267" t="s">
        <v>83</v>
      </c>
      <c r="AL30" s="267" t="s">
        <v>84</v>
      </c>
      <c r="AM30" s="267" t="s">
        <v>85</v>
      </c>
      <c r="AN30" s="267" t="s">
        <v>86</v>
      </c>
      <c r="AO30" s="267" t="s">
        <v>87</v>
      </c>
      <c r="AP30" s="267" t="s">
        <v>88</v>
      </c>
      <c r="AQ30" s="267" t="s">
        <v>89</v>
      </c>
      <c r="AR30" s="267" t="s">
        <v>90</v>
      </c>
      <c r="AS30" s="267" t="s">
        <v>91</v>
      </c>
      <c r="AT30" s="267" t="s">
        <v>92</v>
      </c>
      <c r="AU30" s="267" t="s">
        <v>93</v>
      </c>
      <c r="AV30" s="267" t="s">
        <v>132</v>
      </c>
      <c r="AX30" s="267" t="s">
        <v>130</v>
      </c>
      <c r="BN30" s="267" t="s">
        <v>2493</v>
      </c>
      <c r="BP30" s="268">
        <v>0</v>
      </c>
    </row>
    <row r="31" spans="1:68" s="267" customFormat="1" x14ac:dyDescent="0.35">
      <c r="A31" s="262">
        <f t="shared" ca="1" si="17"/>
        <v>0</v>
      </c>
      <c r="B31" s="269" t="e">
        <f t="shared" ca="1" si="20"/>
        <v>#N/A</v>
      </c>
      <c r="C31" s="262"/>
      <c r="D31" s="263" t="str">
        <f t="shared" ca="1" si="21"/>
        <v>China</v>
      </c>
      <c r="E31" s="270" t="str">
        <f ca="1">IF(Table3[[#This Row],[Type]]=$BL$3,HYPERLINK(CONCATENATE("http://crm.corp.halliburton.com/SalesMethod/main.aspx?etc=3&amp;id=%7b",VLOOKUP(INDIRECT(CONCATENATE(AD31,"!$F$2")),CRM!A:N,12,0),"%7d&amp;pagetype=entityrecord "),BN31),INDIRECT(CONCATENATE(AD31,AH31)))</f>
        <v>5-30465200</v>
      </c>
      <c r="F31" s="270" t="str">
        <f t="shared" ca="1" si="22"/>
        <v>customer17</v>
      </c>
      <c r="G31" s="271" t="str">
        <f t="shared" ca="1" si="23"/>
        <v>Project_name30</v>
      </c>
      <c r="H31" s="272" t="e">
        <f ca="1">VLOOKUP(Table3[[#This Row],[Project Name]],CRM!A:N,6,FALSE)</f>
        <v>#N/A</v>
      </c>
      <c r="I31" s="273" t="e">
        <f ca="1">VLOOKUP(Table3[[#This Row],[Project Name]],CRM!$1:$1048576,8,FALSE)</f>
        <v>#N/A</v>
      </c>
      <c r="J31" s="264">
        <f t="shared" ca="1" si="24"/>
        <v>0</v>
      </c>
      <c r="K31" s="264">
        <f t="shared" ca="1" si="25"/>
        <v>0</v>
      </c>
      <c r="L31" s="264">
        <f t="shared" ca="1" si="26"/>
        <v>0</v>
      </c>
      <c r="M31" s="264">
        <f t="shared" ca="1" si="27"/>
        <v>0</v>
      </c>
      <c r="N31" s="264">
        <f t="shared" ca="1" si="28"/>
        <v>0</v>
      </c>
      <c r="O31" s="264">
        <f t="shared" ca="1" si="29"/>
        <v>0</v>
      </c>
      <c r="P31" s="264">
        <f t="shared" ca="1" si="30"/>
        <v>0</v>
      </c>
      <c r="Q31" s="264">
        <f t="shared" ca="1" si="31"/>
        <v>0</v>
      </c>
      <c r="R31" s="264">
        <f t="shared" ca="1" si="32"/>
        <v>0</v>
      </c>
      <c r="S31" s="264">
        <f t="shared" ca="1" si="33"/>
        <v>0</v>
      </c>
      <c r="T31" s="264">
        <f t="shared" ca="1" si="34"/>
        <v>0</v>
      </c>
      <c r="U31" s="264">
        <f t="shared" ca="1" si="35"/>
        <v>500000</v>
      </c>
      <c r="V31" s="265"/>
      <c r="W31" s="264">
        <f ca="1">SUM(Table3[[#This Row],[Jan]:[Dec]])</f>
        <v>500000</v>
      </c>
      <c r="X31" s="266"/>
      <c r="Y31" s="266"/>
      <c r="Z31" s="266"/>
      <c r="AA31" s="266"/>
      <c r="AD31" s="267" t="s">
        <v>2475</v>
      </c>
      <c r="AE31" s="267" t="s">
        <v>77</v>
      </c>
      <c r="AF31" s="267" t="s">
        <v>78</v>
      </c>
      <c r="AG31" s="267" t="s">
        <v>79</v>
      </c>
      <c r="AH31" s="267" t="s">
        <v>80</v>
      </c>
      <c r="AI31" s="267" t="s">
        <v>81</v>
      </c>
      <c r="AJ31" s="267" t="s">
        <v>82</v>
      </c>
      <c r="AK31" s="267" t="s">
        <v>83</v>
      </c>
      <c r="AL31" s="267" t="s">
        <v>84</v>
      </c>
      <c r="AM31" s="267" t="s">
        <v>85</v>
      </c>
      <c r="AN31" s="267" t="s">
        <v>86</v>
      </c>
      <c r="AO31" s="267" t="s">
        <v>87</v>
      </c>
      <c r="AP31" s="267" t="s">
        <v>88</v>
      </c>
      <c r="AQ31" s="267" t="s">
        <v>89</v>
      </c>
      <c r="AR31" s="267" t="s">
        <v>90</v>
      </c>
      <c r="AS31" s="267" t="s">
        <v>91</v>
      </c>
      <c r="AT31" s="267" t="s">
        <v>92</v>
      </c>
      <c r="AU31" s="267" t="s">
        <v>93</v>
      </c>
      <c r="AV31" s="267" t="s">
        <v>132</v>
      </c>
      <c r="AX31" s="267" t="s">
        <v>130</v>
      </c>
      <c r="BN31" s="267" t="s">
        <v>2494</v>
      </c>
      <c r="BP31" s="268">
        <v>0</v>
      </c>
    </row>
    <row r="32" spans="1:68" s="267" customFormat="1" x14ac:dyDescent="0.35">
      <c r="A32" s="262" t="str">
        <f t="shared" ca="1" si="17"/>
        <v>P</v>
      </c>
      <c r="B32" s="269" t="e">
        <f t="shared" ca="1" si="20"/>
        <v>#N/A</v>
      </c>
      <c r="C32" s="262"/>
      <c r="D32" s="263" t="str">
        <f t="shared" ca="1" si="21"/>
        <v>China</v>
      </c>
      <c r="E32" s="270" t="str">
        <f ca="1">IF(Table3[[#This Row],[Type]]=$BL$3,HYPERLINK(CONCATENATE("http://crm.corp.halliburton.com/SalesMethod/main.aspx?etc=3&amp;id=%7b",VLOOKUP(INDIRECT(CONCATENATE(AD32,"!$F$2")),CRM!A:N,12,0),"%7d&amp;pagetype=entityrecord "),BN32),INDIRECT(CONCATENATE(AD32,AH32)))</f>
        <v>5-30465000</v>
      </c>
      <c r="F32" s="270" t="str">
        <f t="shared" ca="1" si="22"/>
        <v>customer19</v>
      </c>
      <c r="G32" s="271" t="str">
        <f t="shared" ca="1" si="23"/>
        <v>Project_name31</v>
      </c>
      <c r="H32" s="272" t="e">
        <f ca="1">VLOOKUP(Table3[[#This Row],[Project Name]],CRM!A:N,6,FALSE)</f>
        <v>#N/A</v>
      </c>
      <c r="I32" s="273" t="e">
        <f ca="1">VLOOKUP(Table3[[#This Row],[Project Name]],CRM!$1:$1048576,8,FALSE)</f>
        <v>#N/A</v>
      </c>
      <c r="J32" s="264">
        <f t="shared" ca="1" si="24"/>
        <v>0</v>
      </c>
      <c r="K32" s="264">
        <f t="shared" ca="1" si="25"/>
        <v>0</v>
      </c>
      <c r="L32" s="264">
        <f t="shared" ca="1" si="26"/>
        <v>0</v>
      </c>
      <c r="M32" s="264">
        <f t="shared" ca="1" si="27"/>
        <v>0</v>
      </c>
      <c r="N32" s="264">
        <f t="shared" ca="1" si="28"/>
        <v>0</v>
      </c>
      <c r="O32" s="264">
        <f t="shared" ca="1" si="29"/>
        <v>0</v>
      </c>
      <c r="P32" s="264">
        <f t="shared" ca="1" si="30"/>
        <v>0</v>
      </c>
      <c r="Q32" s="264">
        <f t="shared" ca="1" si="31"/>
        <v>0</v>
      </c>
      <c r="R32" s="264">
        <f t="shared" ca="1" si="32"/>
        <v>0</v>
      </c>
      <c r="S32" s="264">
        <f t="shared" ca="1" si="33"/>
        <v>0</v>
      </c>
      <c r="T32" s="264">
        <f t="shared" ca="1" si="34"/>
        <v>0</v>
      </c>
      <c r="U32" s="264">
        <f t="shared" ca="1" si="35"/>
        <v>20000</v>
      </c>
      <c r="V32" s="265"/>
      <c r="W32" s="264">
        <f ca="1">SUM(Table3[[#This Row],[Jan]:[Dec]])</f>
        <v>20000</v>
      </c>
      <c r="X32" s="266"/>
      <c r="Y32" s="266"/>
      <c r="Z32" s="266"/>
      <c r="AA32" s="266"/>
      <c r="AD32" s="267" t="s">
        <v>2476</v>
      </c>
      <c r="AE32" s="267" t="s">
        <v>77</v>
      </c>
      <c r="AF32" s="267" t="s">
        <v>78</v>
      </c>
      <c r="AG32" s="267" t="s">
        <v>79</v>
      </c>
      <c r="AH32" s="267" t="s">
        <v>80</v>
      </c>
      <c r="AI32" s="267" t="s">
        <v>81</v>
      </c>
      <c r="AJ32" s="267" t="s">
        <v>82</v>
      </c>
      <c r="AK32" s="267" t="s">
        <v>83</v>
      </c>
      <c r="AL32" s="267" t="s">
        <v>84</v>
      </c>
      <c r="AM32" s="267" t="s">
        <v>85</v>
      </c>
      <c r="AN32" s="267" t="s">
        <v>86</v>
      </c>
      <c r="AO32" s="267" t="s">
        <v>87</v>
      </c>
      <c r="AP32" s="267" t="s">
        <v>88</v>
      </c>
      <c r="AQ32" s="267" t="s">
        <v>89</v>
      </c>
      <c r="AR32" s="267" t="s">
        <v>90</v>
      </c>
      <c r="AS32" s="267" t="s">
        <v>91</v>
      </c>
      <c r="AT32" s="267" t="s">
        <v>92</v>
      </c>
      <c r="AU32" s="267" t="s">
        <v>93</v>
      </c>
      <c r="AV32" s="267" t="s">
        <v>132</v>
      </c>
      <c r="AX32" s="267" t="s">
        <v>130</v>
      </c>
      <c r="BN32" s="267" t="s">
        <v>2495</v>
      </c>
      <c r="BP32" s="268">
        <v>0</v>
      </c>
    </row>
    <row r="33" spans="1:68" s="267" customFormat="1" x14ac:dyDescent="0.35">
      <c r="A33" s="262">
        <f t="shared" ca="1" si="17"/>
        <v>0</v>
      </c>
      <c r="B33" s="269" t="e">
        <f t="shared" ref="B33:B41" ca="1" si="36">INDIRECT(CONCATENATE($AD33,AE33))</f>
        <v>#N/A</v>
      </c>
      <c r="C33" s="262"/>
      <c r="D33" s="263" t="str">
        <f t="shared" ref="D33:D41" ca="1" si="37">INDIRECT(CONCATENATE($AD33,AG33))</f>
        <v>China</v>
      </c>
      <c r="E33" s="270" t="str">
        <f ca="1">IF(Table3[[#This Row],[Type]]=$BL$3,HYPERLINK(CONCATENATE("http://crm.corp.halliburton.com/SalesMethod/main.aspx?etc=3&amp;id=%7b",VLOOKUP(INDIRECT(CONCATENATE(AD33,"!$F$2")),CRM!A:N,12,0),"%7d&amp;pagetype=entityrecord "),BN33),INDIRECT(CONCATENATE(AD33,AH33)))</f>
        <v xml:space="preserve">5-30469900 </v>
      </c>
      <c r="F33" s="270" t="str">
        <f t="shared" ref="F33:F41" ca="1" si="38">INDIRECT(CONCATENATE($AD33,AI33))</f>
        <v>customer19</v>
      </c>
      <c r="G33" s="271" t="str">
        <f t="shared" ref="G33:G41" ca="1" si="39">INDIRECT(CONCATENATE($AD33,AV33))</f>
        <v>Project_name32</v>
      </c>
      <c r="H33" s="272" t="e">
        <f ca="1">VLOOKUP(Table3[[#This Row],[Project Name]],CRM!A:N,6,FALSE)</f>
        <v>#N/A</v>
      </c>
      <c r="I33" s="273" t="e">
        <f ca="1">VLOOKUP(Table3[[#This Row],[Project Name]],CRM!$1:$1048576,8,FALSE)</f>
        <v>#N/A</v>
      </c>
      <c r="J33" s="264">
        <f t="shared" ref="J33:T41" ca="1" si="40">INDIRECT(CONCATENATE($AD33,AK33))</f>
        <v>0</v>
      </c>
      <c r="K33" s="264">
        <f t="shared" ca="1" si="40"/>
        <v>0</v>
      </c>
      <c r="L33" s="264">
        <f t="shared" ca="1" si="40"/>
        <v>0</v>
      </c>
      <c r="M33" s="264">
        <f t="shared" ca="1" si="40"/>
        <v>0</v>
      </c>
      <c r="N33" s="264">
        <f t="shared" ca="1" si="40"/>
        <v>0</v>
      </c>
      <c r="O33" s="264">
        <f t="shared" ca="1" si="40"/>
        <v>0</v>
      </c>
      <c r="P33" s="264">
        <f t="shared" ca="1" si="40"/>
        <v>0</v>
      </c>
      <c r="Q33" s="264">
        <f t="shared" ca="1" si="40"/>
        <v>0</v>
      </c>
      <c r="R33" s="264">
        <f t="shared" ca="1" si="40"/>
        <v>0</v>
      </c>
      <c r="S33" s="264">
        <f t="shared" ca="1" si="40"/>
        <v>20000</v>
      </c>
      <c r="T33" s="264">
        <f t="shared" ca="1" si="40"/>
        <v>0</v>
      </c>
      <c r="U33" s="264">
        <f t="shared" ref="U33:U41" ca="1" si="41">INDIRECT(CONCATENATE($AD33,AX33))</f>
        <v>0</v>
      </c>
      <c r="V33" s="265"/>
      <c r="W33" s="264">
        <f ca="1">SUM(Table3[[#This Row],[Jan]:[Dec]])</f>
        <v>20000</v>
      </c>
      <c r="X33" s="266"/>
      <c r="Y33" s="266"/>
      <c r="Z33" s="266"/>
      <c r="AA33" s="266"/>
      <c r="AD33" s="267" t="s">
        <v>2477</v>
      </c>
      <c r="AE33" s="267" t="s">
        <v>77</v>
      </c>
      <c r="AF33" s="267" t="s">
        <v>78</v>
      </c>
      <c r="AG33" s="267" t="s">
        <v>79</v>
      </c>
      <c r="AH33" s="267" t="s">
        <v>80</v>
      </c>
      <c r="AI33" s="267" t="s">
        <v>81</v>
      </c>
      <c r="AJ33" s="267" t="s">
        <v>82</v>
      </c>
      <c r="AK33" s="267" t="s">
        <v>83</v>
      </c>
      <c r="AL33" s="267" t="s">
        <v>84</v>
      </c>
      <c r="AM33" s="267" t="s">
        <v>85</v>
      </c>
      <c r="AN33" s="267" t="s">
        <v>86</v>
      </c>
      <c r="AO33" s="267" t="s">
        <v>87</v>
      </c>
      <c r="AP33" s="267" t="s">
        <v>88</v>
      </c>
      <c r="AQ33" s="267" t="s">
        <v>89</v>
      </c>
      <c r="AR33" s="267" t="s">
        <v>90</v>
      </c>
      <c r="AS33" s="267" t="s">
        <v>91</v>
      </c>
      <c r="AT33" s="267" t="s">
        <v>92</v>
      </c>
      <c r="AU33" s="267" t="s">
        <v>93</v>
      </c>
      <c r="AV33" s="267" t="s">
        <v>132</v>
      </c>
      <c r="AX33" s="267" t="s">
        <v>130</v>
      </c>
      <c r="BN33" s="267" t="s">
        <v>2496</v>
      </c>
      <c r="BP33" s="268">
        <v>0</v>
      </c>
    </row>
    <row r="34" spans="1:68" s="267" customFormat="1" x14ac:dyDescent="0.35">
      <c r="A34" s="262">
        <f t="shared" ca="1" si="17"/>
        <v>0</v>
      </c>
      <c r="B34" s="269" t="e">
        <f t="shared" ca="1" si="36"/>
        <v>#N/A</v>
      </c>
      <c r="C34" s="262"/>
      <c r="D34" s="263" t="str">
        <f t="shared" ca="1" si="37"/>
        <v>China</v>
      </c>
      <c r="E34" s="270" t="str">
        <f ca="1">IF(Table3[[#This Row],[Type]]=$BL$3,HYPERLINK(CONCATENATE("http://crm.corp.halliburton.com/SalesMethod/main.aspx?etc=3&amp;id=%7b",VLOOKUP(INDIRECT(CONCATENATE(AD34,"!$F$2")),CRM!A:N,12,0),"%7d&amp;pagetype=entityrecord "),BN34),INDIRECT(CONCATENATE(AD34,AH34)))</f>
        <v xml:space="preserve">5-30471902 </v>
      </c>
      <c r="F34" s="270" t="str">
        <f t="shared" ca="1" si="38"/>
        <v>customer20</v>
      </c>
      <c r="G34" s="271" t="str">
        <f t="shared" ca="1" si="39"/>
        <v>Project_name33</v>
      </c>
      <c r="H34" s="272" t="e">
        <f ca="1">VLOOKUP(Table3[[#This Row],[Project Name]],CRM!A:N,6,FALSE)</f>
        <v>#N/A</v>
      </c>
      <c r="I34" s="273" t="e">
        <f ca="1">VLOOKUP(Table3[[#This Row],[Project Name]],CRM!$1:$1048576,8,FALSE)</f>
        <v>#N/A</v>
      </c>
      <c r="J34" s="264">
        <f t="shared" ca="1" si="40"/>
        <v>0</v>
      </c>
      <c r="K34" s="264">
        <f t="shared" ca="1" si="40"/>
        <v>0</v>
      </c>
      <c r="L34" s="264">
        <f t="shared" ca="1" si="40"/>
        <v>0</v>
      </c>
      <c r="M34" s="264">
        <f t="shared" ca="1" si="40"/>
        <v>0</v>
      </c>
      <c r="N34" s="264">
        <f t="shared" ca="1" si="40"/>
        <v>10000</v>
      </c>
      <c r="O34" s="264">
        <f t="shared" ca="1" si="40"/>
        <v>0</v>
      </c>
      <c r="P34" s="264">
        <f t="shared" ca="1" si="40"/>
        <v>0</v>
      </c>
      <c r="Q34" s="264">
        <f t="shared" ca="1" si="40"/>
        <v>0</v>
      </c>
      <c r="R34" s="264">
        <f t="shared" ca="1" si="40"/>
        <v>0</v>
      </c>
      <c r="S34" s="264">
        <f t="shared" ca="1" si="40"/>
        <v>0</v>
      </c>
      <c r="T34" s="264">
        <f t="shared" ca="1" si="40"/>
        <v>0</v>
      </c>
      <c r="U34" s="264">
        <f t="shared" ca="1" si="41"/>
        <v>0</v>
      </c>
      <c r="V34" s="265"/>
      <c r="W34" s="264">
        <f ca="1">SUM(Table3[[#This Row],[Jan]:[Dec]])</f>
        <v>10000</v>
      </c>
      <c r="X34" s="266"/>
      <c r="Y34" s="266"/>
      <c r="Z34" s="266"/>
      <c r="AA34" s="266"/>
      <c r="AD34" s="267" t="s">
        <v>2478</v>
      </c>
      <c r="AE34" s="267" t="s">
        <v>77</v>
      </c>
      <c r="AF34" s="267" t="s">
        <v>78</v>
      </c>
      <c r="AG34" s="267" t="s">
        <v>79</v>
      </c>
      <c r="AH34" s="267" t="s">
        <v>80</v>
      </c>
      <c r="AI34" s="267" t="s">
        <v>81</v>
      </c>
      <c r="AJ34" s="267" t="s">
        <v>82</v>
      </c>
      <c r="AK34" s="267" t="s">
        <v>83</v>
      </c>
      <c r="AL34" s="267" t="s">
        <v>84</v>
      </c>
      <c r="AM34" s="267" t="s">
        <v>85</v>
      </c>
      <c r="AN34" s="267" t="s">
        <v>86</v>
      </c>
      <c r="AO34" s="267" t="s">
        <v>87</v>
      </c>
      <c r="AP34" s="267" t="s">
        <v>88</v>
      </c>
      <c r="AQ34" s="267" t="s">
        <v>89</v>
      </c>
      <c r="AR34" s="267" t="s">
        <v>90</v>
      </c>
      <c r="AS34" s="267" t="s">
        <v>91</v>
      </c>
      <c r="AT34" s="267" t="s">
        <v>92</v>
      </c>
      <c r="AU34" s="267" t="s">
        <v>93</v>
      </c>
      <c r="AV34" s="267" t="s">
        <v>132</v>
      </c>
      <c r="AX34" s="267" t="s">
        <v>130</v>
      </c>
      <c r="BN34" s="267" t="s">
        <v>2497</v>
      </c>
      <c r="BP34" s="268">
        <v>0</v>
      </c>
    </row>
    <row r="35" spans="1:68" s="267" customFormat="1" x14ac:dyDescent="0.35">
      <c r="A35" s="262">
        <f t="shared" ca="1" si="17"/>
        <v>0</v>
      </c>
      <c r="B35" s="269" t="e">
        <f t="shared" ca="1" si="36"/>
        <v>#N/A</v>
      </c>
      <c r="C35" s="262"/>
      <c r="D35" s="263" t="str">
        <f t="shared" ca="1" si="37"/>
        <v>China</v>
      </c>
      <c r="E35" s="270" t="str">
        <f ca="1">IF(Table3[[#This Row],[Type]]=$BL$3,HYPERLINK(CONCATENATE("http://crm.corp.halliburton.com/SalesMethod/main.aspx?etc=3&amp;id=%7b",VLOOKUP(INDIRECT(CONCATENATE(AD35,"!$F$2")),CRM!A:N,12,0),"%7d&amp;pagetype=entityrecord "),BN35),INDIRECT(CONCATENATE(AD35,AH35)))</f>
        <v>5-30463300</v>
      </c>
      <c r="F35" s="270" t="str">
        <f t="shared" ca="1" si="38"/>
        <v>customer21</v>
      </c>
      <c r="G35" s="271" t="str">
        <f t="shared" ca="1" si="39"/>
        <v>Project_name34</v>
      </c>
      <c r="H35" s="272" t="e">
        <f ca="1">VLOOKUP(Table3[[#This Row],[Project Name]],CRM!A:N,6,FALSE)</f>
        <v>#N/A</v>
      </c>
      <c r="I35" s="273" t="e">
        <f ca="1">VLOOKUP(Table3[[#This Row],[Project Name]],CRM!$1:$1048576,8,FALSE)</f>
        <v>#N/A</v>
      </c>
      <c r="J35" s="264">
        <f t="shared" ca="1" si="40"/>
        <v>0</v>
      </c>
      <c r="K35" s="264">
        <f t="shared" ca="1" si="40"/>
        <v>0</v>
      </c>
      <c r="L35" s="264">
        <f t="shared" ca="1" si="40"/>
        <v>0</v>
      </c>
      <c r="M35" s="264">
        <f t="shared" ca="1" si="40"/>
        <v>0</v>
      </c>
      <c r="N35" s="264">
        <f t="shared" ca="1" si="40"/>
        <v>0</v>
      </c>
      <c r="O35" s="264">
        <f t="shared" ca="1" si="40"/>
        <v>0</v>
      </c>
      <c r="P35" s="264">
        <f t="shared" ca="1" si="40"/>
        <v>0</v>
      </c>
      <c r="Q35" s="264">
        <f t="shared" ca="1" si="40"/>
        <v>0</v>
      </c>
      <c r="R35" s="264">
        <f t="shared" ca="1" si="40"/>
        <v>0</v>
      </c>
      <c r="S35" s="264">
        <f t="shared" ca="1" si="40"/>
        <v>0</v>
      </c>
      <c r="T35" s="264">
        <f t="shared" ca="1" si="40"/>
        <v>0</v>
      </c>
      <c r="U35" s="264">
        <f t="shared" ca="1" si="41"/>
        <v>200000</v>
      </c>
      <c r="V35" s="265"/>
      <c r="W35" s="264">
        <f ca="1">SUM(Table3[[#This Row],[Jan]:[Dec]])</f>
        <v>200000</v>
      </c>
      <c r="X35" s="266"/>
      <c r="Y35" s="266"/>
      <c r="Z35" s="266"/>
      <c r="AA35" s="266"/>
      <c r="AD35" s="267" t="s">
        <v>2479</v>
      </c>
      <c r="AE35" s="267" t="s">
        <v>77</v>
      </c>
      <c r="AF35" s="267" t="s">
        <v>78</v>
      </c>
      <c r="AG35" s="267" t="s">
        <v>79</v>
      </c>
      <c r="AH35" s="267" t="s">
        <v>80</v>
      </c>
      <c r="AI35" s="267" t="s">
        <v>81</v>
      </c>
      <c r="AJ35" s="267" t="s">
        <v>82</v>
      </c>
      <c r="AK35" s="267" t="s">
        <v>83</v>
      </c>
      <c r="AL35" s="267" t="s">
        <v>84</v>
      </c>
      <c r="AM35" s="267" t="s">
        <v>85</v>
      </c>
      <c r="AN35" s="267" t="s">
        <v>86</v>
      </c>
      <c r="AO35" s="267" t="s">
        <v>87</v>
      </c>
      <c r="AP35" s="267" t="s">
        <v>88</v>
      </c>
      <c r="AQ35" s="267" t="s">
        <v>89</v>
      </c>
      <c r="AR35" s="267" t="s">
        <v>90</v>
      </c>
      <c r="AS35" s="267" t="s">
        <v>91</v>
      </c>
      <c r="AT35" s="267" t="s">
        <v>92</v>
      </c>
      <c r="AU35" s="267" t="s">
        <v>93</v>
      </c>
      <c r="AV35" s="267" t="s">
        <v>132</v>
      </c>
      <c r="AX35" s="267" t="s">
        <v>130</v>
      </c>
      <c r="BN35" s="267" t="s">
        <v>2498</v>
      </c>
      <c r="BP35" s="268">
        <v>0</v>
      </c>
    </row>
    <row r="36" spans="1:68" s="267" customFormat="1" x14ac:dyDescent="0.35">
      <c r="A36" s="262" t="str">
        <f t="shared" ca="1" si="17"/>
        <v>p</v>
      </c>
      <c r="B36" s="269" t="e">
        <f t="shared" ca="1" si="36"/>
        <v>#N/A</v>
      </c>
      <c r="C36" s="262"/>
      <c r="D36" s="263" t="str">
        <f t="shared" ca="1" si="37"/>
        <v>China</v>
      </c>
      <c r="E36" s="270" t="str">
        <f ca="1">IF(Table3[[#This Row],[Type]]=$BL$3,HYPERLINK(CONCATENATE("http://crm.corp.halliburton.com/SalesMethod/main.aspx?etc=3&amp;id=%7b",VLOOKUP(INDIRECT(CONCATENATE(AD36,"!$F$2")),CRM!A:N,12,0),"%7d&amp;pagetype=entityrecord "),BN36),INDIRECT(CONCATENATE(AD36,AH36)))</f>
        <v>6-55366300</v>
      </c>
      <c r="F36" s="270" t="str">
        <f t="shared" ca="1" si="38"/>
        <v>customer4</v>
      </c>
      <c r="G36" s="271" t="str">
        <f t="shared" ca="1" si="39"/>
        <v>Project_name35</v>
      </c>
      <c r="H36" s="272" t="e">
        <f ca="1">VLOOKUP(Table3[[#This Row],[Project Name]],CRM!A:N,6,FALSE)</f>
        <v>#N/A</v>
      </c>
      <c r="I36" s="273" t="e">
        <f ca="1">VLOOKUP(Table3[[#This Row],[Project Name]],CRM!$1:$1048576,8,FALSE)</f>
        <v>#N/A</v>
      </c>
      <c r="J36" s="264">
        <f t="shared" ca="1" si="40"/>
        <v>0</v>
      </c>
      <c r="K36" s="264">
        <f t="shared" ca="1" si="40"/>
        <v>0</v>
      </c>
      <c r="L36" s="264">
        <f t="shared" ca="1" si="40"/>
        <v>0</v>
      </c>
      <c r="M36" s="264">
        <f t="shared" ca="1" si="40"/>
        <v>0</v>
      </c>
      <c r="N36" s="264">
        <f t="shared" ca="1" si="40"/>
        <v>30000</v>
      </c>
      <c r="O36" s="264">
        <f t="shared" ca="1" si="40"/>
        <v>0</v>
      </c>
      <c r="P36" s="264">
        <f t="shared" ca="1" si="40"/>
        <v>0</v>
      </c>
      <c r="Q36" s="264">
        <f t="shared" ca="1" si="40"/>
        <v>0</v>
      </c>
      <c r="R36" s="264">
        <f t="shared" ca="1" si="40"/>
        <v>0</v>
      </c>
      <c r="S36" s="264">
        <f t="shared" ca="1" si="40"/>
        <v>0</v>
      </c>
      <c r="T36" s="264">
        <f t="shared" ca="1" si="40"/>
        <v>0</v>
      </c>
      <c r="U36" s="264">
        <f t="shared" ca="1" si="41"/>
        <v>0</v>
      </c>
      <c r="V36" s="265"/>
      <c r="W36" s="264">
        <f ca="1">SUM(Table3[[#This Row],[Jan]:[Dec]])</f>
        <v>30000</v>
      </c>
      <c r="X36" s="266"/>
      <c r="Y36" s="266"/>
      <c r="Z36" s="266"/>
      <c r="AA36" s="266"/>
      <c r="AD36" s="267" t="s">
        <v>2480</v>
      </c>
      <c r="AE36" s="267" t="s">
        <v>77</v>
      </c>
      <c r="AF36" s="267" t="s">
        <v>78</v>
      </c>
      <c r="AG36" s="267" t="s">
        <v>79</v>
      </c>
      <c r="AH36" s="267" t="s">
        <v>80</v>
      </c>
      <c r="AI36" s="267" t="s">
        <v>81</v>
      </c>
      <c r="AJ36" s="267" t="s">
        <v>82</v>
      </c>
      <c r="AK36" s="267" t="s">
        <v>83</v>
      </c>
      <c r="AL36" s="267" t="s">
        <v>84</v>
      </c>
      <c r="AM36" s="267" t="s">
        <v>85</v>
      </c>
      <c r="AN36" s="267" t="s">
        <v>86</v>
      </c>
      <c r="AO36" s="267" t="s">
        <v>87</v>
      </c>
      <c r="AP36" s="267" t="s">
        <v>88</v>
      </c>
      <c r="AQ36" s="267" t="s">
        <v>89</v>
      </c>
      <c r="AR36" s="267" t="s">
        <v>90</v>
      </c>
      <c r="AS36" s="267" t="s">
        <v>91</v>
      </c>
      <c r="AT36" s="267" t="s">
        <v>92</v>
      </c>
      <c r="AU36" s="267" t="s">
        <v>93</v>
      </c>
      <c r="AV36" s="267" t="s">
        <v>132</v>
      </c>
      <c r="AX36" s="267" t="s">
        <v>130</v>
      </c>
      <c r="BN36" s="267" t="s">
        <v>2499</v>
      </c>
      <c r="BP36" s="268">
        <v>0</v>
      </c>
    </row>
    <row r="37" spans="1:68" s="267" customFormat="1" x14ac:dyDescent="0.35">
      <c r="A37" s="262">
        <f t="shared" ca="1" si="17"/>
        <v>0</v>
      </c>
      <c r="B37" s="269" t="e">
        <f t="shared" ca="1" si="36"/>
        <v>#N/A</v>
      </c>
      <c r="C37" s="262"/>
      <c r="D37" s="263" t="str">
        <f t="shared" ca="1" si="37"/>
        <v>China</v>
      </c>
      <c r="E37" s="270" t="str">
        <f ca="1">IF(Table3[[#This Row],[Type]]=$BL$3,HYPERLINK(CONCATENATE("http://crm.corp.halliburton.com/SalesMethod/main.aspx?etc=3&amp;id=%7b",VLOOKUP(INDIRECT(CONCATENATE(AD37,"!$F$2")),CRM!A:N,12,0),"%7d&amp;pagetype=entityrecord "),BN37),INDIRECT(CONCATENATE(AD37,AH37)))</f>
        <v>TBD</v>
      </c>
      <c r="F37" s="270" t="str">
        <f t="shared" ca="1" si="38"/>
        <v>cusomer5</v>
      </c>
      <c r="G37" s="271" t="str">
        <f t="shared" ca="1" si="39"/>
        <v>Project_name36</v>
      </c>
      <c r="H37" s="272" t="e">
        <f ca="1">VLOOKUP(Table3[[#This Row],[Project Name]],CRM!A:N,6,FALSE)</f>
        <v>#N/A</v>
      </c>
      <c r="I37" s="273" t="e">
        <f ca="1">VLOOKUP(Table3[[#This Row],[Project Name]],CRM!$1:$1048576,8,FALSE)</f>
        <v>#N/A</v>
      </c>
      <c r="J37" s="264">
        <f t="shared" ca="1" si="40"/>
        <v>0</v>
      </c>
      <c r="K37" s="264">
        <f t="shared" ca="1" si="40"/>
        <v>0</v>
      </c>
      <c r="L37" s="264">
        <f t="shared" ca="1" si="40"/>
        <v>0</v>
      </c>
      <c r="M37" s="264">
        <f t="shared" ca="1" si="40"/>
        <v>0</v>
      </c>
      <c r="N37" s="264">
        <f t="shared" ca="1" si="40"/>
        <v>0</v>
      </c>
      <c r="O37" s="264">
        <f t="shared" ca="1" si="40"/>
        <v>0</v>
      </c>
      <c r="P37" s="264">
        <f t="shared" ca="1" si="40"/>
        <v>0</v>
      </c>
      <c r="Q37" s="264">
        <f t="shared" ca="1" si="40"/>
        <v>0</v>
      </c>
      <c r="R37" s="264">
        <f t="shared" ca="1" si="40"/>
        <v>0</v>
      </c>
      <c r="S37" s="264">
        <f t="shared" ca="1" si="40"/>
        <v>0</v>
      </c>
      <c r="T37" s="264">
        <f t="shared" ca="1" si="40"/>
        <v>0</v>
      </c>
      <c r="U37" s="264">
        <f t="shared" ca="1" si="41"/>
        <v>300000</v>
      </c>
      <c r="V37" s="265"/>
      <c r="W37" s="264">
        <f ca="1">SUM(Table3[[#This Row],[Jan]:[Dec]])</f>
        <v>300000</v>
      </c>
      <c r="X37" s="266"/>
      <c r="Y37" s="266"/>
      <c r="Z37" s="266"/>
      <c r="AA37" s="266"/>
      <c r="AD37" s="267" t="s">
        <v>2481</v>
      </c>
      <c r="AE37" s="267" t="s">
        <v>77</v>
      </c>
      <c r="AF37" s="267" t="s">
        <v>78</v>
      </c>
      <c r="AG37" s="267" t="s">
        <v>79</v>
      </c>
      <c r="AH37" s="267" t="s">
        <v>80</v>
      </c>
      <c r="AI37" s="267" t="s">
        <v>81</v>
      </c>
      <c r="AJ37" s="267" t="s">
        <v>82</v>
      </c>
      <c r="AK37" s="267" t="s">
        <v>83</v>
      </c>
      <c r="AL37" s="267" t="s">
        <v>84</v>
      </c>
      <c r="AM37" s="267" t="s">
        <v>85</v>
      </c>
      <c r="AN37" s="267" t="s">
        <v>86</v>
      </c>
      <c r="AO37" s="267" t="s">
        <v>87</v>
      </c>
      <c r="AP37" s="267" t="s">
        <v>88</v>
      </c>
      <c r="AQ37" s="267" t="s">
        <v>89</v>
      </c>
      <c r="AR37" s="267" t="s">
        <v>90</v>
      </c>
      <c r="AS37" s="267" t="s">
        <v>91</v>
      </c>
      <c r="AT37" s="267" t="s">
        <v>92</v>
      </c>
      <c r="AU37" s="267" t="s">
        <v>93</v>
      </c>
      <c r="AV37" s="267" t="s">
        <v>132</v>
      </c>
      <c r="AX37" s="267" t="s">
        <v>130</v>
      </c>
      <c r="BN37" s="267" t="s">
        <v>2500</v>
      </c>
      <c r="BP37" s="268">
        <v>0</v>
      </c>
    </row>
    <row r="38" spans="1:68" s="267" customFormat="1" x14ac:dyDescent="0.35">
      <c r="A38" s="262">
        <f t="shared" ca="1" si="17"/>
        <v>0</v>
      </c>
      <c r="B38" s="269" t="e">
        <f t="shared" ca="1" si="36"/>
        <v>#N/A</v>
      </c>
      <c r="C38" s="262"/>
      <c r="D38" s="263" t="str">
        <f t="shared" ca="1" si="37"/>
        <v>China</v>
      </c>
      <c r="E38" s="270" t="str">
        <f ca="1">IF(Table3[[#This Row],[Type]]=$BL$3,HYPERLINK(CONCATENATE("http://crm.corp.halliburton.com/SalesMethod/main.aspx?etc=3&amp;id=%7b",VLOOKUP(INDIRECT(CONCATENATE(AD38,"!$F$2")),CRM!A:N,12,0),"%7d&amp;pagetype=entityrecord "),BN38),INDIRECT(CONCATENATE(AD38,AH38)))</f>
        <v>TBD</v>
      </c>
      <c r="F38" s="270" t="str">
        <f t="shared" ca="1" si="38"/>
        <v>customer20</v>
      </c>
      <c r="G38" s="271" t="str">
        <f t="shared" ca="1" si="39"/>
        <v>Project_name37</v>
      </c>
      <c r="H38" s="272" t="e">
        <f ca="1">VLOOKUP(Table3[[#This Row],[Project Name]],CRM!A:N,6,FALSE)</f>
        <v>#N/A</v>
      </c>
      <c r="I38" s="273" t="e">
        <f ca="1">VLOOKUP(Table3[[#This Row],[Project Name]],CRM!$1:$1048576,8,FALSE)</f>
        <v>#N/A</v>
      </c>
      <c r="J38" s="264">
        <f t="shared" ca="1" si="40"/>
        <v>0</v>
      </c>
      <c r="K38" s="264">
        <f t="shared" ca="1" si="40"/>
        <v>0</v>
      </c>
      <c r="L38" s="264">
        <f t="shared" ca="1" si="40"/>
        <v>0</v>
      </c>
      <c r="M38" s="264">
        <f t="shared" ca="1" si="40"/>
        <v>0</v>
      </c>
      <c r="N38" s="264">
        <f t="shared" ca="1" si="40"/>
        <v>0</v>
      </c>
      <c r="O38" s="264">
        <f t="shared" ca="1" si="40"/>
        <v>0</v>
      </c>
      <c r="P38" s="264">
        <f t="shared" ca="1" si="40"/>
        <v>0</v>
      </c>
      <c r="Q38" s="264">
        <f t="shared" ca="1" si="40"/>
        <v>0</v>
      </c>
      <c r="R38" s="264">
        <f t="shared" ca="1" si="40"/>
        <v>0</v>
      </c>
      <c r="S38" s="264">
        <f t="shared" ca="1" si="40"/>
        <v>0</v>
      </c>
      <c r="T38" s="264">
        <f t="shared" ca="1" si="40"/>
        <v>0</v>
      </c>
      <c r="U38" s="264">
        <f t="shared" ca="1" si="41"/>
        <v>200000</v>
      </c>
      <c r="V38" s="265"/>
      <c r="W38" s="264">
        <f ca="1">SUM(Table3[[#This Row],[Jan]:[Dec]])</f>
        <v>200000</v>
      </c>
      <c r="X38" s="266"/>
      <c r="Y38" s="266"/>
      <c r="Z38" s="266"/>
      <c r="AA38" s="266"/>
      <c r="AD38" s="267" t="s">
        <v>2482</v>
      </c>
      <c r="AE38" s="267" t="s">
        <v>77</v>
      </c>
      <c r="AF38" s="267" t="s">
        <v>78</v>
      </c>
      <c r="AG38" s="267" t="s">
        <v>79</v>
      </c>
      <c r="AH38" s="267" t="s">
        <v>80</v>
      </c>
      <c r="AI38" s="267" t="s">
        <v>81</v>
      </c>
      <c r="AJ38" s="267" t="s">
        <v>82</v>
      </c>
      <c r="AK38" s="267" t="s">
        <v>83</v>
      </c>
      <c r="AL38" s="267" t="s">
        <v>84</v>
      </c>
      <c r="AM38" s="267" t="s">
        <v>85</v>
      </c>
      <c r="AN38" s="267" t="s">
        <v>86</v>
      </c>
      <c r="AO38" s="267" t="s">
        <v>87</v>
      </c>
      <c r="AP38" s="267" t="s">
        <v>88</v>
      </c>
      <c r="AQ38" s="267" t="s">
        <v>89</v>
      </c>
      <c r="AR38" s="267" t="s">
        <v>90</v>
      </c>
      <c r="AS38" s="267" t="s">
        <v>91</v>
      </c>
      <c r="AT38" s="267" t="s">
        <v>92</v>
      </c>
      <c r="AU38" s="267" t="s">
        <v>93</v>
      </c>
      <c r="AV38" s="267" t="s">
        <v>132</v>
      </c>
      <c r="AX38" s="267" t="s">
        <v>130</v>
      </c>
      <c r="BN38" s="267" t="s">
        <v>2537</v>
      </c>
      <c r="BP38" s="268">
        <v>0</v>
      </c>
    </row>
    <row r="39" spans="1:68" s="267" customFormat="1" x14ac:dyDescent="0.35">
      <c r="A39" s="262">
        <f t="shared" ca="1" si="17"/>
        <v>0</v>
      </c>
      <c r="B39" s="269" t="e">
        <f t="shared" ca="1" si="36"/>
        <v>#N/A</v>
      </c>
      <c r="C39" s="262"/>
      <c r="D39" s="263" t="str">
        <f t="shared" ca="1" si="37"/>
        <v>China</v>
      </c>
      <c r="E39" s="270" t="str">
        <f ca="1">IF(Table3[[#This Row],[Type]]=$BL$3,HYPERLINK(CONCATENATE("http://crm.corp.halliburton.com/SalesMethod/main.aspx?etc=3&amp;id=%7b",VLOOKUP(INDIRECT(CONCATENATE(AD39,"!$F$2")),CRM!A:N,12,0),"%7d&amp;pagetype=entityrecord "),BN39),INDIRECT(CONCATENATE(AD39,AH39)))</f>
        <v>TBD</v>
      </c>
      <c r="F39" s="270" t="str">
        <f t="shared" ca="1" si="38"/>
        <v>customer21</v>
      </c>
      <c r="G39" s="271" t="str">
        <f t="shared" ca="1" si="39"/>
        <v>Project_name38</v>
      </c>
      <c r="H39" s="272" t="e">
        <f ca="1">VLOOKUP(Table3[[#This Row],[Project Name]],CRM!A:N,6,FALSE)</f>
        <v>#N/A</v>
      </c>
      <c r="I39" s="273" t="e">
        <f ca="1">VLOOKUP(Table3[[#This Row],[Project Name]],CRM!$1:$1048576,8,FALSE)</f>
        <v>#N/A</v>
      </c>
      <c r="J39" s="264">
        <f t="shared" ca="1" si="40"/>
        <v>0</v>
      </c>
      <c r="K39" s="264">
        <f t="shared" ca="1" si="40"/>
        <v>0</v>
      </c>
      <c r="L39" s="264">
        <f t="shared" ca="1" si="40"/>
        <v>0</v>
      </c>
      <c r="M39" s="264">
        <f t="shared" ca="1" si="40"/>
        <v>0</v>
      </c>
      <c r="N39" s="264">
        <f t="shared" ca="1" si="40"/>
        <v>0</v>
      </c>
      <c r="O39" s="264">
        <f t="shared" ca="1" si="40"/>
        <v>0</v>
      </c>
      <c r="P39" s="264">
        <f t="shared" ca="1" si="40"/>
        <v>0</v>
      </c>
      <c r="Q39" s="264">
        <f t="shared" ca="1" si="40"/>
        <v>0</v>
      </c>
      <c r="R39" s="264">
        <f t="shared" ca="1" si="40"/>
        <v>0</v>
      </c>
      <c r="S39" s="264">
        <f t="shared" ca="1" si="40"/>
        <v>0</v>
      </c>
      <c r="T39" s="264">
        <f t="shared" ca="1" si="40"/>
        <v>0</v>
      </c>
      <c r="U39" s="264">
        <f t="shared" ca="1" si="41"/>
        <v>100000</v>
      </c>
      <c r="V39" s="265"/>
      <c r="W39" s="264">
        <f ca="1">SUM(Table3[[#This Row],[Jan]:[Dec]])</f>
        <v>100000</v>
      </c>
      <c r="X39" s="266"/>
      <c r="Y39" s="266"/>
      <c r="Z39" s="266"/>
      <c r="AA39" s="266"/>
      <c r="AD39" s="267" t="s">
        <v>2483</v>
      </c>
      <c r="AE39" s="267" t="s">
        <v>77</v>
      </c>
      <c r="AF39" s="267" t="s">
        <v>78</v>
      </c>
      <c r="AG39" s="267" t="s">
        <v>79</v>
      </c>
      <c r="AH39" s="267" t="s">
        <v>80</v>
      </c>
      <c r="AI39" s="267" t="s">
        <v>81</v>
      </c>
      <c r="AJ39" s="267" t="s">
        <v>82</v>
      </c>
      <c r="AK39" s="267" t="s">
        <v>83</v>
      </c>
      <c r="AL39" s="267" t="s">
        <v>84</v>
      </c>
      <c r="AM39" s="267" t="s">
        <v>85</v>
      </c>
      <c r="AN39" s="267" t="s">
        <v>86</v>
      </c>
      <c r="AO39" s="267" t="s">
        <v>87</v>
      </c>
      <c r="AP39" s="267" t="s">
        <v>88</v>
      </c>
      <c r="AQ39" s="267" t="s">
        <v>89</v>
      </c>
      <c r="AR39" s="267" t="s">
        <v>90</v>
      </c>
      <c r="AS39" s="267" t="s">
        <v>91</v>
      </c>
      <c r="AT39" s="267" t="s">
        <v>92</v>
      </c>
      <c r="AU39" s="267" t="s">
        <v>93</v>
      </c>
      <c r="AV39" s="267" t="s">
        <v>132</v>
      </c>
      <c r="AX39" s="267" t="s">
        <v>130</v>
      </c>
      <c r="BN39" s="267" t="s">
        <v>2538</v>
      </c>
      <c r="BP39" s="268">
        <v>0</v>
      </c>
    </row>
    <row r="40" spans="1:68" s="234" customFormat="1" x14ac:dyDescent="0.35">
      <c r="A40" s="45">
        <f ca="1">INDIRECT(CONCATENATE($AD40,AF40))</f>
        <v>0</v>
      </c>
      <c r="B40" s="244" t="e">
        <f ca="1">INDIRECT(CONCATENATE($AD40,AE40))</f>
        <v>#N/A</v>
      </c>
      <c r="C40" s="45"/>
      <c r="D40" s="44" t="str">
        <f ca="1">INDIRECT(CONCATENATE($AD40,AG40))</f>
        <v>China</v>
      </c>
      <c r="E40" s="236" t="str">
        <f ca="1">IF(Table3[[#This Row],[Type]]=$BL$3,HYPERLINK(CONCATENATE("http://crm.corp.halliburton.com/SalesMethod/main.aspx?etc=3&amp;id=%7b",VLOOKUP(INDIRECT(CONCATENATE(AD40,"!$F$2")),CRM!A:N,12,0),"%7d&amp;pagetype=entityrecord "),BN40),INDIRECT(CONCATENATE(AD40,AH40)))</f>
        <v>6-55366403</v>
      </c>
      <c r="F40" s="236" t="str">
        <f ca="1">INDIRECT(CONCATENATE($AD40,AI40))</f>
        <v>customer</v>
      </c>
      <c r="G40" s="245" t="str">
        <f ca="1">INDIRECT(CONCATENATE($AD40,AV40))</f>
        <v>Project_name39</v>
      </c>
      <c r="H40" s="238" t="e">
        <f ca="1">VLOOKUP(Table3[[#This Row],[Project Name]],CRM!A:N,6,FALSE)</f>
        <v>#N/A</v>
      </c>
      <c r="I40" s="239" t="e">
        <f ca="1">VLOOKUP(Table3[[#This Row],[Project Name]],CRM!$1:$1048576,8,FALSE)</f>
        <v>#N/A</v>
      </c>
      <c r="J40" s="246">
        <f t="shared" ref="J40:T40" ca="1" si="42">INDIRECT(CONCATENATE($AD40,AK40))</f>
        <v>0</v>
      </c>
      <c r="K40" s="246">
        <f t="shared" ca="1" si="42"/>
        <v>0</v>
      </c>
      <c r="L40" s="246">
        <f t="shared" ca="1" si="42"/>
        <v>0</v>
      </c>
      <c r="M40" s="246">
        <f t="shared" ca="1" si="42"/>
        <v>0</v>
      </c>
      <c r="N40" s="246">
        <f t="shared" ca="1" si="42"/>
        <v>0</v>
      </c>
      <c r="O40" s="246">
        <f t="shared" ca="1" si="42"/>
        <v>0</v>
      </c>
      <c r="P40" s="246">
        <f t="shared" ca="1" si="42"/>
        <v>0</v>
      </c>
      <c r="Q40" s="246">
        <f t="shared" ca="1" si="42"/>
        <v>0</v>
      </c>
      <c r="R40" s="246">
        <f t="shared" ca="1" si="42"/>
        <v>0</v>
      </c>
      <c r="S40" s="246">
        <f t="shared" ca="1" si="42"/>
        <v>0</v>
      </c>
      <c r="T40" s="246">
        <f t="shared" ca="1" si="42"/>
        <v>0</v>
      </c>
      <c r="U40" s="246">
        <f ca="1">INDIRECT(CONCATENATE($AD40,AX40))</f>
        <v>100000</v>
      </c>
      <c r="V40" s="243"/>
      <c r="W40" s="163">
        <f ca="1">SUM(Table3[[#This Row],[Jan]:[Dec]])</f>
        <v>100000</v>
      </c>
      <c r="X40" s="133"/>
      <c r="Y40" s="133"/>
      <c r="Z40" s="133"/>
      <c r="AA40" s="133"/>
      <c r="AB40" s="46"/>
      <c r="AC40" s="46"/>
      <c r="AD40" s="46" t="s">
        <v>2484</v>
      </c>
      <c r="AE40" s="234" t="s">
        <v>77</v>
      </c>
      <c r="AF40" s="234" t="s">
        <v>78</v>
      </c>
      <c r="AG40" s="234" t="s">
        <v>79</v>
      </c>
      <c r="AH40" s="234" t="s">
        <v>80</v>
      </c>
      <c r="AI40" s="234" t="s">
        <v>81</v>
      </c>
      <c r="AJ40" s="234" t="s">
        <v>82</v>
      </c>
      <c r="AK40" s="234" t="s">
        <v>83</v>
      </c>
      <c r="AL40" s="234" t="s">
        <v>84</v>
      </c>
      <c r="AM40" s="234" t="s">
        <v>85</v>
      </c>
      <c r="AN40" s="234" t="s">
        <v>86</v>
      </c>
      <c r="AO40" s="234" t="s">
        <v>87</v>
      </c>
      <c r="AP40" s="234" t="s">
        <v>88</v>
      </c>
      <c r="AQ40" s="234" t="s">
        <v>89</v>
      </c>
      <c r="AR40" s="234" t="s">
        <v>90</v>
      </c>
      <c r="AS40" s="234" t="s">
        <v>91</v>
      </c>
      <c r="AT40" s="234" t="s">
        <v>92</v>
      </c>
      <c r="AU40" s="234" t="s">
        <v>93</v>
      </c>
      <c r="AV40" s="234" t="s">
        <v>132</v>
      </c>
      <c r="AX40" s="234" t="s">
        <v>130</v>
      </c>
      <c r="BN40" s="46" t="s">
        <v>2539</v>
      </c>
      <c r="BP40" s="255">
        <v>0</v>
      </c>
    </row>
    <row r="41" spans="1:68" s="234" customFormat="1" x14ac:dyDescent="0.35">
      <c r="A41" s="45">
        <f t="shared" ca="1" si="17"/>
        <v>0</v>
      </c>
      <c r="B41" s="235" t="e">
        <f t="shared" ca="1" si="36"/>
        <v>#N/A</v>
      </c>
      <c r="C41" s="45"/>
      <c r="D41" s="44" t="str">
        <f t="shared" ca="1" si="37"/>
        <v>China</v>
      </c>
      <c r="E41" s="236">
        <f ca="1">IF(Table3[[#This Row],[Type]]=$BL$3,HYPERLINK(CONCATENATE("http://crm.corp.halliburton.com/SalesMethod/main.aspx?etc=3&amp;id=%7b",VLOOKUP(INDIRECT(CONCATENATE(AD41,"!$F$2")),CRM!A:N,12,0),"%7d&amp;pagetype=entityrecord "),BN41),INDIRECT(CONCATENATE(AD41,AH41)))</f>
        <v>0</v>
      </c>
      <c r="F41" s="236" t="str">
        <f t="shared" ca="1" si="38"/>
        <v>customer3</v>
      </c>
      <c r="G41" s="237" t="str">
        <f t="shared" ca="1" si="39"/>
        <v>Project_name40</v>
      </c>
      <c r="H41" s="238" t="e">
        <f ca="1">VLOOKUP(Table3[[#This Row],[Project Name]],CRM!A:N,6,FALSE)</f>
        <v>#N/A</v>
      </c>
      <c r="I41" s="239" t="e">
        <f ca="1">VLOOKUP(Table3[[#This Row],[Project Name]],CRM!$1:$1048576,8,FALSE)</f>
        <v>#N/A</v>
      </c>
      <c r="J41" s="163">
        <f t="shared" ca="1" si="40"/>
        <v>0</v>
      </c>
      <c r="K41" s="163">
        <f t="shared" ca="1" si="40"/>
        <v>0</v>
      </c>
      <c r="L41" s="163">
        <f t="shared" ca="1" si="40"/>
        <v>0</v>
      </c>
      <c r="M41" s="163">
        <f t="shared" ca="1" si="40"/>
        <v>0</v>
      </c>
      <c r="N41" s="163">
        <f t="shared" ca="1" si="40"/>
        <v>0</v>
      </c>
      <c r="O41" s="163">
        <f t="shared" ca="1" si="40"/>
        <v>0</v>
      </c>
      <c r="P41" s="163">
        <f t="shared" ca="1" si="40"/>
        <v>0</v>
      </c>
      <c r="Q41" s="163">
        <f t="shared" ca="1" si="40"/>
        <v>0</v>
      </c>
      <c r="R41" s="163">
        <f t="shared" ca="1" si="40"/>
        <v>0</v>
      </c>
      <c r="S41" s="163">
        <f t="shared" ca="1" si="40"/>
        <v>0</v>
      </c>
      <c r="T41" s="163">
        <f t="shared" ca="1" si="40"/>
        <v>0</v>
      </c>
      <c r="U41" s="163">
        <f t="shared" ca="1" si="41"/>
        <v>10000</v>
      </c>
      <c r="V41" s="164"/>
      <c r="W41" s="163">
        <f ca="1">SUM(Table3[[#This Row],[Jan]:[Dec]])</f>
        <v>10000</v>
      </c>
      <c r="X41" s="133"/>
      <c r="Y41" s="133"/>
      <c r="Z41" s="133"/>
      <c r="AA41" s="133"/>
      <c r="AB41" s="46"/>
      <c r="AC41" s="46"/>
      <c r="AD41" s="46" t="s">
        <v>2485</v>
      </c>
      <c r="AE41" s="234" t="s">
        <v>77</v>
      </c>
      <c r="AF41" s="234" t="s">
        <v>78</v>
      </c>
      <c r="AG41" s="234" t="s">
        <v>79</v>
      </c>
      <c r="AH41" s="234" t="s">
        <v>80</v>
      </c>
      <c r="AI41" s="234" t="s">
        <v>81</v>
      </c>
      <c r="AJ41" s="234" t="s">
        <v>82</v>
      </c>
      <c r="AK41" s="234" t="s">
        <v>83</v>
      </c>
      <c r="AL41" s="234" t="s">
        <v>84</v>
      </c>
      <c r="AM41" s="234" t="s">
        <v>85</v>
      </c>
      <c r="AN41" s="234" t="s">
        <v>86</v>
      </c>
      <c r="AO41" s="234" t="s">
        <v>87</v>
      </c>
      <c r="AP41" s="234" t="s">
        <v>88</v>
      </c>
      <c r="AQ41" s="234" t="s">
        <v>89</v>
      </c>
      <c r="AR41" s="234" t="s">
        <v>90</v>
      </c>
      <c r="AS41" s="234" t="s">
        <v>91</v>
      </c>
      <c r="AT41" s="234" t="s">
        <v>92</v>
      </c>
      <c r="AU41" s="234" t="s">
        <v>93</v>
      </c>
      <c r="AV41" s="234" t="s">
        <v>132</v>
      </c>
      <c r="AX41" s="234" t="s">
        <v>130</v>
      </c>
      <c r="BN41" s="46" t="s">
        <v>2540</v>
      </c>
      <c r="BP41" s="255">
        <v>0</v>
      </c>
    </row>
    <row r="42" spans="1:68" x14ac:dyDescent="0.35">
      <c r="A42" s="45"/>
      <c r="B42" s="45"/>
      <c r="C42" s="45"/>
      <c r="D42" s="44"/>
      <c r="E42" s="44"/>
      <c r="F42" s="44"/>
      <c r="G42" s="44"/>
      <c r="H42" s="46"/>
      <c r="I42" s="46"/>
      <c r="J42" s="261">
        <f ca="1">SUBTOTAL(109,Table3[Jan])</f>
        <v>0</v>
      </c>
      <c r="K42" s="261">
        <f ca="1">SUBTOTAL(109,Table3[Feb])</f>
        <v>0</v>
      </c>
      <c r="L42" s="261">
        <f ca="1">SUBTOTAL(109,Table3[Mar])</f>
        <v>0</v>
      </c>
      <c r="M42" s="261">
        <f ca="1">SUBTOTAL(109,Table3[Apr])</f>
        <v>0</v>
      </c>
      <c r="N42" s="261">
        <f ca="1">SUBTOTAL(109,Table3[May])</f>
        <v>60000</v>
      </c>
      <c r="O42" s="261">
        <f ca="1">SUBTOTAL(109,Table3[Jun])</f>
        <v>1360000</v>
      </c>
      <c r="P42" s="261">
        <f ca="1">SUBTOTAL(109,Table3[Jul])</f>
        <v>110000</v>
      </c>
      <c r="Q42" s="261">
        <f ca="1">SUBTOTAL(109,Table3[Aug])</f>
        <v>247347.35294117648</v>
      </c>
      <c r="R42" s="261">
        <f ca="1">SUBTOTAL(109,Table3[Sep])</f>
        <v>10000</v>
      </c>
      <c r="S42" s="261">
        <f ca="1">SUBTOTAL(109,Table3[Oct])</f>
        <v>4030000</v>
      </c>
      <c r="T42" s="261">
        <f ca="1">SUBTOTAL(109,Table3[Nov])</f>
        <v>10000</v>
      </c>
      <c r="U42" s="261">
        <f ca="1">SUBTOTAL(109,Table3[Dec])</f>
        <v>13890000</v>
      </c>
      <c r="V42" s="164"/>
      <c r="W42" s="261">
        <f ca="1">SUBTOTAL(109,Table3[Total])</f>
        <v>19717347.352941178</v>
      </c>
      <c r="X42" s="46"/>
      <c r="Y42" s="46"/>
      <c r="Z42" s="46"/>
      <c r="AA42" s="46">
        <f>SUBTOTAL(103,Table3[TE/IM])</f>
        <v>0</v>
      </c>
      <c r="AB42" s="46"/>
      <c r="AC42" s="46"/>
      <c r="BG42" s="115"/>
      <c r="BJ42" s="181">
        <f ca="1">Table3[[#Totals],[Total]]-5300580</f>
        <v>14416767.352941178</v>
      </c>
      <c r="BN42" s="46" t="s">
        <v>2541</v>
      </c>
      <c r="BP42" s="191">
        <f>SUM(BP2:BP21)</f>
        <v>0</v>
      </c>
    </row>
    <row r="43" spans="1:68" s="115" customFormat="1" x14ac:dyDescent="0.35">
      <c r="A43" s="194"/>
      <c r="B43" s="194"/>
      <c r="C43" s="194"/>
      <c r="D43" s="195"/>
      <c r="E43" s="195"/>
      <c r="F43" s="195"/>
      <c r="G43" s="195"/>
      <c r="H43" s="46"/>
      <c r="I43" s="46"/>
      <c r="J43" s="314" t="s">
        <v>166</v>
      </c>
      <c r="K43" s="314"/>
      <c r="L43" s="314"/>
      <c r="M43" s="314" t="s">
        <v>167</v>
      </c>
      <c r="N43" s="314"/>
      <c r="O43" s="314"/>
      <c r="P43" s="314" t="s">
        <v>168</v>
      </c>
      <c r="Q43" s="314"/>
      <c r="R43" s="314"/>
      <c r="S43" s="314" t="s">
        <v>169</v>
      </c>
      <c r="T43" s="314"/>
      <c r="U43" s="314"/>
      <c r="V43" s="197"/>
      <c r="W43" s="196"/>
      <c r="X43" s="46"/>
      <c r="Y43" s="46"/>
      <c r="Z43" s="46"/>
      <c r="AA43" s="46"/>
      <c r="AB43" s="46"/>
      <c r="AC43" s="46"/>
      <c r="BJ43" s="181"/>
      <c r="BN43" s="46"/>
      <c r="BP43" s="192"/>
    </row>
    <row r="44" spans="1:68" s="115" customFormat="1" x14ac:dyDescent="0.35">
      <c r="A44" s="185"/>
      <c r="B44" s="185"/>
      <c r="C44" s="185"/>
      <c r="D44" s="186"/>
      <c r="E44" s="186"/>
      <c r="F44" s="186"/>
      <c r="G44" s="186"/>
      <c r="H44" s="46"/>
      <c r="I44" s="206" t="str">
        <f>I53</f>
        <v>Jun LTF</v>
      </c>
      <c r="J44" s="312">
        <f ca="1">SUM(Table3[[#Totals],[Jan]:[Mar]])</f>
        <v>0</v>
      </c>
      <c r="K44" s="312"/>
      <c r="L44" s="312"/>
      <c r="M44" s="313">
        <f ca="1">SUM(Table3[[#Totals],[Apr]:[Jun]])</f>
        <v>1420000</v>
      </c>
      <c r="N44" s="313"/>
      <c r="O44" s="313"/>
      <c r="P44" s="312">
        <f ca="1">SUM(Table3[[#Totals],[Jul]:[Sep]])</f>
        <v>367347.3529411765</v>
      </c>
      <c r="Q44" s="312"/>
      <c r="R44" s="312"/>
      <c r="S44" s="313">
        <f ca="1">SUM(Table3[[#Totals],[Oct]:[Dec]])</f>
        <v>17930000</v>
      </c>
      <c r="T44" s="313"/>
      <c r="U44" s="313"/>
      <c r="V44" s="188"/>
      <c r="W44" s="187"/>
      <c r="X44" s="46"/>
      <c r="Y44" s="46"/>
      <c r="Z44" s="46"/>
      <c r="AA44" s="46"/>
      <c r="AB44" s="46"/>
      <c r="AC44" s="46"/>
      <c r="BJ44" s="181"/>
      <c r="BN44" s="46"/>
      <c r="BP44" s="192"/>
    </row>
    <row r="45" spans="1:68" s="115" customFormat="1" x14ac:dyDescent="0.35">
      <c r="A45" s="185"/>
      <c r="B45" s="185"/>
      <c r="C45" s="185"/>
      <c r="D45" s="186"/>
      <c r="E45" s="186"/>
      <c r="F45" s="186"/>
      <c r="G45" s="186"/>
      <c r="H45" s="46"/>
      <c r="I45" s="203" t="s">
        <v>1470</v>
      </c>
      <c r="J45" s="309"/>
      <c r="K45" s="309"/>
      <c r="L45" s="309"/>
      <c r="M45" s="309"/>
      <c r="N45" s="309"/>
      <c r="O45" s="309"/>
      <c r="P45" s="309"/>
      <c r="Q45" s="309"/>
      <c r="R45" s="309"/>
      <c r="S45" s="310"/>
      <c r="T45" s="311"/>
      <c r="U45" s="311"/>
      <c r="V45" s="188"/>
      <c r="W45" s="187"/>
      <c r="X45" s="46"/>
      <c r="Y45" s="46"/>
      <c r="Z45" s="46"/>
      <c r="AA45" s="46"/>
      <c r="AB45" s="46"/>
      <c r="AC45" s="46"/>
      <c r="BJ45" s="181"/>
      <c r="BN45" s="46"/>
      <c r="BP45" s="192"/>
    </row>
    <row r="46" spans="1:68" s="115" customFormat="1" x14ac:dyDescent="0.35">
      <c r="A46" s="185"/>
      <c r="B46" s="185"/>
      <c r="C46" s="185"/>
      <c r="D46" s="186"/>
      <c r="E46" s="186"/>
      <c r="F46" s="186"/>
      <c r="G46" s="186"/>
      <c r="H46" s="46"/>
      <c r="I46" s="205" t="s">
        <v>124</v>
      </c>
      <c r="J46" s="306">
        <f ca="1">J44-J45</f>
        <v>0</v>
      </c>
      <c r="K46" s="307"/>
      <c r="L46" s="308"/>
      <c r="M46" s="306">
        <f ca="1">M44-M45</f>
        <v>1420000</v>
      </c>
      <c r="N46" s="307"/>
      <c r="O46" s="308"/>
      <c r="P46" s="306">
        <f ca="1">P44-P45</f>
        <v>367347.3529411765</v>
      </c>
      <c r="Q46" s="307"/>
      <c r="R46" s="308"/>
      <c r="S46" s="306">
        <f ca="1">S44-S45</f>
        <v>17930000</v>
      </c>
      <c r="T46" s="307"/>
      <c r="U46" s="308"/>
      <c r="V46" s="202"/>
      <c r="W46" s="187"/>
      <c r="X46" s="202"/>
      <c r="Y46" s="46"/>
      <c r="Z46" s="46"/>
      <c r="AA46" s="46"/>
      <c r="AB46" s="46"/>
      <c r="AC46" s="46"/>
      <c r="BJ46" s="181"/>
      <c r="BN46" s="46"/>
      <c r="BP46" s="192"/>
    </row>
    <row r="47" spans="1:68" s="115" customFormat="1" x14ac:dyDescent="0.35">
      <c r="A47" s="185"/>
      <c r="B47" s="185"/>
      <c r="C47" s="185"/>
      <c r="D47" s="186"/>
      <c r="E47" s="186"/>
      <c r="F47" s="186"/>
      <c r="G47" s="186"/>
      <c r="H47" s="46"/>
      <c r="I47" s="204"/>
      <c r="J47" s="207"/>
      <c r="K47" s="207"/>
      <c r="L47" s="207"/>
      <c r="M47" s="207"/>
      <c r="N47" s="207"/>
      <c r="O47" s="207"/>
      <c r="P47" s="207"/>
      <c r="Q47" s="207"/>
      <c r="R47" s="207"/>
      <c r="S47" s="207"/>
      <c r="T47" s="207"/>
      <c r="U47" s="207"/>
      <c r="V47" s="202"/>
      <c r="W47" s="187"/>
      <c r="X47" s="202"/>
      <c r="Y47" s="46"/>
      <c r="Z47" s="46"/>
      <c r="AA47" s="46"/>
      <c r="AB47" s="46"/>
      <c r="AC47" s="46"/>
      <c r="BJ47" s="181"/>
      <c r="BN47" s="46"/>
      <c r="BP47" s="192"/>
    </row>
    <row r="48" spans="1:68" x14ac:dyDescent="0.35">
      <c r="J48" s="178" t="s">
        <v>5</v>
      </c>
      <c r="K48" s="179" t="s">
        <v>6</v>
      </c>
      <c r="L48" s="179" t="s">
        <v>7</v>
      </c>
      <c r="M48" s="179" t="s">
        <v>8</v>
      </c>
      <c r="N48" s="179" t="s">
        <v>9</v>
      </c>
      <c r="O48" s="179" t="s">
        <v>10</v>
      </c>
      <c r="P48" s="179" t="s">
        <v>11</v>
      </c>
      <c r="Q48" s="179" t="s">
        <v>12</v>
      </c>
      <c r="R48" s="179" t="s">
        <v>13</v>
      </c>
      <c r="S48" s="179" t="s">
        <v>14</v>
      </c>
      <c r="T48" s="179" t="s">
        <v>15</v>
      </c>
      <c r="U48" s="179" t="s">
        <v>16</v>
      </c>
      <c r="V48" s="179"/>
      <c r="W48" s="179" t="s">
        <v>17</v>
      </c>
      <c r="X48" s="43"/>
      <c r="BG48" s="115"/>
      <c r="BP48" s="115"/>
    </row>
    <row r="49" spans="1:61" x14ac:dyDescent="0.35">
      <c r="I49" s="49" t="s">
        <v>114</v>
      </c>
      <c r="J49" s="209">
        <f t="shared" ref="J49:U49" ca="1" si="43">SUMIF($A2:$A22,"P",J2:J22)</f>
        <v>0</v>
      </c>
      <c r="K49" s="209">
        <f t="shared" ca="1" si="43"/>
        <v>0</v>
      </c>
      <c r="L49" s="209">
        <f t="shared" ca="1" si="43"/>
        <v>0</v>
      </c>
      <c r="M49" s="209">
        <f t="shared" ca="1" si="43"/>
        <v>0</v>
      </c>
      <c r="N49" s="209">
        <f t="shared" ca="1" si="43"/>
        <v>10000</v>
      </c>
      <c r="O49" s="209">
        <f t="shared" ca="1" si="43"/>
        <v>1250000</v>
      </c>
      <c r="P49" s="209">
        <f t="shared" ca="1" si="43"/>
        <v>100000</v>
      </c>
      <c r="Q49" s="209">
        <f t="shared" ca="1" si="43"/>
        <v>237347.35294117648</v>
      </c>
      <c r="R49" s="209">
        <f t="shared" ca="1" si="43"/>
        <v>0</v>
      </c>
      <c r="S49" s="209">
        <f t="shared" ca="1" si="43"/>
        <v>0</v>
      </c>
      <c r="T49" s="209">
        <f t="shared" ca="1" si="43"/>
        <v>0</v>
      </c>
      <c r="U49" s="209">
        <f t="shared" ca="1" si="43"/>
        <v>6000000</v>
      </c>
      <c r="V49" s="209">
        <f ca="1">SUMIF($A2:$A41,Proj_1!$V$2,V2:V41)</f>
        <v>0</v>
      </c>
      <c r="W49" s="209">
        <f ca="1">SUMIF($A2:$A41,"P",W2:W41)</f>
        <v>7897347.3529411769</v>
      </c>
      <c r="BG49" s="121"/>
    </row>
    <row r="50" spans="1:61" s="115" customFormat="1" x14ac:dyDescent="0.35">
      <c r="A50" s="19"/>
      <c r="B50" s="19"/>
      <c r="I50" s="49" t="s">
        <v>709</v>
      </c>
      <c r="J50" s="50">
        <f t="shared" ref="J50:U50" ca="1" si="44">SUMIF($A3:$A42,"R",J3:J42)</f>
        <v>0</v>
      </c>
      <c r="K50" s="50">
        <f t="shared" ca="1" si="44"/>
        <v>0</v>
      </c>
      <c r="L50" s="50">
        <f t="shared" ca="1" si="44"/>
        <v>0</v>
      </c>
      <c r="M50" s="50">
        <f t="shared" ca="1" si="44"/>
        <v>0</v>
      </c>
      <c r="N50" s="50">
        <f t="shared" ca="1" si="44"/>
        <v>0</v>
      </c>
      <c r="O50" s="50">
        <f t="shared" ca="1" si="44"/>
        <v>0</v>
      </c>
      <c r="P50" s="50">
        <f t="shared" ca="1" si="44"/>
        <v>0</v>
      </c>
      <c r="Q50" s="50">
        <f t="shared" ca="1" si="44"/>
        <v>0</v>
      </c>
      <c r="R50" s="50">
        <f t="shared" ca="1" si="44"/>
        <v>0</v>
      </c>
      <c r="S50" s="50">
        <f t="shared" ca="1" si="44"/>
        <v>0</v>
      </c>
      <c r="T50" s="50">
        <f t="shared" ca="1" si="44"/>
        <v>0</v>
      </c>
      <c r="U50" s="50">
        <f t="shared" ca="1" si="44"/>
        <v>0</v>
      </c>
      <c r="V50" s="50"/>
      <c r="W50" s="50">
        <f ca="1">SUMIF($A3:$A42,"R",W3:W42)</f>
        <v>0</v>
      </c>
      <c r="BG50" s="121"/>
    </row>
    <row r="51" spans="1:61" x14ac:dyDescent="0.35">
      <c r="I51" s="49" t="s">
        <v>35</v>
      </c>
      <c r="J51" s="209">
        <f t="shared" ref="J51:U51" ca="1" si="45">SUMIF($A2:$A22,$BL$3,J2:J22)</f>
        <v>0</v>
      </c>
      <c r="K51" s="209">
        <f t="shared" ca="1" si="45"/>
        <v>0</v>
      </c>
      <c r="L51" s="209">
        <f t="shared" ca="1" si="45"/>
        <v>0</v>
      </c>
      <c r="M51" s="209">
        <f t="shared" ca="1" si="45"/>
        <v>0</v>
      </c>
      <c r="N51" s="209">
        <f t="shared" ca="1" si="45"/>
        <v>0</v>
      </c>
      <c r="O51" s="209">
        <f t="shared" ca="1" si="45"/>
        <v>0</v>
      </c>
      <c r="P51" s="209">
        <f t="shared" ca="1" si="45"/>
        <v>0</v>
      </c>
      <c r="Q51" s="209">
        <f t="shared" ca="1" si="45"/>
        <v>0</v>
      </c>
      <c r="R51" s="209">
        <f t="shared" ca="1" si="45"/>
        <v>0</v>
      </c>
      <c r="S51" s="209">
        <f t="shared" ca="1" si="45"/>
        <v>0</v>
      </c>
      <c r="T51" s="209">
        <f t="shared" ca="1" si="45"/>
        <v>0</v>
      </c>
      <c r="U51" s="209">
        <f t="shared" ca="1" si="45"/>
        <v>0</v>
      </c>
      <c r="V51" s="209">
        <f ca="1">SUMIF($A2:$A41,Proj_1!$V$3,V2:V41)</f>
        <v>0</v>
      </c>
      <c r="W51" s="209">
        <f ca="1">SUMIF($A2:$A41,$BL$3,W2:W41)</f>
        <v>0</v>
      </c>
      <c r="BG51" s="121"/>
    </row>
    <row r="52" spans="1:61" x14ac:dyDescent="0.35">
      <c r="I52" s="49" t="s">
        <v>17</v>
      </c>
      <c r="J52" s="50">
        <f ca="1">SUM(J49:J51)</f>
        <v>0</v>
      </c>
      <c r="K52" s="50">
        <f t="shared" ref="K52:U52" ca="1" si="46">SUM(K49:K51)</f>
        <v>0</v>
      </c>
      <c r="L52" s="50">
        <f t="shared" ca="1" si="46"/>
        <v>0</v>
      </c>
      <c r="M52" s="50">
        <f t="shared" ca="1" si="46"/>
        <v>0</v>
      </c>
      <c r="N52" s="50">
        <f t="shared" ca="1" si="46"/>
        <v>10000</v>
      </c>
      <c r="O52" s="50">
        <f t="shared" ca="1" si="46"/>
        <v>1250000</v>
      </c>
      <c r="P52" s="50">
        <f t="shared" ca="1" si="46"/>
        <v>100000</v>
      </c>
      <c r="Q52" s="50">
        <f t="shared" ca="1" si="46"/>
        <v>237347.35294117648</v>
      </c>
      <c r="R52" s="50">
        <f t="shared" ca="1" si="46"/>
        <v>0</v>
      </c>
      <c r="S52" s="50">
        <f t="shared" ca="1" si="46"/>
        <v>0</v>
      </c>
      <c r="T52" s="50">
        <f t="shared" ca="1" si="46"/>
        <v>0</v>
      </c>
      <c r="U52" s="50">
        <f t="shared" ca="1" si="46"/>
        <v>6000000</v>
      </c>
      <c r="V52" s="50">
        <f ca="1">SUM(V49:V51)</f>
        <v>0</v>
      </c>
      <c r="W52" s="50">
        <f ca="1">SUM(W49:W51)</f>
        <v>7897347.3529411769</v>
      </c>
      <c r="BG52" s="121"/>
    </row>
    <row r="53" spans="1:61" ht="21" x14ac:dyDescent="0.5">
      <c r="A53" s="184" t="s">
        <v>708</v>
      </c>
      <c r="G53" s="124" t="s">
        <v>0</v>
      </c>
      <c r="H53" s="122" t="s">
        <v>1063</v>
      </c>
      <c r="I53" s="126" t="s">
        <v>154</v>
      </c>
      <c r="J53" s="107">
        <f>'SAP LTF'!S13</f>
        <v>344233.68</v>
      </c>
      <c r="K53" s="107">
        <f>'SAP LTF'!T13</f>
        <v>425613.52</v>
      </c>
      <c r="L53" s="107">
        <f>'SAP LTF'!U13</f>
        <v>406001.02</v>
      </c>
      <c r="M53" s="107">
        <f>'SAP LTF'!W13</f>
        <v>468301.02</v>
      </c>
      <c r="N53" s="107">
        <f>'SAP LTF'!X13</f>
        <v>451101.02</v>
      </c>
      <c r="O53" s="107">
        <f>'SAP LTF'!Y13</f>
        <v>364500</v>
      </c>
      <c r="P53" s="107">
        <f>'SAP LTF'!AA13</f>
        <v>340500</v>
      </c>
      <c r="Q53" s="107">
        <f>'SAP LTF'!AB13</f>
        <v>420000</v>
      </c>
      <c r="R53" s="107">
        <f>'SAP LTF'!AC13</f>
        <v>442000</v>
      </c>
      <c r="S53" s="107">
        <f>'SAP LTF'!AE13</f>
        <v>425000</v>
      </c>
      <c r="T53" s="107">
        <f>'SAP LTF'!AF13</f>
        <v>464000</v>
      </c>
      <c r="U53" s="107">
        <f>'SAP LTF'!AG13</f>
        <v>423500</v>
      </c>
      <c r="V53" s="107"/>
      <c r="W53" s="107">
        <f>'SAP LTF'!AI13</f>
        <v>4974750.26</v>
      </c>
      <c r="BG53" s="121"/>
    </row>
    <row r="54" spans="1:61" x14ac:dyDescent="0.35">
      <c r="I54" s="108" t="s">
        <v>124</v>
      </c>
      <c r="J54" s="109">
        <f ca="1">J52-J53</f>
        <v>-344233.68</v>
      </c>
      <c r="K54" s="109">
        <f t="shared" ref="K54:W54" ca="1" si="47">K52-K53</f>
        <v>-425613.52</v>
      </c>
      <c r="L54" s="109">
        <f t="shared" ca="1" si="47"/>
        <v>-406001.02</v>
      </c>
      <c r="M54" s="109">
        <f t="shared" ca="1" si="47"/>
        <v>-468301.02</v>
      </c>
      <c r="N54" s="109">
        <f t="shared" ca="1" si="47"/>
        <v>-441101.02</v>
      </c>
      <c r="O54" s="109">
        <f t="shared" ca="1" si="47"/>
        <v>885500</v>
      </c>
      <c r="P54" s="109">
        <f t="shared" ca="1" si="47"/>
        <v>-240500</v>
      </c>
      <c r="Q54" s="109">
        <f t="shared" ca="1" si="47"/>
        <v>-182652.64705882352</v>
      </c>
      <c r="R54" s="109">
        <f t="shared" ca="1" si="47"/>
        <v>-442000</v>
      </c>
      <c r="S54" s="109">
        <f t="shared" ca="1" si="47"/>
        <v>-425000</v>
      </c>
      <c r="T54" s="109">
        <f t="shared" ca="1" si="47"/>
        <v>-464000</v>
      </c>
      <c r="U54" s="109">
        <f t="shared" ca="1" si="47"/>
        <v>5576500</v>
      </c>
      <c r="V54" s="109">
        <f t="shared" ca="1" si="47"/>
        <v>0</v>
      </c>
      <c r="W54" s="109">
        <f t="shared" ca="1" si="47"/>
        <v>2922597.0929411771</v>
      </c>
      <c r="X54" s="171"/>
      <c r="BG54" s="121"/>
    </row>
    <row r="55" spans="1:61" x14ac:dyDescent="0.35">
      <c r="BG55" s="121"/>
    </row>
    <row r="56" spans="1:61" ht="21" x14ac:dyDescent="0.5">
      <c r="H56" s="208"/>
      <c r="W56" s="175"/>
      <c r="Y56" s="181"/>
      <c r="BG56" s="121"/>
      <c r="BI56" s="180" t="s">
        <v>673</v>
      </c>
    </row>
    <row r="57" spans="1:61" x14ac:dyDescent="0.35">
      <c r="N57" s="113"/>
      <c r="O57" s="113"/>
      <c r="W57" s="171"/>
      <c r="BG57" s="121"/>
    </row>
    <row r="58" spans="1:61" x14ac:dyDescent="0.35">
      <c r="I58" s="61" t="s">
        <v>38</v>
      </c>
      <c r="J58" s="61" t="s">
        <v>133</v>
      </c>
      <c r="BG58" s="121"/>
    </row>
    <row r="59" spans="1:61" x14ac:dyDescent="0.35">
      <c r="V59" s="56"/>
      <c r="W59" s="56"/>
      <c r="BG59" s="115"/>
    </row>
    <row r="60" spans="1:61" ht="15.5" x14ac:dyDescent="0.35">
      <c r="A60" s="46"/>
      <c r="B60" s="45"/>
      <c r="C60" s="45"/>
      <c r="D60" s="45"/>
      <c r="I60" s="105" t="s">
        <v>2</v>
      </c>
      <c r="J60" s="106" t="s">
        <v>134</v>
      </c>
      <c r="K60" s="106" t="s">
        <v>135</v>
      </c>
      <c r="L60" s="106" t="s">
        <v>136</v>
      </c>
      <c r="M60" s="106" t="s">
        <v>137</v>
      </c>
      <c r="N60" s="106" t="s">
        <v>138</v>
      </c>
      <c r="O60" s="106" t="s">
        <v>139</v>
      </c>
      <c r="P60" s="106" t="s">
        <v>140</v>
      </c>
      <c r="Q60" s="106" t="s">
        <v>141</v>
      </c>
      <c r="R60" s="106" t="s">
        <v>142</v>
      </c>
      <c r="S60" s="106" t="s">
        <v>143</v>
      </c>
      <c r="T60" s="106" t="s">
        <v>144</v>
      </c>
      <c r="U60" s="106" t="s">
        <v>145</v>
      </c>
      <c r="V60" s="106" t="s">
        <v>146</v>
      </c>
      <c r="W60" s="106" t="s">
        <v>147</v>
      </c>
    </row>
    <row r="61" spans="1:61" x14ac:dyDescent="0.35">
      <c r="A61" s="45"/>
      <c r="B61" s="199"/>
      <c r="C61" s="200"/>
      <c r="D61" s="201"/>
      <c r="I61" s="170">
        <v>0</v>
      </c>
      <c r="J61" s="104">
        <v>0</v>
      </c>
      <c r="K61" s="104">
        <v>0</v>
      </c>
      <c r="L61" s="103">
        <v>0</v>
      </c>
      <c r="M61" s="103">
        <v>0</v>
      </c>
      <c r="N61" s="103">
        <v>0</v>
      </c>
      <c r="O61" s="103">
        <v>0</v>
      </c>
      <c r="P61" s="103">
        <v>0</v>
      </c>
      <c r="Q61" s="103">
        <v>0</v>
      </c>
      <c r="R61" s="103">
        <v>0</v>
      </c>
      <c r="S61" s="103">
        <v>0</v>
      </c>
      <c r="T61" s="103">
        <v>0</v>
      </c>
      <c r="U61" s="103">
        <v>0</v>
      </c>
      <c r="V61" s="103"/>
      <c r="W61" s="104">
        <v>0</v>
      </c>
    </row>
    <row r="62" spans="1:61" ht="15.5" x14ac:dyDescent="0.35">
      <c r="A62" s="45"/>
      <c r="B62" s="199"/>
      <c r="C62" s="200"/>
      <c r="D62" s="201"/>
      <c r="I62" s="110" t="s">
        <v>147</v>
      </c>
      <c r="J62" s="111">
        <v>0</v>
      </c>
      <c r="K62" s="111">
        <v>0</v>
      </c>
      <c r="L62" s="111">
        <v>0</v>
      </c>
      <c r="M62" s="111">
        <v>0</v>
      </c>
      <c r="N62" s="111">
        <v>0</v>
      </c>
      <c r="O62" s="111">
        <v>0</v>
      </c>
      <c r="P62" s="111">
        <v>0</v>
      </c>
      <c r="Q62" s="111">
        <v>0</v>
      </c>
      <c r="R62" s="111">
        <v>0</v>
      </c>
      <c r="S62" s="111">
        <v>0</v>
      </c>
      <c r="T62" s="111">
        <v>0</v>
      </c>
      <c r="U62" s="111">
        <v>0</v>
      </c>
      <c r="V62" s="111"/>
      <c r="W62" s="111">
        <v>0</v>
      </c>
    </row>
    <row r="63" spans="1:61" x14ac:dyDescent="0.35">
      <c r="A63" s="45"/>
      <c r="B63" s="199"/>
      <c r="C63" s="200"/>
      <c r="D63" s="201"/>
    </row>
    <row r="64" spans="1:61" x14ac:dyDescent="0.35">
      <c r="A64" s="45"/>
      <c r="B64" s="199"/>
      <c r="C64" s="200"/>
      <c r="D64" s="201"/>
    </row>
    <row r="65" spans="1:67" x14ac:dyDescent="0.35">
      <c r="A65"/>
      <c r="B65"/>
    </row>
    <row r="66" spans="1:67" x14ac:dyDescent="0.35">
      <c r="A66"/>
      <c r="B66"/>
      <c r="X66" s="115"/>
      <c r="Y66" s="115"/>
      <c r="AB66"/>
      <c r="AC66"/>
      <c r="BH66" s="115"/>
      <c r="BI66" s="115"/>
      <c r="BL66"/>
      <c r="BM66"/>
    </row>
    <row r="67" spans="1:67" x14ac:dyDescent="0.35">
      <c r="A67"/>
      <c r="B67"/>
      <c r="I67" s="115"/>
      <c r="J67" s="115"/>
      <c r="X67" s="115"/>
      <c r="Y67" s="115"/>
      <c r="AB67"/>
      <c r="AC67"/>
      <c r="BH67" s="115"/>
      <c r="BI67" s="115"/>
      <c r="BL67"/>
      <c r="BM67"/>
    </row>
    <row r="68" spans="1:67" x14ac:dyDescent="0.35">
      <c r="A68"/>
      <c r="B68"/>
      <c r="X68" s="115"/>
      <c r="Y68" s="115"/>
      <c r="AB68"/>
      <c r="AC68"/>
      <c r="BH68" s="115"/>
      <c r="BI68" s="115"/>
      <c r="BL68"/>
      <c r="BM68"/>
      <c r="BO68">
        <f>48000/22</f>
        <v>2181.818181818182</v>
      </c>
    </row>
    <row r="69" spans="1:67" x14ac:dyDescent="0.35">
      <c r="A69"/>
      <c r="B69"/>
      <c r="X69" s="115"/>
      <c r="Y69" s="115"/>
      <c r="AB69"/>
      <c r="AC69"/>
      <c r="BH69" s="115"/>
      <c r="BI69" s="115"/>
      <c r="BL69"/>
      <c r="BM69"/>
      <c r="BO69">
        <f>BO68*AA68</f>
        <v>0</v>
      </c>
    </row>
    <row r="70" spans="1:67" x14ac:dyDescent="0.35">
      <c r="H70" s="118"/>
    </row>
    <row r="71" spans="1:67" x14ac:dyDescent="0.35">
      <c r="H71" s="118"/>
    </row>
    <row r="72" spans="1:67" x14ac:dyDescent="0.35">
      <c r="H72" s="118"/>
    </row>
    <row r="73" spans="1:67" x14ac:dyDescent="0.35">
      <c r="H73" s="118"/>
    </row>
    <row r="74" spans="1:67" x14ac:dyDescent="0.35">
      <c r="H74" s="118"/>
    </row>
    <row r="75" spans="1:67" x14ac:dyDescent="0.35">
      <c r="H75" s="118"/>
    </row>
    <row r="76" spans="1:67" x14ac:dyDescent="0.35">
      <c r="H76" s="118"/>
    </row>
    <row r="77" spans="1:67" x14ac:dyDescent="0.35">
      <c r="H77" s="118"/>
    </row>
    <row r="78" spans="1:67" x14ac:dyDescent="0.35">
      <c r="H78" s="118"/>
    </row>
    <row r="79" spans="1:67" x14ac:dyDescent="0.35">
      <c r="H79" s="118"/>
    </row>
    <row r="80" spans="1:67" x14ac:dyDescent="0.35">
      <c r="H80" s="118"/>
    </row>
    <row r="81" spans="8:8" x14ac:dyDescent="0.35">
      <c r="H81" s="118"/>
    </row>
    <row r="82" spans="8:8" x14ac:dyDescent="0.35">
      <c r="H82" s="118"/>
    </row>
    <row r="83" spans="8:8" x14ac:dyDescent="0.35">
      <c r="H83" s="118"/>
    </row>
  </sheetData>
  <sheetProtection sort="0" autoFilter="0"/>
  <mergeCells count="16">
    <mergeCell ref="J44:L44"/>
    <mergeCell ref="M44:O44"/>
    <mergeCell ref="P44:R44"/>
    <mergeCell ref="S44:U44"/>
    <mergeCell ref="J43:L43"/>
    <mergeCell ref="M43:O43"/>
    <mergeCell ref="P43:R43"/>
    <mergeCell ref="S43:U43"/>
    <mergeCell ref="J46:L46"/>
    <mergeCell ref="M46:O46"/>
    <mergeCell ref="P46:R46"/>
    <mergeCell ref="S46:U46"/>
    <mergeCell ref="J45:L45"/>
    <mergeCell ref="M45:O45"/>
    <mergeCell ref="P45:R45"/>
    <mergeCell ref="S45:U45"/>
  </mergeCells>
  <conditionalFormatting sqref="F22 H22:AC22 A2:AC21 BP2:BP41">
    <cfRule type="expression" dxfId="123" priority="34">
      <formula>$A$2:$A$41="O"</formula>
    </cfRule>
  </conditionalFormatting>
  <conditionalFormatting sqref="V59:W59">
    <cfRule type="cellIs" dxfId="122" priority="32" operator="lessThan">
      <formula>0</formula>
    </cfRule>
    <cfRule type="cellIs" dxfId="121" priority="33" operator="greaterThan">
      <formula>0</formula>
    </cfRule>
  </conditionalFormatting>
  <conditionalFormatting sqref="J54:W54">
    <cfRule type="cellIs" dxfId="120" priority="16" operator="greaterThan">
      <formula>0</formula>
    </cfRule>
    <cfRule type="cellIs" dxfId="119" priority="17" operator="lessThan">
      <formula>0</formula>
    </cfRule>
  </conditionalFormatting>
  <conditionalFormatting sqref="J46:J47 M46:M47 P46:P47 S46:S47">
    <cfRule type="cellIs" dxfId="118" priority="13" operator="greaterThan">
      <formula>0</formula>
    </cfRule>
    <cfRule type="cellIs" dxfId="117" priority="14" operator="lessThan">
      <formula>0</formula>
    </cfRule>
  </conditionalFormatting>
  <conditionalFormatting sqref="A22:E22">
    <cfRule type="expression" dxfId="116" priority="8">
      <formula>$A$2:$A$41="O"</formula>
    </cfRule>
  </conditionalFormatting>
  <conditionalFormatting sqref="G22">
    <cfRule type="expression" dxfId="115" priority="6">
      <formula>$A$2:$A$41="O"</formula>
    </cfRule>
  </conditionalFormatting>
  <conditionalFormatting sqref="W23">
    <cfRule type="expression" dxfId="114" priority="2">
      <formula>$A$2:$A$41="O"</formula>
    </cfRule>
  </conditionalFormatting>
  <conditionalFormatting sqref="W24:W41">
    <cfRule type="expression" dxfId="113" priority="1">
      <formula>$A$2:$A$41="O"</formula>
    </cfRule>
  </conditionalFormatting>
  <dataValidations count="3">
    <dataValidation type="list" allowBlank="1" showInputMessage="1" showErrorMessage="1" sqref="I53">
      <formula1>$AY$1:$AY$12</formula1>
    </dataValidation>
    <dataValidation type="list" allowBlank="1" showInputMessage="1" showErrorMessage="1" promptTitle="LTF" sqref="BA2:BA13 BB2:BB14">
      <formula1>LTF</formula1>
    </dataValidation>
    <dataValidation type="list" allowBlank="1" showInputMessage="1" showErrorMessage="1" sqref="H53">
      <formula1>$BG$3</formula1>
    </dataValidation>
  </dataValidations>
  <hyperlinks>
    <hyperlink ref="G2" location="Proj_1!A1" display="Proj_1!A1"/>
    <hyperlink ref="A53" location="'SAP LTF'!A1" display="SAP CRM"/>
    <hyperlink ref="G3:G21" location="Proj_16!A1" display="Proj_16!A1"/>
    <hyperlink ref="G3" location="Proj_2!A1" display="Proj_2!A1"/>
    <hyperlink ref="G4" location="Proj_3!A1" display="Proj_3!A1"/>
    <hyperlink ref="G5" location="Proj_4!A1" display="Proj_4!A1"/>
    <hyperlink ref="G6" location="Proj_5!A1" display="Proj_5!A1"/>
    <hyperlink ref="G7" location="Proj_6!A1" display="Proj_6!A1"/>
    <hyperlink ref="G8" location="Proj_7!A1" display="Proj_7!A1"/>
    <hyperlink ref="G9" location="Proj_8!A1" display="Proj_8!A1"/>
    <hyperlink ref="G10" location="Proj_9!A1" display="Proj_9!A1"/>
    <hyperlink ref="G11" location="Proj_10!A1" display="Proj_10!A1"/>
    <hyperlink ref="G12" location="Proj_11!A1" display="Proj_11!A1"/>
    <hyperlink ref="G13" location="Proj_12!A1" display="Proj_12!A1"/>
    <hyperlink ref="G14" location="Proj_13!A1" display="Proj_13!A1"/>
    <hyperlink ref="G15" location="Proj_14!A1" display="Proj_14!A1"/>
    <hyperlink ref="G16" location="Proj_15!A1" display="Proj_15!A1"/>
    <hyperlink ref="G17" location="Proj_16!A1" display="Proj_16!A1"/>
    <hyperlink ref="G18" location="Proj_17!A1" display="Proj_17!A1"/>
    <hyperlink ref="G19" location="Proj_18!A1" display="Proj_18!A1"/>
    <hyperlink ref="G20" location="Proj_19!A1" display="Proj_19!A1"/>
    <hyperlink ref="G21" location="Proj_20!A1" display="Proj_20!A1"/>
    <hyperlink ref="G22" location="Proj_16!A1" display="Proj_16!A1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75"/>
  <sheetViews>
    <sheetView workbookViewId="0">
      <selection activeCell="L9" sqref="L8:L9"/>
    </sheetView>
  </sheetViews>
  <sheetFormatPr defaultColWidth="8.7265625" defaultRowHeight="14.5" x14ac:dyDescent="0.35"/>
  <cols>
    <col min="1" max="1" width="19" customWidth="1"/>
    <col min="2" max="2" width="6.26953125" customWidth="1"/>
    <col min="3" max="3" width="8.453125" customWidth="1"/>
    <col min="4" max="4" width="13.26953125" customWidth="1"/>
    <col min="5" max="5" width="28.7265625" customWidth="1"/>
    <col min="6" max="6" width="52.453125" customWidth="1"/>
    <col min="7" max="7" width="26" bestFit="1" customWidth="1"/>
    <col min="22" max="22" width="2.453125" hidden="1" customWidth="1"/>
    <col min="23" max="23" width="8.453125" hidden="1" customWidth="1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154" t="s">
        <v>2542</v>
      </c>
      <c r="C2" s="154" t="e">
        <f>VLOOKUP(F2,CRM!A:N,5,0)</f>
        <v>#N/A</v>
      </c>
      <c r="D2" s="250" t="s">
        <v>2510</v>
      </c>
      <c r="E2" s="115" t="s">
        <v>2576</v>
      </c>
      <c r="F2" s="240" t="s">
        <v>2575</v>
      </c>
      <c r="G2" s="8" t="s">
        <v>4</v>
      </c>
      <c r="H2" s="16"/>
      <c r="I2" s="16"/>
      <c r="J2" s="155"/>
      <c r="K2" s="155"/>
      <c r="L2" s="155"/>
      <c r="M2" s="155">
        <v>200000</v>
      </c>
      <c r="N2" s="16"/>
      <c r="O2" s="16"/>
      <c r="P2" s="157"/>
      <c r="Q2" s="16"/>
      <c r="R2" s="157"/>
      <c r="S2" s="157">
        <v>300000</v>
      </c>
      <c r="T2" s="14">
        <f t="shared" ref="T2:T8" si="0">SUM(H2:S2)</f>
        <v>500000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(($F$20:$F$75)="HC"), $G$20:$G$75,H$20:H$75))*Utilization!$B$65</f>
        <v>0</v>
      </c>
      <c r="I3" s="14">
        <f>(SUMPRODUCT(-- (($F$20:$F$75)="HC"), $G$20:$G$75,I$20:I$75))*Utilization!$B$65</f>
        <v>0</v>
      </c>
      <c r="J3" s="14">
        <f>(SUMPRODUCT(-- (($F$20:$F$75)="HC"), $G$20:$G$75,J$20:J$75))*Utilization!$B$65</f>
        <v>0</v>
      </c>
      <c r="K3" s="14">
        <f>(SUMPRODUCT(-- (($F$20:$F$75)="HC"), $G$20:$G$75,K$20:K$75))*Utilization!$B$65</f>
        <v>0</v>
      </c>
      <c r="L3" s="14">
        <f>(SUMPRODUCT(-- (($F$20:$F$75)="HC"), $G$20:$G$75,L$20:L$75))*Utilization!$B$65</f>
        <v>4480</v>
      </c>
      <c r="M3" s="14">
        <f>(SUMPRODUCT(-- (($F$20:$F$75)="HC"), $G$20:$G$75,M$20:M$75))*Utilization!$B$65</f>
        <v>5680</v>
      </c>
      <c r="N3" s="14">
        <f>(SUMPRODUCT(-- (($F$20:$F$75)="HC"), $G$20:$G$75,N$20:N$75))*Utilization!$B$65</f>
        <v>7920</v>
      </c>
      <c r="O3" s="14">
        <f>(SUMPRODUCT(-- (($F$20:$F$75)="HC"), $G$20:$G$75,O$20:O$75))*Utilization!$B$65</f>
        <v>9040</v>
      </c>
      <c r="P3" s="14">
        <f>(SUMPRODUCT(-- (($F$20:$F$75)="HC"), $G$20:$G$75,P$20:P$75))*Utilization!$B$65</f>
        <v>9040</v>
      </c>
      <c r="Q3" s="14">
        <f>(SUMPRODUCT(-- (($F$20:$F$75)="HC"), $G$20:$G$75,Q$20:Q$75))*Utilization!$B$65</f>
        <v>9600</v>
      </c>
      <c r="R3" s="14">
        <f>(SUMPRODUCT(-- (($F$20:$F$75)="HC"), $G$20:$G$75,R$20:R$75))*Utilization!$B$65</f>
        <v>9600</v>
      </c>
      <c r="S3" s="14">
        <f>(SUMPRODUCT(-- (($F$20:$F$75)="HC"), $G$20:$G$75,S$20:S$75))*Utilization!$B$65</f>
        <v>9600</v>
      </c>
      <c r="T3" s="14">
        <f t="shared" si="0"/>
        <v>64960</v>
      </c>
      <c r="V3" s="18" t="s">
        <v>37</v>
      </c>
      <c r="W3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(($F$20:$F$75)="EX"), $G$20:$G$75,H$20:H$75))*Utilization!$B$65</f>
        <v>0</v>
      </c>
      <c r="I4" s="14">
        <f>(SUMPRODUCT(-- (($F$20:$F$75)="EX"), $G$20:$G$75,I$20:I$75))*Utilization!$B$65</f>
        <v>0</v>
      </c>
      <c r="J4" s="14">
        <f>(SUMPRODUCT(-- (($F$20:$F$75)="EX"), $G$20:$G$75,J$20:J$75))*Utilization!$B$65</f>
        <v>0</v>
      </c>
      <c r="K4" s="14">
        <f>(SUMPRODUCT(-- (($F$20:$F$75)="EX"), $G$20:$G$75,K$20:K$75))*Utilization!$B$65</f>
        <v>0</v>
      </c>
      <c r="L4" s="14">
        <f>(SUMPRODUCT(-- (($F$20:$F$75)="EX"), $G$20:$G$75,L$20:L$75))*Utilization!$B$65</f>
        <v>0</v>
      </c>
      <c r="M4" s="14">
        <f>(SUMPRODUCT(-- (($F$20:$F$75)="EX"), $G$20:$G$75,M$20:M$75))*Utilization!$B$65</f>
        <v>0</v>
      </c>
      <c r="N4" s="14">
        <f>(SUMPRODUCT(-- (($F$20:$F$75)="EX"), $G$20:$G$75,N$20:N$75))*Utilization!$B$65</f>
        <v>0</v>
      </c>
      <c r="O4" s="14">
        <f>(SUMPRODUCT(-- (($F$20:$F$75)="EX"), $G$20:$G$75,O$20:O$75))*Utilization!$B$65</f>
        <v>0</v>
      </c>
      <c r="P4" s="14">
        <f>(SUMPRODUCT(-- (($F$20:$F$75)="EX"), $G$20:$G$75,P$20:P$75))*Utilization!$B$65</f>
        <v>0</v>
      </c>
      <c r="Q4" s="14">
        <f>(SUMPRODUCT(-- (($F$20:$F$75)="EX"), $G$20:$G$75,Q$20:Q$75))*Utilization!$B$65</f>
        <v>0</v>
      </c>
      <c r="R4" s="14">
        <f>(SUMPRODUCT(-- (($F$20:$F$75)="EX"), $G$20:$G$75,R$20:R$75))*Utilization!$B$65</f>
        <v>0</v>
      </c>
      <c r="S4" s="14">
        <f>(SUMPRODUCT(-- (($F$20:$F$75)="EX"), $G$20:$G$75,S$20:S$75))*Utilization!$B$65</f>
        <v>0</v>
      </c>
      <c r="T4" s="14">
        <f t="shared" si="0"/>
        <v>0</v>
      </c>
      <c r="W4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(($F$20:$F$75)="CO"), $G$20:$G$75,H$20:H$75))*Utilization!$B$65</f>
        <v>0</v>
      </c>
      <c r="I5" s="14">
        <f>(SUMPRODUCT(-- (($F$20:$F$75)="CO"), $G$20:$G$75,I$20:I$75))*Utilization!$B$65</f>
        <v>0</v>
      </c>
      <c r="J5" s="14">
        <f>(SUMPRODUCT(-- (($F$20:$F$75)="CO"), $G$20:$G$75,J$20:J$75))*Utilization!$B$65</f>
        <v>0</v>
      </c>
      <c r="K5" s="14">
        <f>(SUMPRODUCT(-- (($F$20:$F$75)="CO"), $G$20:$G$75,K$20:K$75))*Utilization!$B$65</f>
        <v>0</v>
      </c>
      <c r="L5" s="14">
        <f>(SUMPRODUCT(-- (($F$20:$F$75)="CO"), $G$20:$G$75,L$20:L$75))*Utilization!$B$65</f>
        <v>0</v>
      </c>
      <c r="M5" s="14">
        <f>(SUMPRODUCT(-- (($F$20:$F$75)="CO"), $G$20:$G$75,M$20:M$75))*Utilization!$B$65</f>
        <v>0</v>
      </c>
      <c r="N5" s="14">
        <f>(SUMPRODUCT(-- (($F$20:$F$75)="CO"), $G$20:$G$75,N$20:N$75))*Utilization!$B$65</f>
        <v>0</v>
      </c>
      <c r="O5" s="14">
        <f>(SUMPRODUCT(-- (($F$20:$F$75)="CO"), $G$20:$G$75,O$20:O$75))*Utilization!$B$65</f>
        <v>0</v>
      </c>
      <c r="P5" s="14">
        <f>(SUMPRODUCT(-- (($F$20:$F$75)="CO"), $G$20:$G$75,P$20:P$75))*Utilization!$B$65</f>
        <v>0</v>
      </c>
      <c r="Q5" s="14">
        <f>(SUMPRODUCT(-- (($F$20:$F$75)="CO"), $G$20:$G$75,Q$20:Q$75))*Utilization!$B$65</f>
        <v>0</v>
      </c>
      <c r="R5" s="14">
        <f>(SUMPRODUCT(-- (($F$20:$F$75)="CO"), $G$20:$G$75,R$20:R$75))*Utilization!$B$65</f>
        <v>0</v>
      </c>
      <c r="S5" s="14">
        <f>(SUMPRODUCT(-- (($F$20:$F$75)="CO"), $G$20:$G$75,S$20:S$75))*Utilization!$B$65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4">
        <f t="shared" si="0"/>
        <v>0</v>
      </c>
    </row>
    <row r="9" spans="1:23" s="6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4480</v>
      </c>
      <c r="M9" s="11">
        <f t="shared" si="1"/>
        <v>5680</v>
      </c>
      <c r="N9" s="11">
        <f t="shared" si="1"/>
        <v>7920</v>
      </c>
      <c r="O9" s="11">
        <f t="shared" si="1"/>
        <v>9040</v>
      </c>
      <c r="P9" s="11">
        <f t="shared" si="1"/>
        <v>9040</v>
      </c>
      <c r="Q9" s="11">
        <f t="shared" si="1"/>
        <v>9600</v>
      </c>
      <c r="R9" s="11">
        <f t="shared" si="1"/>
        <v>9600</v>
      </c>
      <c r="S9" s="11">
        <f t="shared" si="1"/>
        <v>9600</v>
      </c>
      <c r="T9" s="11">
        <f t="shared" si="1"/>
        <v>64960</v>
      </c>
    </row>
    <row r="10" spans="1:23" s="6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0.97160000000000002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0.96799999999999997</v>
      </c>
      <c r="T10" s="12">
        <f t="shared" si="2"/>
        <v>0.87007999999999996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2.8400000000000002E-2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3.2000000000000001E-2</v>
      </c>
      <c r="T11" s="13">
        <f>IF(T$2=0,0,+T3/T$2)</f>
        <v>0.12992000000000001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28"/>
      <c r="I20" s="28"/>
      <c r="J20" s="28"/>
      <c r="K20" s="28"/>
      <c r="L20" s="28"/>
      <c r="M20" s="28">
        <v>1</v>
      </c>
      <c r="N20" s="160">
        <v>1</v>
      </c>
      <c r="O20" s="160">
        <v>1</v>
      </c>
      <c r="P20" s="160">
        <v>1</v>
      </c>
      <c r="Q20" s="160">
        <v>1</v>
      </c>
      <c r="R20" s="160">
        <v>1</v>
      </c>
      <c r="S20" s="160">
        <v>1</v>
      </c>
    </row>
    <row r="21" spans="1:19" x14ac:dyDescent="0.35">
      <c r="E21" s="23" t="str">
        <f>+Utilization!A4</f>
        <v>Tao Feng</v>
      </c>
      <c r="F21" s="23" t="str">
        <f>+Utilization!B4</f>
        <v>HC</v>
      </c>
      <c r="G21" s="23">
        <f>+Utilization!C4</f>
        <v>80</v>
      </c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</row>
    <row r="22" spans="1:19" x14ac:dyDescent="0.35">
      <c r="E22" s="23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spans="1:19" x14ac:dyDescent="0.35">
      <c r="E23" s="23" t="str">
        <f>+Utilization!A6</f>
        <v>Chengyi Wang</v>
      </c>
      <c r="F23" s="23" t="str">
        <f>+Utilization!B6</f>
        <v>HC</v>
      </c>
      <c r="G23" s="23">
        <f>+Utilization!C6</f>
        <v>80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</row>
    <row r="24" spans="1:19" x14ac:dyDescent="0.35">
      <c r="E24" s="23" t="str">
        <f>+Utilization!A7</f>
        <v>Ningbo Xiang</v>
      </c>
      <c r="F24" s="23" t="str">
        <f>+Utilization!B7</f>
        <v>HC</v>
      </c>
      <c r="G24" s="23">
        <f>+Utilization!C7</f>
        <v>80</v>
      </c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</row>
    <row r="25" spans="1:19" x14ac:dyDescent="0.35">
      <c r="E25" s="23" t="str">
        <f>+Utilization!A8</f>
        <v>Ruijiang Zhu</v>
      </c>
      <c r="F25" s="23" t="str">
        <f>+Utilization!B8</f>
        <v>HC</v>
      </c>
      <c r="G25" s="23">
        <f>+Utilization!C8</f>
        <v>80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</row>
    <row r="26" spans="1:19" x14ac:dyDescent="0.35">
      <c r="E26" s="23" t="str">
        <f>+Utilization!A9</f>
        <v>Junhong Sun</v>
      </c>
      <c r="F26" s="23" t="str">
        <f>+Utilization!B9</f>
        <v>HC</v>
      </c>
      <c r="G26" s="23">
        <f>+Utilization!C9</f>
        <v>80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</row>
    <row r="27" spans="1:19" x14ac:dyDescent="0.35">
      <c r="E27" s="23" t="str">
        <f>+Utilization!A10</f>
        <v>Yong Zhou</v>
      </c>
      <c r="F27" s="23" t="str">
        <f>+Utilization!B10</f>
        <v>HC</v>
      </c>
      <c r="G27" s="23">
        <f>+Utilization!C10</f>
        <v>80</v>
      </c>
      <c r="H27" s="28"/>
      <c r="I27" s="28"/>
      <c r="J27" s="28"/>
      <c r="K27" s="28"/>
      <c r="L27" s="28"/>
      <c r="M27" s="160"/>
      <c r="N27" s="28"/>
      <c r="O27" s="28"/>
      <c r="P27" s="28"/>
      <c r="Q27" s="28"/>
      <c r="R27" s="28"/>
      <c r="S27" s="28"/>
    </row>
    <row r="28" spans="1:19" x14ac:dyDescent="0.35">
      <c r="E28" s="23" t="str">
        <f>+Utilization!A11</f>
        <v>Weimin Wu</v>
      </c>
      <c r="F28" s="23" t="str">
        <f>+Utilization!B11</f>
        <v>HC</v>
      </c>
      <c r="G28" s="23">
        <f>+Utilization!C11</f>
        <v>80</v>
      </c>
      <c r="H28" s="28"/>
      <c r="I28" s="28"/>
      <c r="J28" s="28"/>
      <c r="K28" s="28"/>
      <c r="L28" s="28"/>
      <c r="M28" s="28"/>
      <c r="N28" s="28"/>
      <c r="O28" s="28"/>
      <c r="P28" s="28"/>
      <c r="Q28" s="160"/>
      <c r="R28" s="160"/>
      <c r="S28" s="28"/>
    </row>
    <row r="29" spans="1:19" x14ac:dyDescent="0.35">
      <c r="E29" s="23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28"/>
      <c r="I29" s="28"/>
      <c r="J29" s="28"/>
      <c r="K29" s="28"/>
      <c r="L29" s="28"/>
      <c r="M29" s="28"/>
      <c r="N29" s="28"/>
      <c r="O29" s="28"/>
      <c r="P29" s="28"/>
      <c r="Q29" s="160"/>
      <c r="R29" s="160"/>
      <c r="S29" s="28"/>
    </row>
    <row r="30" spans="1:19" x14ac:dyDescent="0.35">
      <c r="E30" s="23" t="str">
        <f>+Utilization!A13</f>
        <v>Yifei Yan</v>
      </c>
      <c r="F30" s="23" t="str">
        <f>+Utilization!B13</f>
        <v>HC</v>
      </c>
      <c r="G30" s="23">
        <f>+Utilization!C13</f>
        <v>70</v>
      </c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160"/>
      <c r="S30" s="28"/>
    </row>
    <row r="31" spans="1:19" x14ac:dyDescent="0.35">
      <c r="E31" s="23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28"/>
      <c r="I31" s="28"/>
      <c r="J31" s="28"/>
      <c r="K31" s="28"/>
      <c r="L31" s="160"/>
      <c r="M31" s="160"/>
      <c r="N31" s="160"/>
      <c r="O31" s="160"/>
      <c r="P31" s="160"/>
      <c r="Q31" s="160"/>
      <c r="R31" s="160"/>
      <c r="S31" s="160"/>
    </row>
    <row r="32" spans="1:19" x14ac:dyDescent="0.35">
      <c r="E32" s="23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28"/>
      <c r="I32" s="28"/>
      <c r="J32" s="28"/>
      <c r="K32" s="28"/>
      <c r="L32" s="160"/>
      <c r="M32" s="160"/>
      <c r="N32" s="160"/>
      <c r="O32" s="160"/>
      <c r="P32" s="160"/>
      <c r="Q32" s="160"/>
      <c r="R32" s="160"/>
      <c r="S32" s="160"/>
    </row>
    <row r="33" spans="5:19" x14ac:dyDescent="0.35">
      <c r="E33" s="23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28"/>
      <c r="I33" s="28"/>
      <c r="J33" s="28"/>
      <c r="K33" s="28"/>
      <c r="L33" s="160"/>
      <c r="M33" s="160"/>
      <c r="N33" s="160"/>
      <c r="O33" s="160"/>
      <c r="P33" s="160"/>
      <c r="Q33" s="160"/>
      <c r="R33" s="160"/>
      <c r="S33" s="160"/>
    </row>
    <row r="34" spans="5:19" x14ac:dyDescent="0.35">
      <c r="E34" s="23" t="str">
        <f>+Utilization!A17</f>
        <v>XU, Kun</v>
      </c>
      <c r="F34" s="23" t="str">
        <f>+Utilization!B17</f>
        <v>HC</v>
      </c>
      <c r="G34" s="23">
        <f>+Utilization!C17</f>
        <v>70</v>
      </c>
      <c r="H34" s="28"/>
      <c r="I34" s="28"/>
      <c r="J34" s="28"/>
      <c r="K34" s="28"/>
      <c r="L34" s="160"/>
      <c r="M34" s="160"/>
      <c r="N34" s="160"/>
      <c r="O34" s="160"/>
      <c r="P34" s="160"/>
      <c r="Q34" s="160"/>
      <c r="R34" s="160"/>
      <c r="S34" s="160"/>
    </row>
    <row r="35" spans="5:19" x14ac:dyDescent="0.35">
      <c r="E35" s="23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28"/>
      <c r="I35" s="28"/>
      <c r="J35" s="28"/>
      <c r="K35" s="28"/>
      <c r="L35" s="160"/>
      <c r="M35" s="160"/>
      <c r="N35" s="160"/>
      <c r="O35" s="160"/>
      <c r="P35" s="160"/>
      <c r="Q35" s="160"/>
      <c r="R35" s="160"/>
      <c r="S35" s="160"/>
    </row>
    <row r="36" spans="5:19" x14ac:dyDescent="0.35">
      <c r="E36" s="23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28"/>
      <c r="I36" s="28"/>
      <c r="J36" s="28"/>
      <c r="K36" s="28"/>
      <c r="L36" s="160"/>
      <c r="M36" s="160"/>
      <c r="N36" s="160"/>
      <c r="O36" s="160"/>
      <c r="P36" s="160"/>
      <c r="Q36" s="160"/>
      <c r="R36" s="160"/>
      <c r="S36" s="160"/>
    </row>
    <row r="37" spans="5:19" x14ac:dyDescent="0.35">
      <c r="E37" s="23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28"/>
      <c r="I37" s="28"/>
      <c r="J37" s="28"/>
      <c r="K37" s="28"/>
      <c r="L37" s="160"/>
      <c r="M37" s="160"/>
      <c r="N37" s="160"/>
      <c r="O37" s="160"/>
      <c r="P37" s="160"/>
      <c r="Q37" s="160"/>
      <c r="R37" s="160"/>
      <c r="S37" s="160"/>
    </row>
    <row r="38" spans="5:19" x14ac:dyDescent="0.35">
      <c r="E38" s="23" t="str">
        <f>+Utilization!A21</f>
        <v>ZHANG, Ao</v>
      </c>
      <c r="F38" s="23" t="str">
        <f>+Utilization!B21</f>
        <v>HC</v>
      </c>
      <c r="G38" s="23">
        <f>+Utilization!C21</f>
        <v>70</v>
      </c>
      <c r="H38" s="28"/>
      <c r="I38" s="28"/>
      <c r="J38" s="28"/>
      <c r="K38" s="28"/>
      <c r="L38" s="160"/>
      <c r="M38" s="160"/>
      <c r="N38" s="160"/>
      <c r="O38" s="160"/>
      <c r="P38" s="160"/>
      <c r="Q38" s="160"/>
      <c r="R38" s="160"/>
      <c r="S38" s="160"/>
    </row>
    <row r="39" spans="5:19" x14ac:dyDescent="0.35">
      <c r="E39" s="23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28"/>
      <c r="I39" s="28"/>
      <c r="J39" s="28"/>
      <c r="K39" s="28"/>
      <c r="L39" s="160"/>
      <c r="M39" s="160"/>
      <c r="N39" s="160"/>
      <c r="O39" s="160"/>
      <c r="P39" s="160"/>
      <c r="Q39" s="160"/>
      <c r="R39" s="160"/>
      <c r="S39" s="160"/>
    </row>
    <row r="40" spans="5:19" x14ac:dyDescent="0.35">
      <c r="E40" s="23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</row>
    <row r="41" spans="5:19" x14ac:dyDescent="0.35">
      <c r="E41" s="23" t="str">
        <f>+Utilization!A24</f>
        <v>GENG, Bin</v>
      </c>
      <c r="F41" s="23" t="str">
        <f>+Utilization!B24</f>
        <v>HC</v>
      </c>
      <c r="G41" s="23">
        <f>+Utilization!C24</f>
        <v>70</v>
      </c>
      <c r="H41" s="28"/>
      <c r="I41" s="28"/>
      <c r="J41" s="28"/>
      <c r="K41" s="28"/>
      <c r="L41" s="160"/>
      <c r="M41" s="160"/>
      <c r="N41" s="160"/>
      <c r="O41" s="160"/>
      <c r="P41" s="160"/>
      <c r="Q41" s="160"/>
      <c r="R41" s="160"/>
      <c r="S41" s="160"/>
    </row>
    <row r="42" spans="5:19" x14ac:dyDescent="0.35">
      <c r="E42" s="23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28"/>
      <c r="I42" s="28"/>
      <c r="J42" s="28"/>
      <c r="K42" s="28"/>
      <c r="L42" s="160">
        <v>8</v>
      </c>
      <c r="M42" s="160">
        <v>9</v>
      </c>
      <c r="N42" s="160">
        <v>13</v>
      </c>
      <c r="O42" s="160">
        <v>15</v>
      </c>
      <c r="P42" s="160">
        <v>15</v>
      </c>
      <c r="Q42" s="160">
        <v>16</v>
      </c>
      <c r="R42" s="160">
        <v>16</v>
      </c>
      <c r="S42" s="160">
        <v>16</v>
      </c>
    </row>
    <row r="43" spans="5:19" x14ac:dyDescent="0.35">
      <c r="E43" s="23" t="str">
        <f>+Utilization!A26</f>
        <v>XIE, Qian</v>
      </c>
      <c r="F43" s="23" t="str">
        <f>+Utilization!B26</f>
        <v>HC</v>
      </c>
      <c r="G43" s="23">
        <f>+Utilization!C26</f>
        <v>60</v>
      </c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</row>
    <row r="44" spans="5:19" x14ac:dyDescent="0.35">
      <c r="E44" s="23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</row>
    <row r="45" spans="5:19" x14ac:dyDescent="0.35">
      <c r="E45" s="23" t="str">
        <f>+Utilization!A28</f>
        <v>HE, Ran</v>
      </c>
      <c r="F45" s="23" t="str">
        <f>+Utilization!B28</f>
        <v>HC</v>
      </c>
      <c r="G45" s="23">
        <f>+Utilization!C28</f>
        <v>60</v>
      </c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</row>
    <row r="46" spans="5:19" x14ac:dyDescent="0.35">
      <c r="E46" s="23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</row>
    <row r="47" spans="5:19" x14ac:dyDescent="0.35">
      <c r="E47" s="23" t="str">
        <f>+Utilization!A30</f>
        <v>Min Li</v>
      </c>
      <c r="F47" s="23" t="str">
        <f>+Utilization!B30</f>
        <v>HC</v>
      </c>
      <c r="G47" s="23">
        <f>+Utilization!C30</f>
        <v>60</v>
      </c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</row>
    <row r="48" spans="5:19" x14ac:dyDescent="0.35">
      <c r="E48" s="23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</row>
    <row r="49" spans="5:19" x14ac:dyDescent="0.35">
      <c r="E49" s="23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</row>
    <row r="50" spans="5:19" x14ac:dyDescent="0.35">
      <c r="E50" s="23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</row>
    <row r="51" spans="5:19" s="115" customFormat="1" x14ac:dyDescent="0.35">
      <c r="E51" s="23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</row>
    <row r="52" spans="5:19" s="115" customFormat="1" x14ac:dyDescent="0.35">
      <c r="E52" s="23" t="str">
        <f>+Utilization!A35</f>
        <v>Yongquan Wang</v>
      </c>
      <c r="F52" s="23">
        <f>+Utilization!B35</f>
        <v>0</v>
      </c>
      <c r="G52" s="23">
        <f>+Utilization!C35</f>
        <v>60</v>
      </c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</row>
    <row r="53" spans="5:19" s="115" customFormat="1" x14ac:dyDescent="0.35">
      <c r="E53" s="23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</row>
    <row r="54" spans="5:19" s="115" customFormat="1" x14ac:dyDescent="0.35">
      <c r="E54" s="23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</row>
    <row r="55" spans="5:19" s="115" customFormat="1" x14ac:dyDescent="0.35">
      <c r="E55" s="23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</row>
    <row r="56" spans="5:19" s="115" customFormat="1" x14ac:dyDescent="0.35">
      <c r="E56" s="23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</row>
    <row r="57" spans="5:19" s="115" customFormat="1" x14ac:dyDescent="0.35">
      <c r="E57" s="23">
        <f>+Utilization!A40</f>
        <v>0</v>
      </c>
      <c r="F57" s="23">
        <f>+Utilization!B40</f>
        <v>0</v>
      </c>
      <c r="G57" s="23">
        <f>+Utilization!C40</f>
        <v>0</v>
      </c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</row>
    <row r="58" spans="5:19" s="115" customFormat="1" x14ac:dyDescent="0.35">
      <c r="E58" s="23">
        <f>+Utilization!A41</f>
        <v>0</v>
      </c>
      <c r="F58" s="23">
        <f>+Utilization!B41</f>
        <v>0</v>
      </c>
      <c r="G58" s="23">
        <f>+Utilization!C41</f>
        <v>0</v>
      </c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</row>
    <row r="59" spans="5:19" s="115" customFormat="1" x14ac:dyDescent="0.35">
      <c r="E59" s="23">
        <f>+Utilization!A42</f>
        <v>0</v>
      </c>
      <c r="F59" s="23">
        <f>+Utilization!B42</f>
        <v>0</v>
      </c>
      <c r="G59" s="23">
        <f>+Utilization!C42</f>
        <v>0</v>
      </c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</row>
    <row r="60" spans="5:19" s="115" customFormat="1" x14ac:dyDescent="0.35">
      <c r="E60" s="23">
        <f>+Utilization!A43</f>
        <v>0</v>
      </c>
      <c r="F60" s="23">
        <f>+Utilization!B43</f>
        <v>0</v>
      </c>
      <c r="G60" s="23">
        <f>+Utilization!C43</f>
        <v>0</v>
      </c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</row>
    <row r="61" spans="5:19" s="115" customFormat="1" x14ac:dyDescent="0.35">
      <c r="E61" s="23">
        <f>+Utilization!A44</f>
        <v>0</v>
      </c>
      <c r="F61" s="23">
        <f>+Utilization!B44</f>
        <v>0</v>
      </c>
      <c r="G61" s="23">
        <f>+Utilization!C44</f>
        <v>0</v>
      </c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</row>
    <row r="62" spans="5:19" s="115" customFormat="1" x14ac:dyDescent="0.35">
      <c r="E62" s="23">
        <f>+Utilization!A45</f>
        <v>0</v>
      </c>
      <c r="F62" s="23">
        <f>+Utilization!B45</f>
        <v>0</v>
      </c>
      <c r="G62" s="23">
        <f>+Utilization!C45</f>
        <v>0</v>
      </c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</row>
    <row r="63" spans="5:19" s="115" customFormat="1" x14ac:dyDescent="0.35">
      <c r="E63" s="23">
        <f>+Utilization!A46</f>
        <v>0</v>
      </c>
      <c r="F63" s="23">
        <f>+Utilization!B46</f>
        <v>0</v>
      </c>
      <c r="G63" s="23">
        <f>+Utilization!C46</f>
        <v>0</v>
      </c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</row>
    <row r="64" spans="5:19" s="115" customFormat="1" x14ac:dyDescent="0.35">
      <c r="E64" s="23">
        <f>+Utilization!A47</f>
        <v>0</v>
      </c>
      <c r="F64" s="23">
        <f>+Utilization!B47</f>
        <v>0</v>
      </c>
      <c r="G64" s="23">
        <f>+Utilization!C47</f>
        <v>0</v>
      </c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</row>
    <row r="65" spans="5:19" s="115" customFormat="1" x14ac:dyDescent="0.35">
      <c r="E65" s="23">
        <f>+Utilization!A48</f>
        <v>0</v>
      </c>
      <c r="F65" s="23">
        <f>+Utilization!B48</f>
        <v>0</v>
      </c>
      <c r="G65" s="23">
        <f>+Utilization!C48</f>
        <v>0</v>
      </c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</row>
    <row r="66" spans="5:19" s="115" customFormat="1" x14ac:dyDescent="0.35">
      <c r="E66" s="23">
        <f>+Utilization!A49</f>
        <v>0</v>
      </c>
      <c r="F66" s="23">
        <f>+Utilization!B49</f>
        <v>0</v>
      </c>
      <c r="G66" s="23">
        <f>+Utilization!C49</f>
        <v>0</v>
      </c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</row>
    <row r="67" spans="5:19" s="115" customFormat="1" x14ac:dyDescent="0.35">
      <c r="E67" s="23">
        <f>+Utilization!A50</f>
        <v>0</v>
      </c>
      <c r="F67" s="23">
        <f>+Utilization!B50</f>
        <v>0</v>
      </c>
      <c r="G67" s="23">
        <f>+Utilization!C50</f>
        <v>0</v>
      </c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</row>
    <row r="68" spans="5:19" s="115" customFormat="1" x14ac:dyDescent="0.35">
      <c r="E68" s="23">
        <f>+Utilization!A51</f>
        <v>0</v>
      </c>
      <c r="F68" s="23">
        <f>+Utilization!B51</f>
        <v>0</v>
      </c>
      <c r="G68" s="23">
        <f>+Utilization!C51</f>
        <v>0</v>
      </c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</row>
    <row r="69" spans="5:19" s="115" customFormat="1" x14ac:dyDescent="0.35">
      <c r="E69" s="23">
        <f>+Utilization!A52</f>
        <v>0</v>
      </c>
      <c r="F69" s="23">
        <f>+Utilization!B52</f>
        <v>0</v>
      </c>
      <c r="G69" s="23">
        <f>+Utilization!C52</f>
        <v>0</v>
      </c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</row>
    <row r="70" spans="5:19" s="115" customFormat="1" x14ac:dyDescent="0.35">
      <c r="E70" s="23">
        <f>+Utilization!A53</f>
        <v>0</v>
      </c>
      <c r="F70" s="23">
        <f>+Utilization!B53</f>
        <v>0</v>
      </c>
      <c r="G70" s="23">
        <f>+Utilization!C53</f>
        <v>0</v>
      </c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</row>
    <row r="71" spans="5:19" s="115" customFormat="1" x14ac:dyDescent="0.35">
      <c r="E71" s="23">
        <f>+Utilization!A54</f>
        <v>0</v>
      </c>
      <c r="F71" s="23">
        <f>+Utilization!B54</f>
        <v>0</v>
      </c>
      <c r="G71" s="23">
        <f>+Utilization!C54</f>
        <v>0</v>
      </c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</row>
    <row r="72" spans="5:19" s="115" customFormat="1" x14ac:dyDescent="0.35">
      <c r="E72" s="23">
        <f>+Utilization!A55</f>
        <v>0</v>
      </c>
      <c r="F72" s="23">
        <f>+Utilization!B55</f>
        <v>0</v>
      </c>
      <c r="G72" s="23">
        <f>+Utilization!C55</f>
        <v>0</v>
      </c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</row>
    <row r="73" spans="5:19" s="115" customFormat="1" x14ac:dyDescent="0.35">
      <c r="E73" s="23">
        <f>+Utilization!A56</f>
        <v>0</v>
      </c>
      <c r="F73" s="23">
        <f>+Utilization!B56</f>
        <v>0</v>
      </c>
      <c r="G73" s="23">
        <f>+Utilization!C56</f>
        <v>0</v>
      </c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</row>
    <row r="74" spans="5:19" x14ac:dyDescent="0.35">
      <c r="E74" s="23">
        <f>+Utilization!A57</f>
        <v>0</v>
      </c>
      <c r="F74" s="23">
        <f>+Utilization!B57</f>
        <v>0</v>
      </c>
      <c r="G74" s="23">
        <f>+Utilization!C57</f>
        <v>0</v>
      </c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</row>
    <row r="75" spans="5:19" x14ac:dyDescent="0.35">
      <c r="E75" s="23">
        <f>+Utilization!A58</f>
        <v>0</v>
      </c>
      <c r="F75" s="23">
        <f>+Utilization!B58</f>
        <v>0</v>
      </c>
      <c r="G75" s="23">
        <f>+Utilization!C58</f>
        <v>0</v>
      </c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</row>
  </sheetData>
  <sheetProtection sort="0" autoFilter="0"/>
  <autoFilter ref="E19:E75"/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75"/>
  <sheetViews>
    <sheetView workbookViewId="0">
      <selection activeCell="N2" sqref="N2"/>
    </sheetView>
  </sheetViews>
  <sheetFormatPr defaultColWidth="8.7265625" defaultRowHeight="14.5" x14ac:dyDescent="0.35"/>
  <cols>
    <col min="1" max="1" width="19" customWidth="1"/>
    <col min="2" max="2" width="6.26953125" customWidth="1"/>
    <col min="3" max="3" width="8.453125" customWidth="1"/>
    <col min="4" max="4" width="13.26953125" customWidth="1"/>
    <col min="5" max="5" width="28.7265625" customWidth="1"/>
    <col min="6" max="6" width="56" customWidth="1"/>
    <col min="7" max="7" width="26" bestFit="1" customWidth="1"/>
    <col min="20" max="20" width="9.453125" bestFit="1" customWidth="1"/>
    <col min="22" max="22" width="2.453125" hidden="1" customWidth="1"/>
    <col min="23" max="23" width="8.453125" hidden="1" customWidth="1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156" t="s">
        <v>2542</v>
      </c>
      <c r="C2" s="156" t="e">
        <f>VLOOKUP(F2,CRM!A:N,5,0)</f>
        <v>#N/A</v>
      </c>
      <c r="D2" s="240" t="s">
        <v>2511</v>
      </c>
      <c r="E2" s="115" t="s">
        <v>2558</v>
      </c>
      <c r="F2" s="240" t="s">
        <v>2577</v>
      </c>
      <c r="G2" s="8" t="s">
        <v>4</v>
      </c>
      <c r="H2" s="16"/>
      <c r="I2" s="16"/>
      <c r="J2" s="157"/>
      <c r="K2" s="157"/>
      <c r="L2" s="157"/>
      <c r="M2" s="157"/>
      <c r="N2" s="157">
        <v>100000</v>
      </c>
      <c r="O2" s="157"/>
      <c r="P2" s="157"/>
      <c r="Q2" s="157"/>
      <c r="R2" s="157"/>
      <c r="S2" s="157"/>
      <c r="T2" s="14">
        <f t="shared" ref="T2:T8" si="0">SUM(H2:S2)</f>
        <v>100000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(($F$20:$F$75)="HC"), $G$20:$G$75,H$20:H$75))*Utilization!$B$65</f>
        <v>0</v>
      </c>
      <c r="I3" s="14">
        <f>(SUMPRODUCT(-- (($F$20:$F$75)="HC"), $G$20:$G$75,I$20:I$75))*Utilization!$B$65</f>
        <v>0</v>
      </c>
      <c r="J3" s="14">
        <f>(SUMPRODUCT(-- (($F$20:$F$75)="HC"), $G$20:$G$75,J$20:J$75))*Utilization!$B$65</f>
        <v>0</v>
      </c>
      <c r="K3" s="14">
        <f>(SUMPRODUCT(-- (($F$20:$F$75)="HC"), $G$20:$G$75,K$20:K$75))*Utilization!$B$65</f>
        <v>0</v>
      </c>
      <c r="L3" s="14">
        <f>(SUMPRODUCT(-- (($F$20:$F$75)="HC"), $G$20:$G$75,L$20:L$75))*Utilization!$B$65</f>
        <v>7280</v>
      </c>
      <c r="M3" s="14">
        <f>(SUMPRODUCT(-- (($F$20:$F$75)="HC"), $G$20:$G$75,M$20:M$75))*Utilization!$B$65</f>
        <v>6240</v>
      </c>
      <c r="N3" s="14">
        <f>(SUMPRODUCT(-- (($F$20:$F$75)="HC"), $G$20:$G$75,N$20:N$75))*Utilization!$B$65</f>
        <v>1760</v>
      </c>
      <c r="O3" s="14">
        <f>(SUMPRODUCT(-- (($F$20:$F$75)="HC"), $G$20:$G$75,O$20:O$75))*Utilization!$B$65</f>
        <v>640</v>
      </c>
      <c r="P3" s="14">
        <f>(SUMPRODUCT(-- (($F$20:$F$75)="HC"), $G$20:$G$75,P$20:P$75))*Utilization!$B$65</f>
        <v>640</v>
      </c>
      <c r="Q3" s="14">
        <f>(SUMPRODUCT(-- (($F$20:$F$75)="HC"), $G$20:$G$75,Q$20:Q$75))*Utilization!$B$65</f>
        <v>640</v>
      </c>
      <c r="R3" s="14">
        <f>(SUMPRODUCT(-- (($F$20:$F$75)="HC"), $G$20:$G$75,R$20:R$75))*Utilization!$B$65</f>
        <v>640</v>
      </c>
      <c r="S3" s="14">
        <f>(SUMPRODUCT(-- (($F$20:$F$75)="HC"), $G$20:$G$75,S$20:S$75))*Utilization!$B$65</f>
        <v>640</v>
      </c>
      <c r="T3" s="14">
        <f t="shared" si="0"/>
        <v>18480</v>
      </c>
      <c r="V3" s="18" t="s">
        <v>37</v>
      </c>
      <c r="W3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(($F$20:$F$75)="EX"), $G$20:$G$75,H$20:H$75))*Utilization!$B$65</f>
        <v>0</v>
      </c>
      <c r="I4" s="14">
        <f>(SUMPRODUCT(-- (($F$20:$F$75)="EX"), $G$20:$G$75,I$20:I$75))*Utilization!$B$65</f>
        <v>0</v>
      </c>
      <c r="J4" s="14">
        <f>(SUMPRODUCT(-- (($F$20:$F$75)="EX"), $G$20:$G$75,J$20:J$75))*Utilization!$B$65</f>
        <v>0</v>
      </c>
      <c r="K4" s="14">
        <f>(SUMPRODUCT(-- (($F$20:$F$75)="EX"), $G$20:$G$75,K$20:K$75))*Utilization!$B$65</f>
        <v>0</v>
      </c>
      <c r="L4" s="14">
        <f>(SUMPRODUCT(-- (($F$20:$F$75)="EX"), $G$20:$G$75,L$20:L$75))*Utilization!$B$65</f>
        <v>0</v>
      </c>
      <c r="M4" s="14">
        <f>(SUMPRODUCT(-- (($F$20:$F$75)="EX"), $G$20:$G$75,M$20:M$75))*Utilization!$B$65</f>
        <v>0</v>
      </c>
      <c r="N4" s="14">
        <f>(SUMPRODUCT(-- (($F$20:$F$75)="EX"), $G$20:$G$75,N$20:N$75))*Utilization!$B$65</f>
        <v>0</v>
      </c>
      <c r="O4" s="14">
        <f>(SUMPRODUCT(-- (($F$20:$F$75)="EX"), $G$20:$G$75,O$20:O$75))*Utilization!$B$65</f>
        <v>0</v>
      </c>
      <c r="P4" s="14">
        <f>(SUMPRODUCT(-- (($F$20:$F$75)="EX"), $G$20:$G$75,P$20:P$75))*Utilization!$B$65</f>
        <v>0</v>
      </c>
      <c r="Q4" s="14">
        <f>(SUMPRODUCT(-- (($F$20:$F$75)="EX"), $G$20:$G$75,Q$20:Q$75))*Utilization!$B$65</f>
        <v>0</v>
      </c>
      <c r="R4" s="14">
        <f>(SUMPRODUCT(-- (($F$20:$F$75)="EX"), $G$20:$G$75,R$20:R$75))*Utilization!$B$65</f>
        <v>0</v>
      </c>
      <c r="S4" s="14">
        <f>(SUMPRODUCT(-- (($F$20:$F$75)="EX"), $G$20:$G$75,S$20:S$75))*Utilization!$B$65</f>
        <v>0</v>
      </c>
      <c r="T4" s="14">
        <f t="shared" si="0"/>
        <v>0</v>
      </c>
      <c r="W4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(($F$20:$F$75)="CO"), $G$20:$G$75,H$20:H$75))*Utilization!$B$65</f>
        <v>0</v>
      </c>
      <c r="I5" s="14">
        <f>(SUMPRODUCT(-- (($F$20:$F$75)="CO"), $G$20:$G$75,I$20:I$75))*Utilization!$B$65</f>
        <v>0</v>
      </c>
      <c r="J5" s="14">
        <f>(SUMPRODUCT(-- (($F$20:$F$75)="CO"), $G$20:$G$75,J$20:J$75))*Utilization!$B$65</f>
        <v>0</v>
      </c>
      <c r="K5" s="14">
        <f>(SUMPRODUCT(-- (($F$20:$F$75)="CO"), $G$20:$G$75,K$20:K$75))*Utilization!$B$65</f>
        <v>0</v>
      </c>
      <c r="L5" s="14">
        <f>(SUMPRODUCT(-- (($F$20:$F$75)="CO"), $G$20:$G$75,L$20:L$75))*Utilization!$B$65</f>
        <v>0</v>
      </c>
      <c r="M5" s="14">
        <f>(SUMPRODUCT(-- (($F$20:$F$75)="CO"), $G$20:$G$75,M$20:M$75))*Utilization!$B$65</f>
        <v>0</v>
      </c>
      <c r="N5" s="14">
        <f>(SUMPRODUCT(-- (($F$20:$F$75)="CO"), $G$20:$G$75,N$20:N$75))*Utilization!$B$65</f>
        <v>0</v>
      </c>
      <c r="O5" s="14">
        <f>(SUMPRODUCT(-- (($F$20:$F$75)="CO"), $G$20:$G$75,O$20:O$75))*Utilization!$B$65</f>
        <v>0</v>
      </c>
      <c r="P5" s="14">
        <f>(SUMPRODUCT(-- (($F$20:$F$75)="CO"), $G$20:$G$75,P$20:P$75))*Utilization!$B$65</f>
        <v>0</v>
      </c>
      <c r="Q5" s="14">
        <f>(SUMPRODUCT(-- (($F$20:$F$75)="CO"), $G$20:$G$75,Q$20:Q$75))*Utilization!$B$65</f>
        <v>0</v>
      </c>
      <c r="R5" s="14">
        <f>(SUMPRODUCT(-- (($F$20:$F$75)="CO"), $G$20:$G$75,R$20:R$75))*Utilization!$B$65</f>
        <v>0</v>
      </c>
      <c r="S5" s="14">
        <f>(SUMPRODUCT(-- (($F$20:$F$75)="CO"), $G$20:$G$75,S$20:S$75))*Utilization!$B$65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7"/>
      <c r="I6" s="17"/>
      <c r="J6" s="17"/>
      <c r="K6" s="158"/>
      <c r="L6" s="158"/>
      <c r="M6" s="158"/>
      <c r="N6" s="158"/>
      <c r="O6" s="158"/>
      <c r="P6" s="158"/>
      <c r="Q6" s="158"/>
      <c r="R6" s="158"/>
      <c r="S6" s="158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4">
        <f t="shared" si="0"/>
        <v>0</v>
      </c>
    </row>
    <row r="9" spans="1:23" s="6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7280</v>
      </c>
      <c r="M9" s="11">
        <f t="shared" si="1"/>
        <v>6240</v>
      </c>
      <c r="N9" s="11">
        <f t="shared" si="1"/>
        <v>1760</v>
      </c>
      <c r="O9" s="11">
        <f t="shared" si="1"/>
        <v>640</v>
      </c>
      <c r="P9" s="11">
        <f t="shared" si="1"/>
        <v>640</v>
      </c>
      <c r="Q9" s="11">
        <f t="shared" si="1"/>
        <v>640</v>
      </c>
      <c r="R9" s="11">
        <f t="shared" si="1"/>
        <v>640</v>
      </c>
      <c r="S9" s="11">
        <f t="shared" si="1"/>
        <v>640</v>
      </c>
      <c r="T9" s="11">
        <f t="shared" si="1"/>
        <v>18480</v>
      </c>
    </row>
    <row r="10" spans="1:23" s="6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</v>
      </c>
      <c r="N10" s="12" t="e">
        <f>IF(#REF!=0,0,1-(N9/#REF!))</f>
        <v>#REF!</v>
      </c>
      <c r="O10" s="12">
        <f t="shared" si="2"/>
        <v>0</v>
      </c>
      <c r="P10" s="12">
        <f>IF(N$2=0,0,1-(P9/N$2))</f>
        <v>0.99360000000000004</v>
      </c>
      <c r="Q10" s="12">
        <f t="shared" si="2"/>
        <v>0</v>
      </c>
      <c r="R10" s="12">
        <f t="shared" si="2"/>
        <v>0</v>
      </c>
      <c r="S10" s="12">
        <f t="shared" si="2"/>
        <v>0</v>
      </c>
      <c r="T10" s="12">
        <f t="shared" si="2"/>
        <v>0.81520000000000004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0</v>
      </c>
      <c r="N11" s="13" t="e">
        <f>IF(#REF!=0,0,+N3/#REF!)</f>
        <v>#REF!</v>
      </c>
      <c r="O11" s="13">
        <f t="shared" si="3"/>
        <v>0</v>
      </c>
      <c r="P11" s="13">
        <f t="shared" ref="P11:P16" si="4">IF(N$2=0,0,+P3/N$2)</f>
        <v>6.4000000000000003E-3</v>
      </c>
      <c r="Q11" s="13">
        <f t="shared" si="3"/>
        <v>0</v>
      </c>
      <c r="R11" s="13">
        <f t="shared" si="3"/>
        <v>0</v>
      </c>
      <c r="S11" s="13">
        <f t="shared" si="3"/>
        <v>0</v>
      </c>
      <c r="T11" s="13">
        <f>IF(T$2=0,0,+T3/T$2)</f>
        <v>0.18479999999999999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5">IF(H$2=0,0,+H4/H$2)</f>
        <v>0</v>
      </c>
      <c r="I12" s="13">
        <f t="shared" si="5"/>
        <v>0</v>
      </c>
      <c r="J12" s="13">
        <f t="shared" si="5"/>
        <v>0</v>
      </c>
      <c r="K12" s="13">
        <f t="shared" si="5"/>
        <v>0</v>
      </c>
      <c r="L12" s="13">
        <f t="shared" si="5"/>
        <v>0</v>
      </c>
      <c r="M12" s="13">
        <f t="shared" si="5"/>
        <v>0</v>
      </c>
      <c r="N12" s="13" t="e">
        <f>IF(#REF!=0,0,+N4/#REF!)</f>
        <v>#REF!</v>
      </c>
      <c r="O12" s="13">
        <f t="shared" si="5"/>
        <v>0</v>
      </c>
      <c r="P12" s="13">
        <f t="shared" si="4"/>
        <v>0</v>
      </c>
      <c r="Q12" s="13">
        <f t="shared" si="5"/>
        <v>0</v>
      </c>
      <c r="R12" s="13">
        <f t="shared" si="5"/>
        <v>0</v>
      </c>
      <c r="S12" s="13">
        <f t="shared" si="5"/>
        <v>0</v>
      </c>
      <c r="T12" s="13">
        <f t="shared" si="5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5"/>
        <v>0</v>
      </c>
      <c r="I13" s="13">
        <f t="shared" si="5"/>
        <v>0</v>
      </c>
      <c r="J13" s="13">
        <f t="shared" si="5"/>
        <v>0</v>
      </c>
      <c r="K13" s="13">
        <f t="shared" si="5"/>
        <v>0</v>
      </c>
      <c r="L13" s="13">
        <f t="shared" si="5"/>
        <v>0</v>
      </c>
      <c r="M13" s="13">
        <f t="shared" si="5"/>
        <v>0</v>
      </c>
      <c r="N13" s="13" t="e">
        <f>IF(#REF!=0,0,+N5/#REF!)</f>
        <v>#REF!</v>
      </c>
      <c r="O13" s="13">
        <f t="shared" si="5"/>
        <v>0</v>
      </c>
      <c r="P13" s="13">
        <f t="shared" si="4"/>
        <v>0</v>
      </c>
      <c r="Q13" s="13">
        <f t="shared" si="5"/>
        <v>0</v>
      </c>
      <c r="R13" s="13">
        <f t="shared" si="5"/>
        <v>0</v>
      </c>
      <c r="S13" s="13">
        <f t="shared" si="5"/>
        <v>0</v>
      </c>
      <c r="T13" s="13">
        <f t="shared" si="5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5"/>
        <v>0</v>
      </c>
      <c r="I14" s="13">
        <f t="shared" si="5"/>
        <v>0</v>
      </c>
      <c r="J14" s="13">
        <f t="shared" si="5"/>
        <v>0</v>
      </c>
      <c r="K14" s="13">
        <f t="shared" si="5"/>
        <v>0</v>
      </c>
      <c r="L14" s="13">
        <f t="shared" si="5"/>
        <v>0</v>
      </c>
      <c r="M14" s="13">
        <f t="shared" si="5"/>
        <v>0</v>
      </c>
      <c r="N14" s="13" t="e">
        <f>IF(#REF!=0,0,+N6/#REF!)</f>
        <v>#REF!</v>
      </c>
      <c r="O14" s="13">
        <f t="shared" si="5"/>
        <v>0</v>
      </c>
      <c r="P14" s="13">
        <f t="shared" si="4"/>
        <v>0</v>
      </c>
      <c r="Q14" s="13">
        <f t="shared" si="5"/>
        <v>0</v>
      </c>
      <c r="R14" s="13">
        <f t="shared" si="5"/>
        <v>0</v>
      </c>
      <c r="S14" s="13">
        <f t="shared" si="5"/>
        <v>0</v>
      </c>
      <c r="T14" s="13">
        <f t="shared" si="5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5"/>
        <v>0</v>
      </c>
      <c r="I15" s="13">
        <f t="shared" si="5"/>
        <v>0</v>
      </c>
      <c r="J15" s="13">
        <f t="shared" si="5"/>
        <v>0</v>
      </c>
      <c r="K15" s="13">
        <f t="shared" si="5"/>
        <v>0</v>
      </c>
      <c r="L15" s="13">
        <f t="shared" si="5"/>
        <v>0</v>
      </c>
      <c r="M15" s="13">
        <f t="shared" si="5"/>
        <v>0</v>
      </c>
      <c r="N15" s="13" t="e">
        <f>IF(#REF!=0,0,+N7/#REF!)</f>
        <v>#REF!</v>
      </c>
      <c r="O15" s="13">
        <f t="shared" si="5"/>
        <v>0</v>
      </c>
      <c r="P15" s="13">
        <f t="shared" si="4"/>
        <v>0</v>
      </c>
      <c r="Q15" s="13">
        <f t="shared" si="5"/>
        <v>0</v>
      </c>
      <c r="R15" s="13">
        <f t="shared" si="5"/>
        <v>0</v>
      </c>
      <c r="S15" s="13">
        <f t="shared" si="5"/>
        <v>0</v>
      </c>
      <c r="T15" s="13">
        <f t="shared" si="5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5"/>
        <v>0</v>
      </c>
      <c r="I16" s="13">
        <f t="shared" si="5"/>
        <v>0</v>
      </c>
      <c r="J16" s="13">
        <f t="shared" si="5"/>
        <v>0</v>
      </c>
      <c r="K16" s="13">
        <f t="shared" si="5"/>
        <v>0</v>
      </c>
      <c r="L16" s="13">
        <f t="shared" si="5"/>
        <v>0</v>
      </c>
      <c r="M16" s="13">
        <f t="shared" si="5"/>
        <v>0</v>
      </c>
      <c r="N16" s="13" t="e">
        <f>IF(#REF!=0,0,+N8/#REF!)</f>
        <v>#REF!</v>
      </c>
      <c r="O16" s="13">
        <f t="shared" si="5"/>
        <v>0</v>
      </c>
      <c r="P16" s="13">
        <f t="shared" si="4"/>
        <v>0</v>
      </c>
      <c r="Q16" s="13">
        <f t="shared" si="5"/>
        <v>0</v>
      </c>
      <c r="R16" s="13">
        <f t="shared" si="5"/>
        <v>0</v>
      </c>
      <c r="S16" s="13">
        <f t="shared" si="5"/>
        <v>0</v>
      </c>
      <c r="T16" s="13">
        <f t="shared" si="5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28"/>
      <c r="I20" s="28"/>
      <c r="J20" s="28"/>
      <c r="K20" s="160"/>
      <c r="L20" s="160"/>
      <c r="M20" s="160">
        <v>1</v>
      </c>
      <c r="N20" s="160">
        <v>1</v>
      </c>
      <c r="O20" s="160">
        <v>1</v>
      </c>
      <c r="P20" s="160">
        <v>1</v>
      </c>
      <c r="Q20" s="160">
        <v>1</v>
      </c>
      <c r="R20" s="160">
        <v>1</v>
      </c>
      <c r="S20" s="160">
        <v>1</v>
      </c>
    </row>
    <row r="21" spans="1:19" x14ac:dyDescent="0.35">
      <c r="E21" s="23" t="str">
        <f>+Utilization!A4</f>
        <v>Tao Feng</v>
      </c>
      <c r="F21" s="23" t="str">
        <f>+Utilization!B4</f>
        <v>HC</v>
      </c>
      <c r="G21" s="23">
        <f>+Utilization!C4</f>
        <v>80</v>
      </c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</row>
    <row r="22" spans="1:19" x14ac:dyDescent="0.35">
      <c r="E22" s="23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spans="1:19" x14ac:dyDescent="0.35">
      <c r="E23" s="23" t="str">
        <f>+Utilization!A6</f>
        <v>Chengyi Wang</v>
      </c>
      <c r="F23" s="23" t="str">
        <f>+Utilization!B6</f>
        <v>HC</v>
      </c>
      <c r="G23" s="23">
        <f>+Utilization!C6</f>
        <v>80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</row>
    <row r="24" spans="1:19" x14ac:dyDescent="0.35">
      <c r="E24" s="23" t="str">
        <f>+Utilization!A7</f>
        <v>Ningbo Xiang</v>
      </c>
      <c r="F24" s="23" t="str">
        <f>+Utilization!B7</f>
        <v>HC</v>
      </c>
      <c r="G24" s="23">
        <f>+Utilization!C7</f>
        <v>80</v>
      </c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</row>
    <row r="25" spans="1:19" x14ac:dyDescent="0.35">
      <c r="E25" s="23" t="str">
        <f>+Utilization!A8</f>
        <v>Ruijiang Zhu</v>
      </c>
      <c r="F25" s="23" t="str">
        <f>+Utilization!B8</f>
        <v>HC</v>
      </c>
      <c r="G25" s="23">
        <f>+Utilization!C8</f>
        <v>80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</row>
    <row r="26" spans="1:19" x14ac:dyDescent="0.35">
      <c r="E26" s="23" t="str">
        <f>+Utilization!A9</f>
        <v>Junhong Sun</v>
      </c>
      <c r="F26" s="23" t="str">
        <f>+Utilization!B9</f>
        <v>HC</v>
      </c>
      <c r="G26" s="23">
        <f>+Utilization!C9</f>
        <v>80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</row>
    <row r="27" spans="1:19" x14ac:dyDescent="0.35">
      <c r="E27" s="23" t="str">
        <f>+Utilization!A10</f>
        <v>Yong Zhou</v>
      </c>
      <c r="F27" s="23" t="str">
        <f>+Utilization!B10</f>
        <v>HC</v>
      </c>
      <c r="G27" s="23">
        <f>+Utilization!C10</f>
        <v>80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</row>
    <row r="28" spans="1:19" x14ac:dyDescent="0.35">
      <c r="E28" s="23" t="str">
        <f>+Utilization!A11</f>
        <v>Weimin Wu</v>
      </c>
      <c r="F28" s="23" t="str">
        <f>+Utilization!B11</f>
        <v>HC</v>
      </c>
      <c r="G28" s="23">
        <f>+Utilization!C11</f>
        <v>80</v>
      </c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</row>
    <row r="29" spans="1:19" x14ac:dyDescent="0.35">
      <c r="E29" s="23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</row>
    <row r="30" spans="1:19" ht="12.65" customHeight="1" x14ac:dyDescent="0.35">
      <c r="E30" s="23" t="str">
        <f>+Utilization!A13</f>
        <v>Yifei Yan</v>
      </c>
      <c r="F30" s="23" t="str">
        <f>+Utilization!B13</f>
        <v>HC</v>
      </c>
      <c r="G30" s="23">
        <f>+Utilization!C13</f>
        <v>70</v>
      </c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</row>
    <row r="31" spans="1:19" x14ac:dyDescent="0.35">
      <c r="E31" s="23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28"/>
      <c r="I31" s="28"/>
      <c r="J31" s="28"/>
      <c r="K31" s="28"/>
      <c r="L31" s="28"/>
      <c r="M31" s="28">
        <v>2</v>
      </c>
      <c r="N31" s="28"/>
      <c r="O31" s="28"/>
      <c r="P31" s="28"/>
      <c r="Q31" s="28"/>
      <c r="R31" s="28"/>
      <c r="S31" s="28"/>
    </row>
    <row r="32" spans="1:19" x14ac:dyDescent="0.35">
      <c r="E32" s="23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</row>
    <row r="33" spans="5:19" x14ac:dyDescent="0.35">
      <c r="E33" s="23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spans="5:19" x14ac:dyDescent="0.35">
      <c r="E34" s="23" t="str">
        <f>+Utilization!A17</f>
        <v>XU, Kun</v>
      </c>
      <c r="F34" s="23" t="str">
        <f>+Utilization!B17</f>
        <v>HC</v>
      </c>
      <c r="G34" s="23">
        <f>+Utilization!C17</f>
        <v>70</v>
      </c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</row>
    <row r="35" spans="5:19" x14ac:dyDescent="0.35">
      <c r="E35" s="23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5:19" x14ac:dyDescent="0.35">
      <c r="E36" s="23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</row>
    <row r="37" spans="5:19" x14ac:dyDescent="0.35">
      <c r="E37" s="23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</row>
    <row r="38" spans="5:19" x14ac:dyDescent="0.35">
      <c r="E38" s="23" t="str">
        <f>+Utilization!A21</f>
        <v>ZHANG, Ao</v>
      </c>
      <c r="F38" s="23" t="str">
        <f>+Utilization!B21</f>
        <v>HC</v>
      </c>
      <c r="G38" s="23">
        <f>+Utilization!C21</f>
        <v>70</v>
      </c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5:19" x14ac:dyDescent="0.35">
      <c r="E39" s="23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</row>
    <row r="40" spans="5:19" x14ac:dyDescent="0.35">
      <c r="E40" s="23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</row>
    <row r="41" spans="5:19" x14ac:dyDescent="0.35">
      <c r="E41" s="23" t="str">
        <f>+Utilization!A24</f>
        <v>GENG, Bin</v>
      </c>
      <c r="F41" s="23" t="str">
        <f>+Utilization!B24</f>
        <v>HC</v>
      </c>
      <c r="G41" s="23">
        <f>+Utilization!C24</f>
        <v>70</v>
      </c>
      <c r="H41" s="28"/>
      <c r="I41" s="28"/>
      <c r="J41" s="28"/>
      <c r="K41" s="28"/>
      <c r="L41" s="160"/>
      <c r="M41" s="160"/>
      <c r="N41" s="28"/>
      <c r="O41" s="28"/>
      <c r="P41" s="28"/>
      <c r="Q41" s="28"/>
      <c r="R41" s="28"/>
      <c r="S41" s="28"/>
    </row>
    <row r="42" spans="5:19" x14ac:dyDescent="0.35">
      <c r="E42" s="23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28"/>
      <c r="I42" s="28"/>
      <c r="J42" s="28"/>
      <c r="K42" s="28"/>
      <c r="L42" s="160">
        <v>13</v>
      </c>
      <c r="M42" s="160">
        <v>8</v>
      </c>
      <c r="N42" s="28">
        <v>2</v>
      </c>
      <c r="O42" s="28"/>
      <c r="P42" s="28"/>
      <c r="Q42" s="28"/>
      <c r="R42" s="28"/>
      <c r="S42" s="28"/>
    </row>
    <row r="43" spans="5:19" x14ac:dyDescent="0.35">
      <c r="E43" s="23" t="str">
        <f>+Utilization!A26</f>
        <v>XIE, Qian</v>
      </c>
      <c r="F43" s="23" t="str">
        <f>+Utilization!B26</f>
        <v>HC</v>
      </c>
      <c r="G43" s="23">
        <f>+Utilization!C26</f>
        <v>60</v>
      </c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</row>
    <row r="44" spans="5:19" x14ac:dyDescent="0.35">
      <c r="E44" s="23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</row>
    <row r="45" spans="5:19" x14ac:dyDescent="0.35">
      <c r="E45" s="23" t="str">
        <f>+Utilization!A28</f>
        <v>HE, Ran</v>
      </c>
      <c r="F45" s="23" t="str">
        <f>+Utilization!B28</f>
        <v>HC</v>
      </c>
      <c r="G45" s="23">
        <f>+Utilization!C28</f>
        <v>60</v>
      </c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</row>
    <row r="46" spans="5:19" x14ac:dyDescent="0.35">
      <c r="E46" s="23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</row>
    <row r="47" spans="5:19" x14ac:dyDescent="0.35">
      <c r="E47" s="23" t="str">
        <f>+Utilization!A30</f>
        <v>Min Li</v>
      </c>
      <c r="F47" s="23" t="str">
        <f>+Utilization!B30</f>
        <v>HC</v>
      </c>
      <c r="G47" s="23">
        <f>+Utilization!C30</f>
        <v>60</v>
      </c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</row>
    <row r="48" spans="5:19" x14ac:dyDescent="0.35">
      <c r="E48" s="23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</row>
    <row r="49" spans="5:19" x14ac:dyDescent="0.35">
      <c r="E49" s="23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</row>
    <row r="50" spans="5:19" x14ac:dyDescent="0.35">
      <c r="E50" s="23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</row>
    <row r="51" spans="5:19" s="115" customFormat="1" x14ac:dyDescent="0.35">
      <c r="E51" s="23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</row>
    <row r="52" spans="5:19" s="115" customFormat="1" x14ac:dyDescent="0.35">
      <c r="E52" s="23" t="str">
        <f>+Utilization!A35</f>
        <v>Yongquan Wang</v>
      </c>
      <c r="F52" s="23">
        <f>+Utilization!B35</f>
        <v>0</v>
      </c>
      <c r="G52" s="23">
        <f>+Utilization!C35</f>
        <v>60</v>
      </c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</row>
    <row r="53" spans="5:19" s="115" customFormat="1" x14ac:dyDescent="0.35">
      <c r="E53" s="23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28"/>
      <c r="I53" s="28"/>
      <c r="J53" s="160"/>
      <c r="K53" s="160"/>
      <c r="L53" s="160"/>
      <c r="M53" s="160"/>
      <c r="N53" s="160"/>
      <c r="O53" s="160"/>
      <c r="P53" s="160"/>
      <c r="Q53" s="160"/>
      <c r="R53" s="160"/>
      <c r="S53" s="160"/>
    </row>
    <row r="54" spans="5:19" s="115" customFormat="1" x14ac:dyDescent="0.35">
      <c r="E54" s="23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28"/>
      <c r="I54" s="28"/>
      <c r="J54" s="160"/>
      <c r="K54" s="160"/>
      <c r="L54" s="160"/>
      <c r="M54" s="160"/>
      <c r="N54" s="160"/>
      <c r="O54" s="160"/>
      <c r="P54" s="160"/>
      <c r="Q54" s="160"/>
      <c r="R54" s="160"/>
      <c r="S54" s="160"/>
    </row>
    <row r="55" spans="5:19" s="115" customFormat="1" x14ac:dyDescent="0.35">
      <c r="E55" s="23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28"/>
      <c r="I55" s="28"/>
      <c r="J55" s="160"/>
      <c r="K55" s="160"/>
      <c r="L55" s="160"/>
      <c r="M55" s="160"/>
      <c r="N55" s="160"/>
      <c r="O55" s="160"/>
      <c r="P55" s="160"/>
      <c r="Q55" s="160"/>
      <c r="R55" s="160"/>
      <c r="S55" s="160"/>
    </row>
    <row r="56" spans="5:19" s="115" customFormat="1" x14ac:dyDescent="0.35">
      <c r="E56" s="23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28"/>
      <c r="I56" s="28"/>
      <c r="J56" s="160"/>
      <c r="K56" s="160"/>
      <c r="L56" s="160"/>
      <c r="M56" s="160"/>
      <c r="N56" s="160"/>
      <c r="O56" s="160"/>
      <c r="P56" s="160"/>
      <c r="Q56" s="160"/>
      <c r="R56" s="160"/>
      <c r="S56" s="160"/>
    </row>
    <row r="57" spans="5:19" s="115" customFormat="1" ht="14.65" customHeight="1" x14ac:dyDescent="0.35">
      <c r="E57" s="23">
        <f>+Utilization!A40</f>
        <v>0</v>
      </c>
      <c r="F57" s="23">
        <f>+Utilization!B40</f>
        <v>0</v>
      </c>
      <c r="G57" s="23">
        <f>+Utilization!C40</f>
        <v>0</v>
      </c>
      <c r="H57" s="28"/>
      <c r="I57" s="28"/>
      <c r="J57" s="160"/>
      <c r="K57" s="160"/>
      <c r="L57" s="160"/>
      <c r="M57" s="160"/>
      <c r="N57" s="160"/>
      <c r="O57" s="160"/>
      <c r="P57" s="160"/>
      <c r="Q57" s="160"/>
      <c r="R57" s="160"/>
      <c r="S57" s="160"/>
    </row>
    <row r="58" spans="5:19" s="115" customFormat="1" ht="14.65" customHeight="1" x14ac:dyDescent="0.35">
      <c r="E58" s="23">
        <f>+Utilization!A41</f>
        <v>0</v>
      </c>
      <c r="F58" s="23">
        <f>+Utilization!B41</f>
        <v>0</v>
      </c>
      <c r="G58" s="23">
        <f>+Utilization!C41</f>
        <v>0</v>
      </c>
      <c r="H58" s="28"/>
      <c r="I58" s="28"/>
      <c r="J58" s="160"/>
      <c r="K58" s="160"/>
      <c r="L58" s="160"/>
      <c r="M58" s="160"/>
      <c r="N58" s="160"/>
      <c r="O58" s="160"/>
      <c r="P58" s="160"/>
      <c r="Q58" s="160"/>
      <c r="R58" s="160"/>
      <c r="S58" s="160"/>
    </row>
    <row r="59" spans="5:19" s="115" customFormat="1" x14ac:dyDescent="0.35">
      <c r="E59" s="23">
        <f>+Utilization!A42</f>
        <v>0</v>
      </c>
      <c r="F59" s="23">
        <f>+Utilization!B42</f>
        <v>0</v>
      </c>
      <c r="G59" s="23">
        <f>+Utilization!C42</f>
        <v>0</v>
      </c>
      <c r="H59" s="28"/>
      <c r="I59" s="28"/>
      <c r="J59" s="160"/>
      <c r="K59" s="160"/>
      <c r="L59" s="160"/>
      <c r="M59" s="160"/>
      <c r="N59" s="160"/>
      <c r="O59" s="160"/>
      <c r="P59" s="160"/>
      <c r="Q59" s="160"/>
      <c r="R59" s="160"/>
      <c r="S59" s="160"/>
    </row>
    <row r="60" spans="5:19" s="115" customFormat="1" x14ac:dyDescent="0.35">
      <c r="E60" s="23">
        <f>+Utilization!A43</f>
        <v>0</v>
      </c>
      <c r="F60" s="23">
        <f>+Utilization!B43</f>
        <v>0</v>
      </c>
      <c r="G60" s="23">
        <f>+Utilization!C43</f>
        <v>0</v>
      </c>
      <c r="H60" s="28"/>
      <c r="I60" s="28"/>
      <c r="J60" s="160"/>
      <c r="K60" s="160"/>
      <c r="L60" s="160"/>
      <c r="M60" s="160"/>
      <c r="N60" s="160"/>
      <c r="O60" s="160"/>
      <c r="P60" s="160"/>
      <c r="Q60" s="160"/>
      <c r="R60" s="160"/>
      <c r="S60" s="160"/>
    </row>
    <row r="61" spans="5:19" s="115" customFormat="1" x14ac:dyDescent="0.35">
      <c r="E61" s="23">
        <f>+Utilization!A44</f>
        <v>0</v>
      </c>
      <c r="F61" s="23">
        <f>+Utilization!B44</f>
        <v>0</v>
      </c>
      <c r="G61" s="23">
        <f>+Utilization!C44</f>
        <v>0</v>
      </c>
      <c r="H61" s="28"/>
      <c r="I61" s="28"/>
      <c r="J61" s="160"/>
      <c r="K61" s="160"/>
      <c r="L61" s="160"/>
      <c r="M61" s="160"/>
      <c r="N61" s="160"/>
      <c r="O61" s="160"/>
      <c r="P61" s="160"/>
      <c r="Q61" s="160"/>
      <c r="R61" s="160"/>
      <c r="S61" s="160"/>
    </row>
    <row r="62" spans="5:19" s="115" customFormat="1" x14ac:dyDescent="0.35">
      <c r="E62" s="23">
        <f>+Utilization!A45</f>
        <v>0</v>
      </c>
      <c r="F62" s="23">
        <f>+Utilization!B45</f>
        <v>0</v>
      </c>
      <c r="G62" s="23">
        <f>+Utilization!C45</f>
        <v>0</v>
      </c>
      <c r="H62" s="28"/>
      <c r="I62" s="28"/>
      <c r="J62" s="160"/>
      <c r="K62" s="160"/>
      <c r="L62" s="160"/>
      <c r="M62" s="160"/>
      <c r="N62" s="160"/>
      <c r="O62" s="160"/>
      <c r="P62" s="160"/>
      <c r="Q62" s="160"/>
      <c r="R62" s="160"/>
      <c r="S62" s="160"/>
    </row>
    <row r="63" spans="5:19" s="115" customFormat="1" x14ac:dyDescent="0.35">
      <c r="E63" s="23">
        <f>+Utilization!A46</f>
        <v>0</v>
      </c>
      <c r="F63" s="23">
        <f>+Utilization!B46</f>
        <v>0</v>
      </c>
      <c r="G63" s="23">
        <f>+Utilization!C46</f>
        <v>0</v>
      </c>
      <c r="H63" s="28"/>
      <c r="I63" s="28"/>
      <c r="J63" s="160"/>
      <c r="K63" s="160"/>
      <c r="L63" s="160"/>
      <c r="M63" s="160"/>
      <c r="N63" s="160"/>
      <c r="O63" s="160"/>
      <c r="P63" s="160"/>
      <c r="Q63" s="160"/>
      <c r="R63" s="160"/>
      <c r="S63" s="160"/>
    </row>
    <row r="64" spans="5:19" s="115" customFormat="1" x14ac:dyDescent="0.35">
      <c r="E64" s="23">
        <f>+Utilization!A47</f>
        <v>0</v>
      </c>
      <c r="F64" s="23">
        <f>+Utilization!B47</f>
        <v>0</v>
      </c>
      <c r="G64" s="23">
        <f>+Utilization!C47</f>
        <v>0</v>
      </c>
      <c r="H64" s="28"/>
      <c r="I64" s="28"/>
      <c r="J64" s="160"/>
      <c r="K64" s="160"/>
      <c r="L64" s="160"/>
      <c r="M64" s="160"/>
      <c r="N64" s="160"/>
      <c r="O64" s="160"/>
      <c r="P64" s="160"/>
      <c r="Q64" s="160"/>
      <c r="R64" s="160"/>
      <c r="S64" s="160"/>
    </row>
    <row r="65" spans="5:19" s="115" customFormat="1" x14ac:dyDescent="0.35">
      <c r="E65" s="23">
        <f>+Utilization!A48</f>
        <v>0</v>
      </c>
      <c r="F65" s="23">
        <f>+Utilization!B48</f>
        <v>0</v>
      </c>
      <c r="G65" s="23">
        <f>+Utilization!C48</f>
        <v>0</v>
      </c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</row>
    <row r="66" spans="5:19" s="115" customFormat="1" x14ac:dyDescent="0.35">
      <c r="E66" s="23">
        <f>+Utilization!A49</f>
        <v>0</v>
      </c>
      <c r="F66" s="23">
        <f>+Utilization!B49</f>
        <v>0</v>
      </c>
      <c r="G66" s="23">
        <f>+Utilization!C49</f>
        <v>0</v>
      </c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</row>
    <row r="67" spans="5:19" s="115" customFormat="1" x14ac:dyDescent="0.35">
      <c r="E67" s="23">
        <f>+Utilization!A50</f>
        <v>0</v>
      </c>
      <c r="F67" s="23">
        <f>+Utilization!B50</f>
        <v>0</v>
      </c>
      <c r="G67" s="23">
        <f>+Utilization!C50</f>
        <v>0</v>
      </c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</row>
    <row r="68" spans="5:19" s="115" customFormat="1" x14ac:dyDescent="0.35">
      <c r="E68" s="23">
        <f>+Utilization!A51</f>
        <v>0</v>
      </c>
      <c r="F68" s="23">
        <f>+Utilization!B51</f>
        <v>0</v>
      </c>
      <c r="G68" s="23">
        <f>+Utilization!C51</f>
        <v>0</v>
      </c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</row>
    <row r="69" spans="5:19" s="115" customFormat="1" x14ac:dyDescent="0.35">
      <c r="E69" s="23">
        <f>+Utilization!A52</f>
        <v>0</v>
      </c>
      <c r="F69" s="23">
        <f>+Utilization!B52</f>
        <v>0</v>
      </c>
      <c r="G69" s="23">
        <f>+Utilization!C52</f>
        <v>0</v>
      </c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</row>
    <row r="70" spans="5:19" s="115" customFormat="1" x14ac:dyDescent="0.35">
      <c r="E70" s="23">
        <f>+Utilization!A53</f>
        <v>0</v>
      </c>
      <c r="F70" s="23">
        <f>+Utilization!B53</f>
        <v>0</v>
      </c>
      <c r="G70" s="23">
        <f>+Utilization!C53</f>
        <v>0</v>
      </c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</row>
    <row r="71" spans="5:19" s="115" customFormat="1" x14ac:dyDescent="0.35">
      <c r="E71" s="23">
        <f>+Utilization!A54</f>
        <v>0</v>
      </c>
      <c r="F71" s="23">
        <f>+Utilization!B54</f>
        <v>0</v>
      </c>
      <c r="G71" s="23">
        <f>+Utilization!C54</f>
        <v>0</v>
      </c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</row>
    <row r="72" spans="5:19" s="115" customFormat="1" x14ac:dyDescent="0.35">
      <c r="E72" s="23">
        <f>+Utilization!A55</f>
        <v>0</v>
      </c>
      <c r="F72" s="23">
        <f>+Utilization!B55</f>
        <v>0</v>
      </c>
      <c r="G72" s="23">
        <f>+Utilization!C55</f>
        <v>0</v>
      </c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</row>
    <row r="73" spans="5:19" s="115" customFormat="1" x14ac:dyDescent="0.35">
      <c r="E73" s="23">
        <f>+Utilization!A56</f>
        <v>0</v>
      </c>
      <c r="F73" s="23">
        <f>+Utilization!B56</f>
        <v>0</v>
      </c>
      <c r="G73" s="23">
        <f>+Utilization!C56</f>
        <v>0</v>
      </c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</row>
    <row r="74" spans="5:19" x14ac:dyDescent="0.35">
      <c r="E74" s="23">
        <f>+Utilization!A57</f>
        <v>0</v>
      </c>
      <c r="F74" s="23">
        <f>+Utilization!B57</f>
        <v>0</v>
      </c>
      <c r="G74" s="23">
        <f>+Utilization!C57</f>
        <v>0</v>
      </c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</row>
    <row r="75" spans="5:19" x14ac:dyDescent="0.35">
      <c r="E75" s="23">
        <f>+Utilization!A58</f>
        <v>0</v>
      </c>
      <c r="F75" s="23">
        <f>+Utilization!B58</f>
        <v>0</v>
      </c>
      <c r="G75" s="23">
        <f>+Utilization!C58</f>
        <v>0</v>
      </c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</row>
  </sheetData>
  <sheetProtection sort="0" autoFilter="0"/>
  <autoFilter ref="E19:E75"/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76"/>
  <sheetViews>
    <sheetView workbookViewId="0">
      <selection activeCell="E2" sqref="E2"/>
    </sheetView>
  </sheetViews>
  <sheetFormatPr defaultColWidth="8.7265625" defaultRowHeight="14.5" x14ac:dyDescent="0.35"/>
  <cols>
    <col min="1" max="1" width="19" customWidth="1"/>
    <col min="2" max="2" width="6.26953125" customWidth="1"/>
    <col min="3" max="3" width="8.453125" customWidth="1"/>
    <col min="4" max="4" width="13.26953125" customWidth="1"/>
    <col min="5" max="5" width="28.7265625" customWidth="1"/>
    <col min="6" max="6" width="38.453125" customWidth="1"/>
    <col min="7" max="7" width="26" bestFit="1" customWidth="1"/>
    <col min="19" max="19" width="9.81640625" bestFit="1" customWidth="1"/>
    <col min="22" max="22" width="2.453125" hidden="1" customWidth="1"/>
    <col min="23" max="23" width="8.453125" hidden="1" customWidth="1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28" t="s">
        <v>2542</v>
      </c>
      <c r="C2" s="28" t="e">
        <f>VLOOKUP(F2,CRM!A:N,5,0)</f>
        <v>#N/A</v>
      </c>
      <c r="D2" s="240" t="s">
        <v>2512</v>
      </c>
      <c r="E2" s="115" t="s">
        <v>2579</v>
      </c>
      <c r="F2" s="247" t="s">
        <v>2578</v>
      </c>
      <c r="G2" s="8" t="s">
        <v>4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57">
        <v>100000</v>
      </c>
      <c r="T2" s="14">
        <f t="shared" ref="T2:T8" si="0">SUM(H2:S2)</f>
        <v>100000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(($F$20:$F$76)="HC"), $G$20:$G$76,H$20:H$76))*Utilization!$B$65</f>
        <v>0</v>
      </c>
      <c r="I3" s="14">
        <f>(SUMPRODUCT(-- (($F$20:$F$76)="HC"), $G$20:$G$76,I$20:I$76))*Utilization!$B$65</f>
        <v>0</v>
      </c>
      <c r="J3" s="14">
        <f>(SUMPRODUCT(-- (($F$20:$F$76)="HC"), $G$20:$G$76,J$20:J$76))*Utilization!$B$65</f>
        <v>0</v>
      </c>
      <c r="K3" s="14">
        <f>(SUMPRODUCT(-- (($F$20:$F$76)="HC"), $G$20:$G$76,K$20:K$76))*Utilization!$B$65</f>
        <v>0</v>
      </c>
      <c r="L3" s="14">
        <f>(SUMPRODUCT(-- (($F$20:$F$76)="HC"), $G$20:$G$76,L$20:L$76))*Utilization!$B$65</f>
        <v>5600</v>
      </c>
      <c r="M3" s="14">
        <f>(SUMPRODUCT(-- (($F$20:$F$76)="HC"), $G$20:$G$76,M$20:M$76))*Utilization!$B$65</f>
        <v>17440</v>
      </c>
      <c r="N3" s="14">
        <f>(SUMPRODUCT(-- (($F$20:$F$76)="HC"), $G$20:$G$76,N$20:N$76))*Utilization!$B$65</f>
        <v>16880</v>
      </c>
      <c r="O3" s="14">
        <f>(SUMPRODUCT(-- (($F$20:$F$76)="HC"), $G$20:$G$76,O$20:O$76))*Utilization!$B$65</f>
        <v>15760</v>
      </c>
      <c r="P3" s="14">
        <f>(SUMPRODUCT(-- (($F$20:$F$76)="HC"), $G$20:$G$76,P$20:P$76))*Utilization!$B$65</f>
        <v>18560</v>
      </c>
      <c r="Q3" s="14">
        <f>(SUMPRODUCT(-- (($F$20:$F$76)="HC"), $G$20:$G$76,Q$20:Q$76))*Utilization!$B$65</f>
        <v>640</v>
      </c>
      <c r="R3" s="14">
        <f>(SUMPRODUCT(-- (($F$20:$F$76)="HC"), $G$20:$G$76,R$20:R$76))*Utilization!$B$65</f>
        <v>640</v>
      </c>
      <c r="S3" s="14">
        <f>(SUMPRODUCT(-- (($F$20:$F$76)="HC"), $G$20:$G$76,S$20:S$76))*Utilization!$B$65</f>
        <v>1760</v>
      </c>
      <c r="T3" s="14">
        <f t="shared" si="0"/>
        <v>77280</v>
      </c>
      <c r="V3" s="18" t="s">
        <v>37</v>
      </c>
      <c r="W3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(($F$20:$F$76)="EX"), $G$20:$G$76,H$20:H$76))*Utilization!$B$65</f>
        <v>0</v>
      </c>
      <c r="I4" s="14">
        <f>(SUMPRODUCT(-- (($F$20:$F$76)="EX"), $G$20:$G$76,I$20:I$76))*Utilization!$B$65</f>
        <v>0</v>
      </c>
      <c r="J4" s="14">
        <f>(SUMPRODUCT(-- (($F$20:$F$76)="EX"), $G$20:$G$76,J$20:J$76))*Utilization!$B$65</f>
        <v>0</v>
      </c>
      <c r="K4" s="14">
        <f>(SUMPRODUCT(-- (($F$20:$F$76)="EX"), $G$20:$G$76,K$20:K$76))*Utilization!$B$65</f>
        <v>0</v>
      </c>
      <c r="L4" s="14">
        <f>(SUMPRODUCT(-- (($F$20:$F$76)="EX"), $G$20:$G$76,L$20:L$76))*Utilization!$B$65</f>
        <v>0</v>
      </c>
      <c r="M4" s="14">
        <f>(SUMPRODUCT(-- (($F$20:$F$76)="EX"), $G$20:$G$76,M$20:M$76))*Utilization!$B$65</f>
        <v>0</v>
      </c>
      <c r="N4" s="14">
        <f>(SUMPRODUCT(-- (($F$20:$F$76)="EX"), $G$20:$G$76,N$20:N$76))*Utilization!$B$65</f>
        <v>0</v>
      </c>
      <c r="O4" s="14">
        <f>(SUMPRODUCT(-- (($F$20:$F$76)="EX"), $G$20:$G$76,O$20:O$76))*Utilization!$B$65</f>
        <v>0</v>
      </c>
      <c r="P4" s="14">
        <f>(SUMPRODUCT(-- (($F$20:$F$76)="EX"), $G$20:$G$76,P$20:P$76))*Utilization!$B$65</f>
        <v>0</v>
      </c>
      <c r="Q4" s="14">
        <f>(SUMPRODUCT(-- (($F$20:$F$76)="EX"), $G$20:$G$76,Q$20:Q$76))*Utilization!$B$65</f>
        <v>0</v>
      </c>
      <c r="R4" s="14">
        <f>(SUMPRODUCT(-- (($F$20:$F$76)="EX"), $G$20:$G$76,R$20:R$76))*Utilization!$B$65</f>
        <v>0</v>
      </c>
      <c r="S4" s="14">
        <f>(SUMPRODUCT(-- (($F$20:$F$76)="EX"), $G$20:$G$76,S$20:S$76))*Utilization!$B$65</f>
        <v>0</v>
      </c>
      <c r="T4" s="14">
        <f t="shared" si="0"/>
        <v>0</v>
      </c>
      <c r="W4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(($F$20:$F$76)="CO"), $G$20:$G$76,H$20:H$76))*Utilization!$B$65</f>
        <v>0</v>
      </c>
      <c r="I5" s="14">
        <f>(SUMPRODUCT(-- (($F$20:$F$76)="CO"), $G$20:$G$76,I$20:I$76))*Utilization!$B$65</f>
        <v>0</v>
      </c>
      <c r="J5" s="14">
        <f>(SUMPRODUCT(-- (($F$20:$F$76)="CO"), $G$20:$G$76,J$20:J$76))*Utilization!$B$65</f>
        <v>0</v>
      </c>
      <c r="K5" s="14">
        <f>(SUMPRODUCT(-- (($F$20:$F$76)="CO"), $G$20:$G$76,K$20:K$76))*Utilization!$B$65</f>
        <v>0</v>
      </c>
      <c r="L5" s="14">
        <f>(SUMPRODUCT(-- (($F$20:$F$76)="CO"), $G$20:$G$76,L$20:L$76))*Utilization!$B$65</f>
        <v>0</v>
      </c>
      <c r="M5" s="14">
        <f>(SUMPRODUCT(-- (($F$20:$F$76)="CO"), $G$20:$G$76,M$20:M$76))*Utilization!$B$65</f>
        <v>0</v>
      </c>
      <c r="N5" s="14">
        <f>(SUMPRODUCT(-- (($F$20:$F$76)="CO"), $G$20:$G$76,N$20:N$76))*Utilization!$B$65</f>
        <v>0</v>
      </c>
      <c r="O5" s="14">
        <f>(SUMPRODUCT(-- (($F$20:$F$76)="CO"), $G$20:$G$76,O$20:O$76))*Utilization!$B$65</f>
        <v>0</v>
      </c>
      <c r="P5" s="14">
        <f>(SUMPRODUCT(-- (($F$20:$F$76)="CO"), $G$20:$G$76,P$20:P$76))*Utilization!$B$65</f>
        <v>0</v>
      </c>
      <c r="Q5" s="14">
        <f>(SUMPRODUCT(-- (($F$20:$F$76)="CO"), $G$20:$G$76,Q$20:Q$76))*Utilization!$B$65</f>
        <v>0</v>
      </c>
      <c r="R5" s="14">
        <f>(SUMPRODUCT(-- (($F$20:$F$76)="CO"), $G$20:$G$76,R$20:R$76))*Utilization!$B$65</f>
        <v>0</v>
      </c>
      <c r="S5" s="14">
        <f>(SUMPRODUCT(-- (($F$20:$F$76)="CO"), $G$20:$G$76,S$20:S$76))*Utilization!$B$65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4">
        <f t="shared" si="0"/>
        <v>0</v>
      </c>
    </row>
    <row r="9" spans="1:23" s="6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5600</v>
      </c>
      <c r="M9" s="11">
        <f t="shared" si="1"/>
        <v>17440</v>
      </c>
      <c r="N9" s="11">
        <f t="shared" si="1"/>
        <v>16880</v>
      </c>
      <c r="O9" s="11">
        <f t="shared" si="1"/>
        <v>15760</v>
      </c>
      <c r="P9" s="11">
        <f t="shared" si="1"/>
        <v>18560</v>
      </c>
      <c r="Q9" s="11">
        <f t="shared" si="1"/>
        <v>640</v>
      </c>
      <c r="R9" s="11">
        <f t="shared" si="1"/>
        <v>640</v>
      </c>
      <c r="S9" s="11">
        <f t="shared" si="1"/>
        <v>1760</v>
      </c>
      <c r="T9" s="11">
        <f t="shared" si="1"/>
        <v>77280</v>
      </c>
    </row>
    <row r="10" spans="1:23" s="6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0.98240000000000005</v>
      </c>
      <c r="T10" s="12">
        <f t="shared" si="2"/>
        <v>0.22719999999999996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0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1.7600000000000001E-2</v>
      </c>
      <c r="T11" s="13">
        <f>IF(T$2=0,0,+T3/T$2)</f>
        <v>0.77280000000000004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28"/>
      <c r="I20" s="28"/>
      <c r="J20" s="28"/>
      <c r="K20" s="28"/>
      <c r="L20" s="28"/>
      <c r="M20" s="28">
        <v>1</v>
      </c>
      <c r="N20" s="28">
        <v>1</v>
      </c>
      <c r="O20" s="160">
        <v>1</v>
      </c>
      <c r="P20" s="160">
        <v>1</v>
      </c>
      <c r="Q20" s="160">
        <v>1</v>
      </c>
      <c r="R20" s="160">
        <v>1</v>
      </c>
      <c r="S20" s="160">
        <v>1</v>
      </c>
    </row>
    <row r="21" spans="1:19" x14ac:dyDescent="0.35">
      <c r="E21" s="23" t="str">
        <f>+Utilization!A4</f>
        <v>Tao Feng</v>
      </c>
      <c r="F21" s="23" t="str">
        <f>+Utilization!B4</f>
        <v>HC</v>
      </c>
      <c r="G21" s="23">
        <f>+Utilization!C4</f>
        <v>80</v>
      </c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</row>
    <row r="22" spans="1:19" x14ac:dyDescent="0.35">
      <c r="E22" s="23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spans="1:19" x14ac:dyDescent="0.35">
      <c r="E23" s="23" t="str">
        <f>+Utilization!A6</f>
        <v>Chengyi Wang</v>
      </c>
      <c r="F23" s="23" t="str">
        <f>+Utilization!B6</f>
        <v>HC</v>
      </c>
      <c r="G23" s="23">
        <f>+Utilization!C6</f>
        <v>80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</row>
    <row r="24" spans="1:19" x14ac:dyDescent="0.35">
      <c r="E24" s="23" t="str">
        <f>+Utilization!A7</f>
        <v>Ningbo Xiang</v>
      </c>
      <c r="F24" s="23" t="str">
        <f>+Utilization!B7</f>
        <v>HC</v>
      </c>
      <c r="G24" s="23">
        <f>+Utilization!C7</f>
        <v>80</v>
      </c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</row>
    <row r="25" spans="1:19" x14ac:dyDescent="0.35">
      <c r="E25" s="23" t="str">
        <f>+Utilization!A8</f>
        <v>Ruijiang Zhu</v>
      </c>
      <c r="F25" s="23" t="str">
        <f>+Utilization!B8</f>
        <v>HC</v>
      </c>
      <c r="G25" s="23">
        <f>+Utilization!C8</f>
        <v>80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</row>
    <row r="26" spans="1:19" x14ac:dyDescent="0.35">
      <c r="E26" s="23" t="str">
        <f>+Utilization!A9</f>
        <v>Junhong Sun</v>
      </c>
      <c r="F26" s="23" t="str">
        <f>+Utilization!B9</f>
        <v>HC</v>
      </c>
      <c r="G26" s="23">
        <f>+Utilization!C9</f>
        <v>80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</row>
    <row r="27" spans="1:19" x14ac:dyDescent="0.35">
      <c r="E27" s="23" t="str">
        <f>+Utilization!A10</f>
        <v>Yong Zhou</v>
      </c>
      <c r="F27" s="23" t="str">
        <f>+Utilization!B10</f>
        <v>HC</v>
      </c>
      <c r="G27" s="23">
        <f>+Utilization!C10</f>
        <v>80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</row>
    <row r="28" spans="1:19" x14ac:dyDescent="0.35">
      <c r="E28" s="23" t="str">
        <f>+Utilization!A11</f>
        <v>Weimin Wu</v>
      </c>
      <c r="F28" s="23" t="str">
        <f>+Utilization!B11</f>
        <v>HC</v>
      </c>
      <c r="G28" s="23">
        <f>+Utilization!C11</f>
        <v>80</v>
      </c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</row>
    <row r="29" spans="1:19" x14ac:dyDescent="0.35">
      <c r="E29" s="23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</row>
    <row r="30" spans="1:19" x14ac:dyDescent="0.35">
      <c r="E30" s="23" t="str">
        <f>+Utilization!A13</f>
        <v>Yifei Yan</v>
      </c>
      <c r="F30" s="23" t="str">
        <f>+Utilization!B13</f>
        <v>HC</v>
      </c>
      <c r="G30" s="23">
        <f>+Utilization!C13</f>
        <v>70</v>
      </c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</row>
    <row r="31" spans="1:19" x14ac:dyDescent="0.35">
      <c r="E31" s="23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28"/>
      <c r="I31" s="28"/>
      <c r="J31" s="28"/>
      <c r="K31" s="28"/>
      <c r="L31" s="160"/>
      <c r="M31" s="160"/>
      <c r="N31" s="160">
        <v>2</v>
      </c>
      <c r="O31" s="160"/>
      <c r="P31" s="160">
        <v>2</v>
      </c>
      <c r="Q31" s="160"/>
      <c r="R31" s="160"/>
      <c r="S31" s="160">
        <v>2</v>
      </c>
    </row>
    <row r="32" spans="1:19" x14ac:dyDescent="0.35">
      <c r="E32" s="23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28"/>
      <c r="I32" s="28"/>
      <c r="J32" s="28"/>
      <c r="K32" s="28"/>
      <c r="L32" s="160"/>
      <c r="M32" s="160"/>
      <c r="N32" s="160"/>
      <c r="O32" s="160"/>
      <c r="P32" s="160"/>
      <c r="Q32" s="160"/>
      <c r="R32" s="160"/>
      <c r="S32" s="160"/>
    </row>
    <row r="33" spans="5:19" x14ac:dyDescent="0.35">
      <c r="E33" s="23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28"/>
      <c r="I33" s="28"/>
      <c r="J33" s="28"/>
      <c r="K33" s="28"/>
      <c r="L33" s="160"/>
      <c r="M33" s="160"/>
      <c r="N33" s="160"/>
      <c r="O33" s="160"/>
      <c r="P33" s="160"/>
      <c r="Q33" s="160"/>
      <c r="R33" s="160"/>
      <c r="S33" s="160"/>
    </row>
    <row r="34" spans="5:19" x14ac:dyDescent="0.35">
      <c r="E34" s="23" t="str">
        <f>+Utilization!A17</f>
        <v>XU, Kun</v>
      </c>
      <c r="F34" s="23" t="str">
        <f>+Utilization!B17</f>
        <v>HC</v>
      </c>
      <c r="G34" s="23">
        <f>+Utilization!C17</f>
        <v>70</v>
      </c>
      <c r="H34" s="28"/>
      <c r="I34" s="28"/>
      <c r="J34" s="28"/>
      <c r="K34" s="28"/>
      <c r="L34" s="160"/>
      <c r="M34" s="160">
        <v>15</v>
      </c>
      <c r="N34" s="160">
        <v>15</v>
      </c>
      <c r="O34" s="160">
        <v>15</v>
      </c>
      <c r="P34" s="160">
        <v>15</v>
      </c>
      <c r="Q34" s="160"/>
      <c r="R34" s="160"/>
      <c r="S34" s="160"/>
    </row>
    <row r="35" spans="5:19" x14ac:dyDescent="0.35">
      <c r="E35" s="23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28"/>
      <c r="I35" s="28"/>
      <c r="J35" s="28"/>
      <c r="K35" s="28"/>
      <c r="L35" s="160"/>
      <c r="M35" s="160"/>
      <c r="N35" s="160"/>
      <c r="O35" s="160"/>
      <c r="P35" s="160"/>
      <c r="Q35" s="160"/>
      <c r="R35" s="160"/>
      <c r="S35" s="160"/>
    </row>
    <row r="36" spans="5:19" x14ac:dyDescent="0.35">
      <c r="E36" s="23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28"/>
      <c r="I36" s="28"/>
      <c r="J36" s="28"/>
      <c r="K36" s="28"/>
      <c r="L36" s="160"/>
      <c r="M36" s="160"/>
      <c r="N36" s="160"/>
      <c r="O36" s="160"/>
      <c r="P36" s="160"/>
      <c r="Q36" s="160"/>
      <c r="R36" s="160"/>
      <c r="S36" s="160"/>
    </row>
    <row r="37" spans="5:19" x14ac:dyDescent="0.35">
      <c r="E37" s="23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28"/>
      <c r="I37" s="28"/>
      <c r="J37" s="28"/>
      <c r="K37" s="28"/>
      <c r="L37" s="160"/>
      <c r="M37" s="160"/>
      <c r="N37" s="160"/>
      <c r="O37" s="160"/>
      <c r="P37" s="160"/>
      <c r="Q37" s="160"/>
      <c r="R37" s="160"/>
      <c r="S37" s="160"/>
    </row>
    <row r="38" spans="5:19" x14ac:dyDescent="0.35">
      <c r="E38" s="23" t="str">
        <f>+Utilization!A21</f>
        <v>ZHANG, Ao</v>
      </c>
      <c r="F38" s="23" t="str">
        <f>+Utilization!B21</f>
        <v>HC</v>
      </c>
      <c r="G38" s="23">
        <f>+Utilization!C21</f>
        <v>70</v>
      </c>
      <c r="H38" s="28"/>
      <c r="I38" s="28"/>
      <c r="J38" s="28"/>
      <c r="K38" s="28"/>
      <c r="L38" s="160"/>
      <c r="M38" s="160"/>
      <c r="N38" s="160"/>
      <c r="O38" s="160"/>
      <c r="P38" s="160"/>
      <c r="Q38" s="160"/>
      <c r="R38" s="160"/>
      <c r="S38" s="160"/>
    </row>
    <row r="39" spans="5:19" x14ac:dyDescent="0.35">
      <c r="E39" s="23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28"/>
      <c r="I39" s="28"/>
      <c r="J39" s="28"/>
      <c r="K39" s="28"/>
      <c r="L39" s="160">
        <v>10</v>
      </c>
      <c r="M39" s="160">
        <v>15</v>
      </c>
      <c r="N39" s="160">
        <v>12</v>
      </c>
      <c r="O39" s="160">
        <v>12</v>
      </c>
      <c r="P39" s="160">
        <v>15</v>
      </c>
      <c r="Q39" s="160"/>
      <c r="R39" s="160"/>
      <c r="S39" s="160"/>
    </row>
    <row r="40" spans="5:19" x14ac:dyDescent="0.35">
      <c r="E40" s="23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28"/>
      <c r="I40" s="28"/>
      <c r="J40" s="28"/>
      <c r="K40" s="28"/>
      <c r="L40" s="160"/>
      <c r="M40" s="160"/>
      <c r="N40" s="160"/>
      <c r="O40" s="160"/>
      <c r="P40" s="160"/>
      <c r="Q40" s="160"/>
      <c r="R40" s="160"/>
      <c r="S40" s="160"/>
    </row>
    <row r="41" spans="5:19" x14ac:dyDescent="0.35">
      <c r="E41" s="23" t="str">
        <f>+Utilization!A24</f>
        <v>GENG, Bin</v>
      </c>
      <c r="F41" s="23" t="str">
        <f>+Utilization!B24</f>
        <v>HC</v>
      </c>
      <c r="G41" s="23">
        <f>+Utilization!C24</f>
        <v>70</v>
      </c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</row>
    <row r="42" spans="5:19" x14ac:dyDescent="0.35">
      <c r="E42" s="23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</row>
    <row r="43" spans="5:19" x14ac:dyDescent="0.35">
      <c r="E43" s="23" t="str">
        <f>+Utilization!A26</f>
        <v>XIE, Qian</v>
      </c>
      <c r="F43" s="23" t="str">
        <f>+Utilization!B26</f>
        <v>HC</v>
      </c>
      <c r="G43" s="23">
        <f>+Utilization!C26</f>
        <v>60</v>
      </c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</row>
    <row r="44" spans="5:19" x14ac:dyDescent="0.35">
      <c r="E44" s="23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</row>
    <row r="45" spans="5:19" x14ac:dyDescent="0.35">
      <c r="E45" s="23" t="str">
        <f>+Utilization!A28</f>
        <v>HE, Ran</v>
      </c>
      <c r="F45" s="23" t="str">
        <f>+Utilization!B28</f>
        <v>HC</v>
      </c>
      <c r="G45" s="23">
        <f>+Utilization!C28</f>
        <v>60</v>
      </c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</row>
    <row r="46" spans="5:19" x14ac:dyDescent="0.35">
      <c r="E46" s="23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</row>
    <row r="47" spans="5:19" x14ac:dyDescent="0.35">
      <c r="E47" s="23" t="str">
        <f>+Utilization!A30</f>
        <v>Min Li</v>
      </c>
      <c r="F47" s="23" t="str">
        <f>+Utilization!B30</f>
        <v>HC</v>
      </c>
      <c r="G47" s="23">
        <f>+Utilization!C30</f>
        <v>60</v>
      </c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</row>
    <row r="48" spans="5:19" x14ac:dyDescent="0.35">
      <c r="E48" s="23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</row>
    <row r="49" spans="5:19" x14ac:dyDescent="0.35">
      <c r="E49" s="23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</row>
    <row r="50" spans="5:19" x14ac:dyDescent="0.35">
      <c r="E50" s="23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</row>
    <row r="51" spans="5:19" x14ac:dyDescent="0.35">
      <c r="E51" s="23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</row>
    <row r="52" spans="5:19" s="115" customFormat="1" x14ac:dyDescent="0.35">
      <c r="E52" s="23" t="str">
        <f>+Utilization!A35</f>
        <v>Yongquan Wang</v>
      </c>
      <c r="F52" s="23">
        <f>+Utilization!B35</f>
        <v>0</v>
      </c>
      <c r="G52" s="23">
        <f>+Utilization!C35</f>
        <v>60</v>
      </c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</row>
    <row r="53" spans="5:19" s="115" customFormat="1" x14ac:dyDescent="0.35">
      <c r="E53" s="23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</row>
    <row r="54" spans="5:19" s="115" customFormat="1" x14ac:dyDescent="0.35">
      <c r="E54" s="23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</row>
    <row r="55" spans="5:19" s="115" customFormat="1" x14ac:dyDescent="0.35">
      <c r="E55" s="23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</row>
    <row r="56" spans="5:19" s="115" customFormat="1" x14ac:dyDescent="0.35">
      <c r="E56" s="23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</row>
    <row r="57" spans="5:19" s="115" customFormat="1" x14ac:dyDescent="0.35">
      <c r="E57" s="23">
        <f>+Utilization!A40</f>
        <v>0</v>
      </c>
      <c r="F57" s="23">
        <f>+Utilization!B40</f>
        <v>0</v>
      </c>
      <c r="G57" s="23">
        <f>+Utilization!C40</f>
        <v>0</v>
      </c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</row>
    <row r="58" spans="5:19" s="115" customFormat="1" x14ac:dyDescent="0.35">
      <c r="E58" s="23">
        <f>+Utilization!A41</f>
        <v>0</v>
      </c>
      <c r="F58" s="23">
        <f>+Utilization!B41</f>
        <v>0</v>
      </c>
      <c r="G58" s="23">
        <f>+Utilization!C41</f>
        <v>0</v>
      </c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</row>
    <row r="59" spans="5:19" s="115" customFormat="1" x14ac:dyDescent="0.35">
      <c r="E59" s="23">
        <f>+Utilization!A42</f>
        <v>0</v>
      </c>
      <c r="F59" s="23">
        <f>+Utilization!B42</f>
        <v>0</v>
      </c>
      <c r="G59" s="23">
        <f>+Utilization!C42</f>
        <v>0</v>
      </c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</row>
    <row r="60" spans="5:19" s="115" customFormat="1" x14ac:dyDescent="0.35">
      <c r="E60" s="23">
        <f>+Utilization!A43</f>
        <v>0</v>
      </c>
      <c r="F60" s="23">
        <f>+Utilization!B43</f>
        <v>0</v>
      </c>
      <c r="G60" s="23">
        <f>+Utilization!C43</f>
        <v>0</v>
      </c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</row>
    <row r="61" spans="5:19" s="115" customFormat="1" x14ac:dyDescent="0.35">
      <c r="E61" s="23">
        <f>+Utilization!A44</f>
        <v>0</v>
      </c>
      <c r="F61" s="23">
        <f>+Utilization!B44</f>
        <v>0</v>
      </c>
      <c r="G61" s="23">
        <f>+Utilization!C44</f>
        <v>0</v>
      </c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</row>
    <row r="62" spans="5:19" s="115" customFormat="1" x14ac:dyDescent="0.35">
      <c r="E62" s="23">
        <f>+Utilization!A45</f>
        <v>0</v>
      </c>
      <c r="F62" s="23">
        <f>+Utilization!B45</f>
        <v>0</v>
      </c>
      <c r="G62" s="23">
        <f>+Utilization!C45</f>
        <v>0</v>
      </c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</row>
    <row r="63" spans="5:19" s="115" customFormat="1" x14ac:dyDescent="0.35">
      <c r="E63" s="23">
        <f>+Utilization!A46</f>
        <v>0</v>
      </c>
      <c r="F63" s="23">
        <f>+Utilization!B46</f>
        <v>0</v>
      </c>
      <c r="G63" s="23">
        <f>+Utilization!C46</f>
        <v>0</v>
      </c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</row>
    <row r="64" spans="5:19" s="115" customFormat="1" x14ac:dyDescent="0.35">
      <c r="E64" s="23">
        <f>+Utilization!A47</f>
        <v>0</v>
      </c>
      <c r="F64" s="23">
        <f>+Utilization!B47</f>
        <v>0</v>
      </c>
      <c r="G64" s="23">
        <f>+Utilization!C47</f>
        <v>0</v>
      </c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</row>
    <row r="65" spans="5:19" s="115" customFormat="1" x14ac:dyDescent="0.35">
      <c r="E65" s="23">
        <f>+Utilization!A48</f>
        <v>0</v>
      </c>
      <c r="F65" s="23">
        <f>+Utilization!B48</f>
        <v>0</v>
      </c>
      <c r="G65" s="23">
        <f>+Utilization!C48</f>
        <v>0</v>
      </c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</row>
    <row r="66" spans="5:19" s="115" customFormat="1" x14ac:dyDescent="0.35">
      <c r="E66" s="23">
        <f>+Utilization!A49</f>
        <v>0</v>
      </c>
      <c r="F66" s="23">
        <f>+Utilization!B49</f>
        <v>0</v>
      </c>
      <c r="G66" s="23">
        <f>+Utilization!C49</f>
        <v>0</v>
      </c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</row>
    <row r="67" spans="5:19" s="115" customFormat="1" x14ac:dyDescent="0.35">
      <c r="E67" s="23">
        <f>+Utilization!A50</f>
        <v>0</v>
      </c>
      <c r="F67" s="23">
        <f>+Utilization!B50</f>
        <v>0</v>
      </c>
      <c r="G67" s="23">
        <f>+Utilization!C50</f>
        <v>0</v>
      </c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</row>
    <row r="68" spans="5:19" s="115" customFormat="1" x14ac:dyDescent="0.35">
      <c r="E68" s="23">
        <f>+Utilization!A51</f>
        <v>0</v>
      </c>
      <c r="F68" s="23">
        <f>+Utilization!B51</f>
        <v>0</v>
      </c>
      <c r="G68" s="23">
        <f>+Utilization!C51</f>
        <v>0</v>
      </c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</row>
    <row r="69" spans="5:19" s="115" customFormat="1" x14ac:dyDescent="0.35">
      <c r="E69" s="23">
        <f>+Utilization!A52</f>
        <v>0</v>
      </c>
      <c r="F69" s="23">
        <f>+Utilization!B52</f>
        <v>0</v>
      </c>
      <c r="G69" s="23">
        <f>+Utilization!C52</f>
        <v>0</v>
      </c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</row>
    <row r="70" spans="5:19" s="115" customFormat="1" x14ac:dyDescent="0.35">
      <c r="E70" s="23">
        <f>+Utilization!A53</f>
        <v>0</v>
      </c>
      <c r="F70" s="23">
        <f>+Utilization!B53</f>
        <v>0</v>
      </c>
      <c r="G70" s="23">
        <f>+Utilization!C53</f>
        <v>0</v>
      </c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</row>
    <row r="71" spans="5:19" s="115" customFormat="1" x14ac:dyDescent="0.35">
      <c r="E71" s="23">
        <f>+Utilization!A54</f>
        <v>0</v>
      </c>
      <c r="F71" s="23">
        <f>+Utilization!B54</f>
        <v>0</v>
      </c>
      <c r="G71" s="23">
        <f>+Utilization!C54</f>
        <v>0</v>
      </c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</row>
    <row r="72" spans="5:19" s="115" customFormat="1" x14ac:dyDescent="0.35">
      <c r="E72" s="23">
        <f>+Utilization!A55</f>
        <v>0</v>
      </c>
      <c r="F72" s="23">
        <f>+Utilization!B55</f>
        <v>0</v>
      </c>
      <c r="G72" s="23">
        <f>+Utilization!C55</f>
        <v>0</v>
      </c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</row>
    <row r="73" spans="5:19" s="115" customFormat="1" x14ac:dyDescent="0.35">
      <c r="E73" s="23">
        <f>+Utilization!A56</f>
        <v>0</v>
      </c>
      <c r="F73" s="23">
        <f>+Utilization!B56</f>
        <v>0</v>
      </c>
      <c r="G73" s="23">
        <f>+Utilization!C56</f>
        <v>0</v>
      </c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</row>
    <row r="74" spans="5:19" s="115" customFormat="1" x14ac:dyDescent="0.35">
      <c r="E74" s="23">
        <f>+Utilization!A57</f>
        <v>0</v>
      </c>
      <c r="F74" s="23">
        <f>+Utilization!B57</f>
        <v>0</v>
      </c>
      <c r="G74" s="23">
        <f>+Utilization!C57</f>
        <v>0</v>
      </c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</row>
    <row r="75" spans="5:19" x14ac:dyDescent="0.35">
      <c r="E75" s="23">
        <f>+Utilization!A58</f>
        <v>0</v>
      </c>
      <c r="F75" s="23">
        <f>+Utilization!B58</f>
        <v>0</v>
      </c>
      <c r="G75" s="23">
        <f>+Utilization!C58</f>
        <v>0</v>
      </c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</row>
    <row r="76" spans="5:19" x14ac:dyDescent="0.35">
      <c r="E76" s="23" t="str">
        <f>+Utilization!A59</f>
        <v>Total</v>
      </c>
      <c r="F76" s="23">
        <f>+Utilization!B59</f>
        <v>0</v>
      </c>
      <c r="G76" s="23">
        <f>+Utilization!C59</f>
        <v>0</v>
      </c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</row>
  </sheetData>
  <sheetProtection sort="0" autoFilter="0"/>
  <autoFilter ref="E19:E76"/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76"/>
  <sheetViews>
    <sheetView workbookViewId="0">
      <selection activeCell="M21" sqref="M21:M22"/>
    </sheetView>
  </sheetViews>
  <sheetFormatPr defaultColWidth="8.7265625" defaultRowHeight="14.5" x14ac:dyDescent="0.35"/>
  <cols>
    <col min="1" max="1" width="19" customWidth="1"/>
    <col min="2" max="2" width="6.26953125" customWidth="1"/>
    <col min="3" max="3" width="8.453125" customWidth="1"/>
    <col min="4" max="4" width="13.26953125" customWidth="1"/>
    <col min="5" max="5" width="28.7265625" customWidth="1"/>
    <col min="6" max="6" width="60.26953125" customWidth="1"/>
    <col min="7" max="7" width="26" bestFit="1" customWidth="1"/>
    <col min="22" max="22" width="2.453125" hidden="1" customWidth="1"/>
    <col min="23" max="23" width="8.453125" hidden="1" customWidth="1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28" t="s">
        <v>2542</v>
      </c>
      <c r="C2" s="28" t="e">
        <f>VLOOKUP(F2,CRM!A:N,5,0)</f>
        <v>#N/A</v>
      </c>
      <c r="D2" s="240" t="s">
        <v>2513</v>
      </c>
      <c r="E2" s="115" t="s">
        <v>2561</v>
      </c>
      <c r="F2" s="240" t="s">
        <v>2580</v>
      </c>
      <c r="G2" s="8" t="s">
        <v>4</v>
      </c>
      <c r="H2" s="16"/>
      <c r="I2" s="16"/>
      <c r="J2" s="16"/>
      <c r="K2" s="16"/>
      <c r="L2" s="16"/>
      <c r="M2" s="16"/>
      <c r="N2" s="16"/>
      <c r="O2" s="157">
        <v>100000</v>
      </c>
      <c r="P2" s="157"/>
      <c r="Q2" s="16"/>
      <c r="R2" s="16"/>
      <c r="S2" s="157"/>
      <c r="T2" s="14">
        <f>SUM(H2:R2)</f>
        <v>100000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(($F$20:$F$76)="HC"), $G$20:$G$76,H$20:H$76))*Utilization!$B$65</f>
        <v>0</v>
      </c>
      <c r="I3" s="14">
        <f>(SUMPRODUCT(-- (($F$20:$F$76)="HC"), $G$20:$G$76,I$20:I$76))*Utilization!$B$65</f>
        <v>0</v>
      </c>
      <c r="J3" s="14">
        <f>(SUMPRODUCT(-- (($F$20:$F$76)="HC"), $G$20:$G$76,J$20:J$76))*Utilization!$B$65</f>
        <v>0</v>
      </c>
      <c r="K3" s="14">
        <f>(SUMPRODUCT(-- (($F$20:$F$76)="HC"), $G$20:$G$76,K$20:K$76))*Utilization!$B$65</f>
        <v>0</v>
      </c>
      <c r="L3" s="14">
        <f>(SUMPRODUCT(-- (($F$20:$F$76)="HC"), $G$20:$G$76,L$20:L$76))*Utilization!$B$65</f>
        <v>8400</v>
      </c>
      <c r="M3" s="14">
        <f>(SUMPRODUCT(-- (($F$20:$F$76)="HC"), $G$20:$G$76,M$20:M$76))*Utilization!$B$65</f>
        <v>6160</v>
      </c>
      <c r="N3" s="14">
        <f>(SUMPRODUCT(-- (($F$20:$F$76)="HC"), $G$20:$G$76,N$20:N$76))*Utilization!$B$65</f>
        <v>8400</v>
      </c>
      <c r="O3" s="14">
        <f>(SUMPRODUCT(-- (($F$20:$F$76)="HC"), $G$20:$G$76,O$20:O$76))*Utilization!$B$65</f>
        <v>1680</v>
      </c>
      <c r="P3" s="14">
        <f>(SUMPRODUCT(-- (($F$20:$F$76)="HC"), $G$20:$G$76,P$20:P$76))*Utilization!$B$65</f>
        <v>0</v>
      </c>
      <c r="Q3" s="14">
        <f>(SUMPRODUCT(-- (($F$20:$F$76)="HC"), $G$20:$G$76,Q$20:Q$76))*Utilization!$B$65</f>
        <v>0</v>
      </c>
      <c r="R3" s="14">
        <f>(SUMPRODUCT(-- (($F$20:$F$76)="HC"), $G$20:$G$76,R$20:R$76))*Utilization!$B$65</f>
        <v>0</v>
      </c>
      <c r="S3" s="14">
        <f>(SUMPRODUCT(-- (($F$20:$F$76)="HC"), $G$20:$G$76,S$20:S$76))*Utilization!$B$65</f>
        <v>0</v>
      </c>
      <c r="T3" s="14">
        <f t="shared" ref="T3:T8" si="0">SUM(H3:S3)</f>
        <v>24640</v>
      </c>
      <c r="V3" s="18" t="s">
        <v>37</v>
      </c>
      <c r="W3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(($F$20:$F$76)="EX"), $G$20:$G$76,H$20:H$76))*Utilization!$B$65</f>
        <v>0</v>
      </c>
      <c r="I4" s="14">
        <f>(SUMPRODUCT(-- (($F$20:$F$76)="EX"), $G$20:$G$76,I$20:I$76))*Utilization!$B$65</f>
        <v>0</v>
      </c>
      <c r="J4" s="14">
        <f>(SUMPRODUCT(-- (($F$20:$F$76)="EX"), $G$20:$G$76,J$20:J$76))*Utilization!$B$65</f>
        <v>0</v>
      </c>
      <c r="K4" s="14">
        <f>(SUMPRODUCT(-- (($F$20:$F$76)="EX"), $G$20:$G$76,K$20:K$76))*Utilization!$B$65</f>
        <v>0</v>
      </c>
      <c r="L4" s="14">
        <f>(SUMPRODUCT(-- (($F$20:$F$76)="EX"), $G$20:$G$76,L$20:L$76))*Utilization!$B$65</f>
        <v>0</v>
      </c>
      <c r="M4" s="14">
        <f>(SUMPRODUCT(-- (($F$20:$F$76)="EX"), $G$20:$G$76,M$20:M$76))*Utilization!$B$65</f>
        <v>0</v>
      </c>
      <c r="N4" s="14">
        <f>(SUMPRODUCT(-- (($F$20:$F$76)="EX"), $G$20:$G$76,N$20:N$76))*Utilization!$B$65</f>
        <v>0</v>
      </c>
      <c r="O4" s="14">
        <f>(SUMPRODUCT(-- (($F$20:$F$76)="EX"), $G$20:$G$76,O$20:O$76))*Utilization!$B$65</f>
        <v>0</v>
      </c>
      <c r="P4" s="14">
        <f>(SUMPRODUCT(-- (($F$20:$F$76)="EX"), $G$20:$G$76,P$20:P$76))*Utilization!$B$65</f>
        <v>0</v>
      </c>
      <c r="Q4" s="14">
        <f>(SUMPRODUCT(-- (($F$20:$F$76)="EX"), $G$20:$G$76,Q$20:Q$76))*Utilization!$B$65</f>
        <v>0</v>
      </c>
      <c r="R4" s="14">
        <f>(SUMPRODUCT(-- (($F$20:$F$76)="EX"), $G$20:$G$76,R$20:R$76))*Utilization!$B$65</f>
        <v>0</v>
      </c>
      <c r="S4" s="14">
        <f>(SUMPRODUCT(-- (($F$20:$F$76)="EX"), $G$20:$G$76,S$20:S$76))*Utilization!$B$65</f>
        <v>0</v>
      </c>
      <c r="T4" s="14">
        <f t="shared" si="0"/>
        <v>0</v>
      </c>
      <c r="W4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(($F$20:$F$76)="CO"), $G$20:$G$76,H$20:H$76))*Utilization!$B$65</f>
        <v>0</v>
      </c>
      <c r="I5" s="14">
        <f>(SUMPRODUCT(-- (($F$20:$F$76)="CO"), $G$20:$G$76,I$20:I$76))*Utilization!$B$65</f>
        <v>0</v>
      </c>
      <c r="J5" s="14">
        <f>(SUMPRODUCT(-- (($F$20:$F$76)="CO"), $G$20:$G$76,J$20:J$76))*Utilization!$B$65</f>
        <v>0</v>
      </c>
      <c r="K5" s="14">
        <f>(SUMPRODUCT(-- (($F$20:$F$76)="CO"), $G$20:$G$76,K$20:K$76))*Utilization!$B$65</f>
        <v>0</v>
      </c>
      <c r="L5" s="14">
        <f>(SUMPRODUCT(-- (($F$20:$F$76)="CO"), $G$20:$G$76,L$20:L$76))*Utilization!$B$65</f>
        <v>0</v>
      </c>
      <c r="M5" s="14">
        <f>(SUMPRODUCT(-- (($F$20:$F$76)="CO"), $G$20:$G$76,M$20:M$76))*Utilization!$B$65</f>
        <v>0</v>
      </c>
      <c r="N5" s="14">
        <f>(SUMPRODUCT(-- (($F$20:$F$76)="CO"), $G$20:$G$76,N$20:N$76))*Utilization!$B$65</f>
        <v>0</v>
      </c>
      <c r="O5" s="14">
        <f>(SUMPRODUCT(-- (($F$20:$F$76)="CO"), $G$20:$G$76,O$20:O$76))*Utilization!$B$65</f>
        <v>0</v>
      </c>
      <c r="P5" s="14">
        <f>(SUMPRODUCT(-- (($F$20:$F$76)="CO"), $G$20:$G$76,P$20:P$76))*Utilization!$B$65</f>
        <v>0</v>
      </c>
      <c r="Q5" s="14">
        <f>(SUMPRODUCT(-- (($F$20:$F$76)="CO"), $G$20:$G$76,Q$20:Q$76))*Utilization!$B$65</f>
        <v>0</v>
      </c>
      <c r="R5" s="14">
        <f>(SUMPRODUCT(-- (($F$20:$F$76)="CO"), $G$20:$G$76,R$20:R$76))*Utilization!$B$65</f>
        <v>0</v>
      </c>
      <c r="S5" s="14">
        <f>(SUMPRODUCT(-- (($F$20:$F$76)="CO"), $G$20:$G$76,S$20:S$76))*Utilization!$B$65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4">
        <f t="shared" si="0"/>
        <v>0</v>
      </c>
    </row>
    <row r="9" spans="1:23" s="6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8400</v>
      </c>
      <c r="M9" s="11">
        <f t="shared" si="1"/>
        <v>6160</v>
      </c>
      <c r="N9" s="11">
        <f t="shared" si="1"/>
        <v>8400</v>
      </c>
      <c r="O9" s="11">
        <f t="shared" si="1"/>
        <v>1680</v>
      </c>
      <c r="P9" s="11">
        <f t="shared" si="1"/>
        <v>0</v>
      </c>
      <c r="Q9" s="11">
        <f t="shared" si="1"/>
        <v>0</v>
      </c>
      <c r="R9" s="11">
        <f t="shared" si="1"/>
        <v>0</v>
      </c>
      <c r="S9" s="11">
        <f t="shared" si="1"/>
        <v>0</v>
      </c>
      <c r="T9" s="11">
        <f t="shared" si="1"/>
        <v>24640</v>
      </c>
    </row>
    <row r="10" spans="1:23" s="6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</v>
      </c>
      <c r="N10" s="12">
        <f t="shared" si="2"/>
        <v>0</v>
      </c>
      <c r="O10" s="12">
        <f>IF(O$2=0,0,1-(O9/O$2))</f>
        <v>0.98319999999999996</v>
      </c>
      <c r="P10" s="12">
        <f>IF(P$2=0,0,1-(P9/P$2))</f>
        <v>0</v>
      </c>
      <c r="Q10" s="12">
        <f t="shared" si="2"/>
        <v>0</v>
      </c>
      <c r="R10" s="12">
        <f t="shared" si="2"/>
        <v>0</v>
      </c>
      <c r="S10" s="12">
        <f>IF(O$2=0,0,1-(S9/O$2))</f>
        <v>1</v>
      </c>
      <c r="T10" s="12">
        <f t="shared" si="2"/>
        <v>0.75360000000000005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R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0</v>
      </c>
      <c r="N11" s="13">
        <f t="shared" si="3"/>
        <v>0</v>
      </c>
      <c r="O11" s="13" t="e">
        <f>IF(#REF!=0,0,+O3/#REF!)</f>
        <v>#REF!</v>
      </c>
      <c r="P11" s="13">
        <f t="shared" ref="P11:P16" si="4">IF(P$2=0,0,+P3/P$2)</f>
        <v>0</v>
      </c>
      <c r="Q11" s="13">
        <f t="shared" si="3"/>
        <v>0</v>
      </c>
      <c r="R11" s="13">
        <f t="shared" si="3"/>
        <v>0</v>
      </c>
      <c r="S11" s="13">
        <f t="shared" ref="S11:S16" si="5">IF(O$2=0,0,+S3/O$2)</f>
        <v>0</v>
      </c>
      <c r="T11" s="13">
        <f>IF(T$2=0,0,+T3/T$2)</f>
        <v>0.24640000000000001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6">IF(H$2=0,0,+H4/H$2)</f>
        <v>0</v>
      </c>
      <c r="I12" s="13">
        <f t="shared" si="6"/>
        <v>0</v>
      </c>
      <c r="J12" s="13">
        <f t="shared" si="6"/>
        <v>0</v>
      </c>
      <c r="K12" s="13">
        <f t="shared" si="6"/>
        <v>0</v>
      </c>
      <c r="L12" s="13">
        <f t="shared" si="6"/>
        <v>0</v>
      </c>
      <c r="M12" s="13">
        <f t="shared" si="6"/>
        <v>0</v>
      </c>
      <c r="N12" s="13">
        <f t="shared" si="6"/>
        <v>0</v>
      </c>
      <c r="O12" s="13" t="e">
        <f>IF(#REF!=0,0,+O4/#REF!)</f>
        <v>#REF!</v>
      </c>
      <c r="P12" s="13">
        <f t="shared" si="4"/>
        <v>0</v>
      </c>
      <c r="Q12" s="13">
        <f t="shared" si="6"/>
        <v>0</v>
      </c>
      <c r="R12" s="13">
        <f t="shared" si="6"/>
        <v>0</v>
      </c>
      <c r="S12" s="13">
        <f t="shared" si="5"/>
        <v>0</v>
      </c>
      <c r="T12" s="13">
        <f t="shared" si="6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6"/>
        <v>0</v>
      </c>
      <c r="I13" s="13">
        <f t="shared" si="6"/>
        <v>0</v>
      </c>
      <c r="J13" s="13">
        <f t="shared" si="6"/>
        <v>0</v>
      </c>
      <c r="K13" s="13">
        <f t="shared" si="6"/>
        <v>0</v>
      </c>
      <c r="L13" s="13">
        <f t="shared" si="6"/>
        <v>0</v>
      </c>
      <c r="M13" s="13">
        <f t="shared" si="6"/>
        <v>0</v>
      </c>
      <c r="N13" s="13">
        <f t="shared" si="6"/>
        <v>0</v>
      </c>
      <c r="O13" s="13" t="e">
        <f>IF(#REF!=0,0,+O5/#REF!)</f>
        <v>#REF!</v>
      </c>
      <c r="P13" s="13">
        <f t="shared" si="4"/>
        <v>0</v>
      </c>
      <c r="Q13" s="13">
        <f t="shared" si="6"/>
        <v>0</v>
      </c>
      <c r="R13" s="13">
        <f t="shared" si="6"/>
        <v>0</v>
      </c>
      <c r="S13" s="13">
        <f t="shared" si="5"/>
        <v>0</v>
      </c>
      <c r="T13" s="13">
        <f t="shared" si="6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6"/>
        <v>0</v>
      </c>
      <c r="I14" s="13">
        <f t="shared" si="6"/>
        <v>0</v>
      </c>
      <c r="J14" s="13">
        <f t="shared" si="6"/>
        <v>0</v>
      </c>
      <c r="K14" s="13">
        <f t="shared" si="6"/>
        <v>0</v>
      </c>
      <c r="L14" s="13">
        <f t="shared" si="6"/>
        <v>0</v>
      </c>
      <c r="M14" s="13">
        <f t="shared" si="6"/>
        <v>0</v>
      </c>
      <c r="N14" s="13">
        <f t="shared" si="6"/>
        <v>0</v>
      </c>
      <c r="O14" s="13" t="e">
        <f>IF(#REF!=0,0,+O6/#REF!)</f>
        <v>#REF!</v>
      </c>
      <c r="P14" s="13">
        <f t="shared" si="4"/>
        <v>0</v>
      </c>
      <c r="Q14" s="13">
        <f t="shared" si="6"/>
        <v>0</v>
      </c>
      <c r="R14" s="13">
        <f t="shared" si="6"/>
        <v>0</v>
      </c>
      <c r="S14" s="13">
        <f t="shared" si="5"/>
        <v>0</v>
      </c>
      <c r="T14" s="13">
        <f t="shared" si="6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6"/>
        <v>0</v>
      </c>
      <c r="I15" s="13">
        <f t="shared" si="6"/>
        <v>0</v>
      </c>
      <c r="J15" s="13">
        <f t="shared" si="6"/>
        <v>0</v>
      </c>
      <c r="K15" s="13">
        <f t="shared" si="6"/>
        <v>0</v>
      </c>
      <c r="L15" s="13">
        <f t="shared" si="6"/>
        <v>0</v>
      </c>
      <c r="M15" s="13">
        <f t="shared" si="6"/>
        <v>0</v>
      </c>
      <c r="N15" s="13">
        <f t="shared" si="6"/>
        <v>0</v>
      </c>
      <c r="O15" s="13" t="e">
        <f>IF(#REF!=0,0,+O7/#REF!)</f>
        <v>#REF!</v>
      </c>
      <c r="P15" s="13">
        <f t="shared" si="4"/>
        <v>0</v>
      </c>
      <c r="Q15" s="13">
        <f t="shared" si="6"/>
        <v>0</v>
      </c>
      <c r="R15" s="13">
        <f t="shared" si="6"/>
        <v>0</v>
      </c>
      <c r="S15" s="13">
        <f t="shared" si="5"/>
        <v>0</v>
      </c>
      <c r="T15" s="13">
        <f t="shared" si="6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6"/>
        <v>0</v>
      </c>
      <c r="I16" s="13">
        <f t="shared" si="6"/>
        <v>0</v>
      </c>
      <c r="J16" s="13">
        <f t="shared" si="6"/>
        <v>0</v>
      </c>
      <c r="K16" s="13">
        <f t="shared" si="6"/>
        <v>0</v>
      </c>
      <c r="L16" s="13">
        <f t="shared" si="6"/>
        <v>0</v>
      </c>
      <c r="M16" s="13">
        <f t="shared" si="6"/>
        <v>0</v>
      </c>
      <c r="N16" s="13">
        <f t="shared" si="6"/>
        <v>0</v>
      </c>
      <c r="O16" s="13" t="e">
        <f>IF(#REF!=0,0,+O8/#REF!)</f>
        <v>#REF!</v>
      </c>
      <c r="P16" s="13">
        <f t="shared" si="4"/>
        <v>0</v>
      </c>
      <c r="Q16" s="13">
        <f t="shared" si="6"/>
        <v>0</v>
      </c>
      <c r="R16" s="13">
        <f t="shared" si="6"/>
        <v>0</v>
      </c>
      <c r="S16" s="13">
        <f t="shared" si="5"/>
        <v>0</v>
      </c>
      <c r="T16" s="13">
        <f t="shared" si="6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28"/>
      <c r="I20" s="28"/>
      <c r="J20" s="28"/>
      <c r="K20" s="28"/>
      <c r="L20" s="28"/>
      <c r="M20" s="28"/>
      <c r="N20" s="28"/>
      <c r="O20" s="160"/>
      <c r="P20" s="160"/>
      <c r="Q20" s="160"/>
      <c r="R20" s="160"/>
      <c r="S20" s="160"/>
    </row>
    <row r="21" spans="1:19" x14ac:dyDescent="0.35">
      <c r="E21" s="23" t="str">
        <f>+Utilization!A4</f>
        <v>Tao Feng</v>
      </c>
      <c r="F21" s="23" t="str">
        <f>+Utilization!B4</f>
        <v>HC</v>
      </c>
      <c r="G21" s="23">
        <f>+Utilization!C4</f>
        <v>80</v>
      </c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</row>
    <row r="22" spans="1:19" x14ac:dyDescent="0.35">
      <c r="E22" s="23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spans="1:19" x14ac:dyDescent="0.35">
      <c r="E23" s="23" t="str">
        <f>+Utilization!A6</f>
        <v>Chengyi Wang</v>
      </c>
      <c r="F23" s="23" t="str">
        <f>+Utilization!B6</f>
        <v>HC</v>
      </c>
      <c r="G23" s="23">
        <f>+Utilization!C6</f>
        <v>80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</row>
    <row r="24" spans="1:19" x14ac:dyDescent="0.35">
      <c r="E24" s="23" t="str">
        <f>+Utilization!A7</f>
        <v>Ningbo Xiang</v>
      </c>
      <c r="F24" s="23" t="str">
        <f>+Utilization!B7</f>
        <v>HC</v>
      </c>
      <c r="G24" s="23">
        <f>+Utilization!C7</f>
        <v>80</v>
      </c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</row>
    <row r="25" spans="1:19" x14ac:dyDescent="0.35">
      <c r="E25" s="23" t="str">
        <f>+Utilization!A8</f>
        <v>Ruijiang Zhu</v>
      </c>
      <c r="F25" s="23" t="str">
        <f>+Utilization!B8</f>
        <v>HC</v>
      </c>
      <c r="G25" s="23">
        <f>+Utilization!C8</f>
        <v>80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</row>
    <row r="26" spans="1:19" x14ac:dyDescent="0.35">
      <c r="E26" s="23" t="str">
        <f>+Utilization!A9</f>
        <v>Junhong Sun</v>
      </c>
      <c r="F26" s="23" t="str">
        <f>+Utilization!B9</f>
        <v>HC</v>
      </c>
      <c r="G26" s="23">
        <f>+Utilization!C9</f>
        <v>80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</row>
    <row r="27" spans="1:19" x14ac:dyDescent="0.35">
      <c r="E27" s="23" t="str">
        <f>+Utilization!A10</f>
        <v>Yong Zhou</v>
      </c>
      <c r="F27" s="23" t="str">
        <f>+Utilization!B10</f>
        <v>HC</v>
      </c>
      <c r="G27" s="23">
        <f>+Utilization!C10</f>
        <v>80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</row>
    <row r="28" spans="1:19" x14ac:dyDescent="0.35">
      <c r="E28" s="23" t="str">
        <f>+Utilization!A11</f>
        <v>Weimin Wu</v>
      </c>
      <c r="F28" s="23" t="str">
        <f>+Utilization!B11</f>
        <v>HC</v>
      </c>
      <c r="G28" s="23">
        <f>+Utilization!C11</f>
        <v>80</v>
      </c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</row>
    <row r="29" spans="1:19" x14ac:dyDescent="0.35">
      <c r="E29" s="23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</row>
    <row r="30" spans="1:19" x14ac:dyDescent="0.35">
      <c r="E30" s="23" t="str">
        <f>+Utilization!A13</f>
        <v>Yifei Yan</v>
      </c>
      <c r="F30" s="23" t="str">
        <f>+Utilization!B13</f>
        <v>HC</v>
      </c>
      <c r="G30" s="23">
        <f>+Utilization!C13</f>
        <v>70</v>
      </c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</row>
    <row r="31" spans="1:19" x14ac:dyDescent="0.35">
      <c r="E31" s="23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28"/>
      <c r="I31" s="28"/>
      <c r="J31" s="28"/>
      <c r="K31" s="28"/>
      <c r="L31" s="160"/>
      <c r="M31" s="160"/>
      <c r="N31" s="160">
        <v>5</v>
      </c>
      <c r="O31" s="160"/>
      <c r="P31" s="160"/>
      <c r="Q31" s="160"/>
      <c r="R31" s="160"/>
      <c r="S31" s="160"/>
    </row>
    <row r="32" spans="1:19" x14ac:dyDescent="0.35">
      <c r="E32" s="23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28"/>
      <c r="I32" s="28"/>
      <c r="J32" s="28"/>
      <c r="K32" s="28"/>
      <c r="L32" s="160"/>
      <c r="M32" s="160"/>
      <c r="N32" s="160"/>
      <c r="O32" s="160"/>
      <c r="P32" s="160"/>
      <c r="Q32" s="160"/>
      <c r="R32" s="160"/>
      <c r="S32" s="160"/>
    </row>
    <row r="33" spans="5:19" x14ac:dyDescent="0.35">
      <c r="E33" s="23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28"/>
      <c r="I33" s="28"/>
      <c r="J33" s="28"/>
      <c r="K33" s="28"/>
      <c r="L33" s="160"/>
      <c r="M33" s="160"/>
      <c r="N33" s="160"/>
      <c r="O33" s="160"/>
      <c r="P33" s="160"/>
      <c r="Q33" s="160"/>
      <c r="R33" s="160"/>
      <c r="S33" s="160"/>
    </row>
    <row r="34" spans="5:19" x14ac:dyDescent="0.35">
      <c r="E34" s="23" t="str">
        <f>+Utilization!A17</f>
        <v>XU, Kun</v>
      </c>
      <c r="F34" s="23" t="str">
        <f>+Utilization!B17</f>
        <v>HC</v>
      </c>
      <c r="G34" s="23">
        <f>+Utilization!C17</f>
        <v>70</v>
      </c>
      <c r="H34" s="28"/>
      <c r="I34" s="28"/>
      <c r="J34" s="28"/>
      <c r="K34" s="28"/>
      <c r="L34" s="160"/>
      <c r="M34" s="160"/>
      <c r="N34" s="160"/>
      <c r="O34" s="160"/>
      <c r="P34" s="160"/>
      <c r="Q34" s="160"/>
      <c r="R34" s="160"/>
      <c r="S34" s="160"/>
    </row>
    <row r="35" spans="5:19" x14ac:dyDescent="0.35">
      <c r="E35" s="23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28"/>
      <c r="I35" s="28"/>
      <c r="J35" s="28"/>
      <c r="K35" s="28"/>
      <c r="L35" s="160"/>
      <c r="M35" s="160"/>
      <c r="N35" s="160"/>
      <c r="O35" s="160"/>
      <c r="P35" s="160"/>
      <c r="Q35" s="160"/>
      <c r="R35" s="160"/>
      <c r="S35" s="160"/>
    </row>
    <row r="36" spans="5:19" x14ac:dyDescent="0.35">
      <c r="E36" s="23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28"/>
      <c r="I36" s="28"/>
      <c r="J36" s="28"/>
      <c r="K36" s="28"/>
      <c r="L36" s="305">
        <v>15</v>
      </c>
      <c r="M36" s="305">
        <v>11</v>
      </c>
      <c r="N36" s="305">
        <v>10</v>
      </c>
      <c r="O36" s="160">
        <v>3</v>
      </c>
      <c r="P36" s="160"/>
      <c r="Q36" s="160"/>
      <c r="R36" s="160"/>
      <c r="S36" s="160"/>
    </row>
    <row r="37" spans="5:19" x14ac:dyDescent="0.35">
      <c r="E37" s="23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</row>
    <row r="38" spans="5:19" x14ac:dyDescent="0.35">
      <c r="E38" s="23" t="str">
        <f>+Utilization!A21</f>
        <v>ZHANG, Ao</v>
      </c>
      <c r="F38" s="23" t="str">
        <f>+Utilization!B21</f>
        <v>HC</v>
      </c>
      <c r="G38" s="23">
        <f>+Utilization!C21</f>
        <v>70</v>
      </c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5:19" x14ac:dyDescent="0.35">
      <c r="E39" s="23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</row>
    <row r="40" spans="5:19" x14ac:dyDescent="0.35">
      <c r="E40" s="23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</row>
    <row r="41" spans="5:19" x14ac:dyDescent="0.35">
      <c r="E41" s="23" t="str">
        <f>+Utilization!A24</f>
        <v>GENG, Bin</v>
      </c>
      <c r="F41" s="23" t="str">
        <f>+Utilization!B24</f>
        <v>HC</v>
      </c>
      <c r="G41" s="23">
        <f>+Utilization!C24</f>
        <v>70</v>
      </c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</row>
    <row r="42" spans="5:19" x14ac:dyDescent="0.35">
      <c r="E42" s="23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</row>
    <row r="43" spans="5:19" x14ac:dyDescent="0.35">
      <c r="E43" s="23" t="str">
        <f>+Utilization!A26</f>
        <v>XIE, Qian</v>
      </c>
      <c r="F43" s="23" t="str">
        <f>+Utilization!B26</f>
        <v>HC</v>
      </c>
      <c r="G43" s="23">
        <f>+Utilization!C26</f>
        <v>60</v>
      </c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</row>
    <row r="44" spans="5:19" x14ac:dyDescent="0.35">
      <c r="E44" s="23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</row>
    <row r="45" spans="5:19" x14ac:dyDescent="0.35">
      <c r="E45" s="23" t="str">
        <f>+Utilization!A28</f>
        <v>HE, Ran</v>
      </c>
      <c r="F45" s="23" t="str">
        <f>+Utilization!B28</f>
        <v>HC</v>
      </c>
      <c r="G45" s="23">
        <f>+Utilization!C28</f>
        <v>60</v>
      </c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</row>
    <row r="46" spans="5:19" x14ac:dyDescent="0.35">
      <c r="E46" s="23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</row>
    <row r="47" spans="5:19" x14ac:dyDescent="0.35">
      <c r="E47" s="23" t="str">
        <f>+Utilization!A30</f>
        <v>Min Li</v>
      </c>
      <c r="F47" s="23" t="str">
        <f>+Utilization!B30</f>
        <v>HC</v>
      </c>
      <c r="G47" s="23">
        <f>+Utilization!C30</f>
        <v>60</v>
      </c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</row>
    <row r="48" spans="5:19" x14ac:dyDescent="0.35">
      <c r="E48" s="23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</row>
    <row r="49" spans="5:19" x14ac:dyDescent="0.35">
      <c r="E49" s="23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</row>
    <row r="50" spans="5:19" x14ac:dyDescent="0.35">
      <c r="E50" s="23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</row>
    <row r="51" spans="5:19" x14ac:dyDescent="0.35">
      <c r="E51" s="23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</row>
    <row r="52" spans="5:19" s="115" customFormat="1" x14ac:dyDescent="0.35">
      <c r="E52" s="23" t="str">
        <f>+Utilization!A35</f>
        <v>Yongquan Wang</v>
      </c>
      <c r="F52" s="23">
        <f>+Utilization!B35</f>
        <v>0</v>
      </c>
      <c r="G52" s="23">
        <f>+Utilization!C35</f>
        <v>60</v>
      </c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</row>
    <row r="53" spans="5:19" s="115" customFormat="1" x14ac:dyDescent="0.35">
      <c r="E53" s="23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</row>
    <row r="54" spans="5:19" s="115" customFormat="1" x14ac:dyDescent="0.35">
      <c r="E54" s="23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</row>
    <row r="55" spans="5:19" s="115" customFormat="1" x14ac:dyDescent="0.35">
      <c r="E55" s="23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</row>
    <row r="56" spans="5:19" s="115" customFormat="1" x14ac:dyDescent="0.35">
      <c r="E56" s="23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</row>
    <row r="57" spans="5:19" s="115" customFormat="1" x14ac:dyDescent="0.35">
      <c r="E57" s="23">
        <f>+Utilization!A40</f>
        <v>0</v>
      </c>
      <c r="F57" s="23">
        <f>+Utilization!B40</f>
        <v>0</v>
      </c>
      <c r="G57" s="23">
        <f>+Utilization!C40</f>
        <v>0</v>
      </c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</row>
    <row r="58" spans="5:19" s="115" customFormat="1" x14ac:dyDescent="0.35">
      <c r="E58" s="23">
        <f>+Utilization!A41</f>
        <v>0</v>
      </c>
      <c r="F58" s="23">
        <f>+Utilization!B41</f>
        <v>0</v>
      </c>
      <c r="G58" s="23">
        <f>+Utilization!C41</f>
        <v>0</v>
      </c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</row>
    <row r="59" spans="5:19" s="115" customFormat="1" x14ac:dyDescent="0.35">
      <c r="E59" s="23">
        <f>+Utilization!A42</f>
        <v>0</v>
      </c>
      <c r="F59" s="23">
        <f>+Utilization!B42</f>
        <v>0</v>
      </c>
      <c r="G59" s="23">
        <f>+Utilization!C42</f>
        <v>0</v>
      </c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</row>
    <row r="60" spans="5:19" s="115" customFormat="1" x14ac:dyDescent="0.35">
      <c r="E60" s="23">
        <f>+Utilization!A43</f>
        <v>0</v>
      </c>
      <c r="F60" s="23">
        <f>+Utilization!B43</f>
        <v>0</v>
      </c>
      <c r="G60" s="23">
        <f>+Utilization!C43</f>
        <v>0</v>
      </c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</row>
    <row r="61" spans="5:19" s="115" customFormat="1" x14ac:dyDescent="0.35">
      <c r="E61" s="23">
        <f>+Utilization!A44</f>
        <v>0</v>
      </c>
      <c r="F61" s="23">
        <f>+Utilization!B44</f>
        <v>0</v>
      </c>
      <c r="G61" s="23">
        <f>+Utilization!C44</f>
        <v>0</v>
      </c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</row>
    <row r="62" spans="5:19" s="115" customFormat="1" x14ac:dyDescent="0.35">
      <c r="E62" s="23">
        <f>+Utilization!A45</f>
        <v>0</v>
      </c>
      <c r="F62" s="23">
        <f>+Utilization!B45</f>
        <v>0</v>
      </c>
      <c r="G62" s="23">
        <f>+Utilization!C45</f>
        <v>0</v>
      </c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</row>
    <row r="63" spans="5:19" s="115" customFormat="1" x14ac:dyDescent="0.35">
      <c r="E63" s="23">
        <f>+Utilization!A46</f>
        <v>0</v>
      </c>
      <c r="F63" s="23">
        <f>+Utilization!B46</f>
        <v>0</v>
      </c>
      <c r="G63" s="23">
        <f>+Utilization!C46</f>
        <v>0</v>
      </c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</row>
    <row r="64" spans="5:19" s="115" customFormat="1" x14ac:dyDescent="0.35">
      <c r="E64" s="23">
        <f>+Utilization!A47</f>
        <v>0</v>
      </c>
      <c r="F64" s="23">
        <f>+Utilization!B47</f>
        <v>0</v>
      </c>
      <c r="G64" s="23">
        <f>+Utilization!C47</f>
        <v>0</v>
      </c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</row>
    <row r="65" spans="5:19" s="115" customFormat="1" x14ac:dyDescent="0.35">
      <c r="E65" s="23">
        <f>+Utilization!A48</f>
        <v>0</v>
      </c>
      <c r="F65" s="23">
        <f>+Utilization!B48</f>
        <v>0</v>
      </c>
      <c r="G65" s="23">
        <f>+Utilization!C48</f>
        <v>0</v>
      </c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</row>
    <row r="66" spans="5:19" s="115" customFormat="1" x14ac:dyDescent="0.35">
      <c r="E66" s="23">
        <f>+Utilization!A49</f>
        <v>0</v>
      </c>
      <c r="F66" s="23">
        <f>+Utilization!B49</f>
        <v>0</v>
      </c>
      <c r="G66" s="23">
        <f>+Utilization!C49</f>
        <v>0</v>
      </c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</row>
    <row r="67" spans="5:19" s="115" customFormat="1" x14ac:dyDescent="0.35">
      <c r="E67" s="23">
        <f>+Utilization!A50</f>
        <v>0</v>
      </c>
      <c r="F67" s="23">
        <f>+Utilization!B50</f>
        <v>0</v>
      </c>
      <c r="G67" s="23">
        <f>+Utilization!C50</f>
        <v>0</v>
      </c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</row>
    <row r="68" spans="5:19" s="115" customFormat="1" x14ac:dyDescent="0.35">
      <c r="E68" s="23">
        <f>+Utilization!A51</f>
        <v>0</v>
      </c>
      <c r="F68" s="23">
        <f>+Utilization!B51</f>
        <v>0</v>
      </c>
      <c r="G68" s="23">
        <f>+Utilization!C51</f>
        <v>0</v>
      </c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</row>
    <row r="69" spans="5:19" s="115" customFormat="1" x14ac:dyDescent="0.35">
      <c r="E69" s="23">
        <f>+Utilization!A52</f>
        <v>0</v>
      </c>
      <c r="F69" s="23">
        <f>+Utilization!B52</f>
        <v>0</v>
      </c>
      <c r="G69" s="23">
        <f>+Utilization!C52</f>
        <v>0</v>
      </c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</row>
    <row r="70" spans="5:19" s="115" customFormat="1" x14ac:dyDescent="0.35">
      <c r="E70" s="23">
        <f>+Utilization!A53</f>
        <v>0</v>
      </c>
      <c r="F70" s="23">
        <f>+Utilization!B53</f>
        <v>0</v>
      </c>
      <c r="G70" s="23">
        <f>+Utilization!C53</f>
        <v>0</v>
      </c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</row>
    <row r="71" spans="5:19" s="115" customFormat="1" x14ac:dyDescent="0.35">
      <c r="E71" s="23">
        <f>+Utilization!A54</f>
        <v>0</v>
      </c>
      <c r="F71" s="23">
        <f>+Utilization!B54</f>
        <v>0</v>
      </c>
      <c r="G71" s="23">
        <f>+Utilization!C54</f>
        <v>0</v>
      </c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</row>
    <row r="72" spans="5:19" s="115" customFormat="1" x14ac:dyDescent="0.35">
      <c r="E72" s="23">
        <f>+Utilization!A55</f>
        <v>0</v>
      </c>
      <c r="F72" s="23">
        <f>+Utilization!B55</f>
        <v>0</v>
      </c>
      <c r="G72" s="23">
        <f>+Utilization!C55</f>
        <v>0</v>
      </c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</row>
    <row r="73" spans="5:19" s="115" customFormat="1" x14ac:dyDescent="0.35">
      <c r="E73" s="23">
        <f>+Utilization!A56</f>
        <v>0</v>
      </c>
      <c r="F73" s="23">
        <f>+Utilization!B56</f>
        <v>0</v>
      </c>
      <c r="G73" s="23">
        <f>+Utilization!C56</f>
        <v>0</v>
      </c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</row>
    <row r="74" spans="5:19" s="115" customFormat="1" x14ac:dyDescent="0.35">
      <c r="E74" s="23">
        <f>+Utilization!A57</f>
        <v>0</v>
      </c>
      <c r="F74" s="23">
        <f>+Utilization!B57</f>
        <v>0</v>
      </c>
      <c r="G74" s="23">
        <f>+Utilization!C57</f>
        <v>0</v>
      </c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</row>
    <row r="75" spans="5:19" x14ac:dyDescent="0.35">
      <c r="E75" s="23">
        <f>+Utilization!A58</f>
        <v>0</v>
      </c>
      <c r="F75" s="23">
        <f>+Utilization!B58</f>
        <v>0</v>
      </c>
      <c r="G75" s="23">
        <f>+Utilization!C58</f>
        <v>0</v>
      </c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</row>
    <row r="76" spans="5:19" x14ac:dyDescent="0.35">
      <c r="E76" s="23" t="str">
        <f>+Utilization!A59</f>
        <v>Total</v>
      </c>
      <c r="F76" s="23">
        <f>+Utilization!B59</f>
        <v>0</v>
      </c>
      <c r="G76" s="23">
        <f>+Utilization!C59</f>
        <v>0</v>
      </c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</row>
  </sheetData>
  <sheetProtection sort="0" autoFilter="0"/>
  <autoFilter ref="E19:E76"/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76"/>
  <sheetViews>
    <sheetView workbookViewId="0">
      <selection activeCell="E2" sqref="E2"/>
    </sheetView>
  </sheetViews>
  <sheetFormatPr defaultColWidth="8.7265625" defaultRowHeight="14.5" x14ac:dyDescent="0.35"/>
  <cols>
    <col min="1" max="1" width="19" customWidth="1"/>
    <col min="2" max="2" width="6.26953125" customWidth="1"/>
    <col min="3" max="3" width="8.453125" customWidth="1"/>
    <col min="4" max="4" width="13.26953125" customWidth="1"/>
    <col min="5" max="5" width="28.7265625" customWidth="1"/>
    <col min="6" max="6" width="57.453125" bestFit="1" customWidth="1"/>
    <col min="7" max="7" width="22.7265625" bestFit="1" customWidth="1"/>
    <col min="8" max="19" width="9.54296875" customWidth="1"/>
    <col min="22" max="22" width="2.453125" hidden="1" customWidth="1"/>
    <col min="23" max="23" width="8.453125" hidden="1" customWidth="1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28" t="s">
        <v>2542</v>
      </c>
      <c r="C2" s="28" t="e">
        <f>VLOOKUP(F2,CRM!A:N,5,0)</f>
        <v>#N/A</v>
      </c>
      <c r="D2" s="240" t="s">
        <v>2514</v>
      </c>
      <c r="E2" s="115" t="s">
        <v>2574</v>
      </c>
      <c r="F2" s="240" t="s">
        <v>2581</v>
      </c>
      <c r="G2" s="8" t="s">
        <v>4</v>
      </c>
      <c r="H2" s="16"/>
      <c r="I2" s="16"/>
      <c r="J2" s="16"/>
      <c r="K2" s="16"/>
      <c r="L2" s="16"/>
      <c r="M2" s="16"/>
      <c r="N2" s="16"/>
      <c r="O2" s="157">
        <f>933962/6.8</f>
        <v>137347.35294117648</v>
      </c>
      <c r="P2" s="157"/>
      <c r="Q2" s="16"/>
      <c r="R2" s="16"/>
      <c r="S2" s="16"/>
      <c r="T2" s="14">
        <f t="shared" ref="T2:T8" si="0">SUM(H2:S2)</f>
        <v>137347.35294117648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(($F$20:$F$76)="HC"), $G$20:$G$76,H$20:H$76))*Utilization!$B$65</f>
        <v>0</v>
      </c>
      <c r="I3" s="14">
        <f>(SUMPRODUCT(-- (($F$20:$F$76)="HC"), $G$20:$G$76,I$20:I$76))*Utilization!$B$65</f>
        <v>0</v>
      </c>
      <c r="J3" s="14">
        <f>(SUMPRODUCT(-- (($F$20:$F$76)="HC"), $G$20:$G$76,J$20:J$76))*Utilization!$B$65</f>
        <v>0</v>
      </c>
      <c r="K3" s="14">
        <f>(SUMPRODUCT(-- (($F$20:$F$76)="HC"), $G$20:$G$76,K$20:K$76))*Utilization!$B$65</f>
        <v>0</v>
      </c>
      <c r="L3" s="14">
        <f>(SUMPRODUCT(-- (($F$20:$F$76)="HC"), $G$20:$G$76,L$20:L$76))*Utilization!$B$65</f>
        <v>2880</v>
      </c>
      <c r="M3" s="14">
        <f>(SUMPRODUCT(-- (($F$20:$F$76)="HC"), $G$20:$G$76,M$20:M$76))*Utilization!$B$65</f>
        <v>8000</v>
      </c>
      <c r="N3" s="14">
        <f>(SUMPRODUCT(-- (($F$20:$F$76)="HC"), $G$20:$G$76,N$20:N$76))*Utilization!$B$65</f>
        <v>7040</v>
      </c>
      <c r="O3" s="14">
        <f>(SUMPRODUCT(-- (($F$20:$F$76)="HC"), $G$20:$G$76,O$20:O$76))*Utilization!$B$65</f>
        <v>1680</v>
      </c>
      <c r="P3" s="14">
        <f>(SUMPRODUCT(-- (($F$20:$F$76)="HC"), $G$20:$G$76,P$20:P$76))*Utilization!$B$65</f>
        <v>0</v>
      </c>
      <c r="Q3" s="14">
        <f>(SUMPRODUCT(-- (($F$20:$F$76)="HC"), $G$20:$G$76,Q$20:Q$76))*Utilization!$B$65</f>
        <v>0</v>
      </c>
      <c r="R3" s="14">
        <f>(SUMPRODUCT(-- (($F$20:$F$76)="HC"), $G$20:$G$76,R$20:R$76))*Utilization!$B$65</f>
        <v>0</v>
      </c>
      <c r="S3" s="14">
        <f>(SUMPRODUCT(-- (($F$20:$F$76)="HC"), $G$20:$G$76,S$20:S$76))*Utilization!$B$65</f>
        <v>0</v>
      </c>
      <c r="T3" s="14">
        <f t="shared" si="0"/>
        <v>19600</v>
      </c>
      <c r="V3" s="18" t="s">
        <v>37</v>
      </c>
      <c r="W3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(($F$20:$F$76)="EX"), $G$20:$G$76,H$20:H$76))*Utilization!$B$65</f>
        <v>0</v>
      </c>
      <c r="I4" s="14">
        <f>(SUMPRODUCT(-- (($F$20:$F$76)="EX"), $G$20:$G$76,I$20:I$76))*Utilization!$B$65</f>
        <v>0</v>
      </c>
      <c r="J4" s="14">
        <f>(SUMPRODUCT(-- (($F$20:$F$76)="EX"), $G$20:$G$76,J$20:J$76))*Utilization!$B$65</f>
        <v>0</v>
      </c>
      <c r="K4" s="14">
        <f>(SUMPRODUCT(-- (($F$20:$F$76)="EX"), $G$20:$G$76,K$20:K$76))*Utilization!$B$65</f>
        <v>0</v>
      </c>
      <c r="L4" s="14">
        <f>(SUMPRODUCT(-- (($F$20:$F$76)="EX"), $G$20:$G$76,L$20:L$76))*Utilization!$B$65</f>
        <v>0</v>
      </c>
      <c r="M4" s="14">
        <f>(SUMPRODUCT(-- (($F$20:$F$76)="EX"), $G$20:$G$76,M$20:M$76))*Utilization!$B$65</f>
        <v>0</v>
      </c>
      <c r="N4" s="14">
        <f>(SUMPRODUCT(-- (($F$20:$F$76)="EX"), $G$20:$G$76,N$20:N$76))*Utilization!$B$65</f>
        <v>0</v>
      </c>
      <c r="O4" s="14">
        <f>(SUMPRODUCT(-- (($F$20:$F$76)="EX"), $G$20:$G$76,O$20:O$76))*Utilization!$B$65</f>
        <v>0</v>
      </c>
      <c r="P4" s="14">
        <f>(SUMPRODUCT(-- (($F$20:$F$76)="EX"), $G$20:$G$76,P$20:P$76))*Utilization!$B$65</f>
        <v>0</v>
      </c>
      <c r="Q4" s="14">
        <f>(SUMPRODUCT(-- (($F$20:$F$76)="EX"), $G$20:$G$76,Q$20:Q$76))*Utilization!$B$65</f>
        <v>0</v>
      </c>
      <c r="R4" s="14">
        <f>(SUMPRODUCT(-- (($F$20:$F$76)="EX"), $G$20:$G$76,R$20:R$76))*Utilization!$B$65</f>
        <v>0</v>
      </c>
      <c r="S4" s="14">
        <f>(SUMPRODUCT(-- (($F$20:$F$76)="EX"), $G$20:$G$76,S$20:S$76))*Utilization!$B$65</f>
        <v>0</v>
      </c>
      <c r="T4" s="14">
        <f t="shared" si="0"/>
        <v>0</v>
      </c>
      <c r="W4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(($F$20:$F$76)="CO"), $G$20:$G$76,H$20:H$76))*Utilization!$B$65</f>
        <v>0</v>
      </c>
      <c r="I5" s="14">
        <f>(SUMPRODUCT(-- (($F$20:$F$76)="CO"), $G$20:$G$76,I$20:I$76))*Utilization!$B$65</f>
        <v>0</v>
      </c>
      <c r="J5" s="14">
        <f>(SUMPRODUCT(-- (($F$20:$F$76)="CO"), $G$20:$G$76,J$20:J$76))*Utilization!$B$65</f>
        <v>0</v>
      </c>
      <c r="K5" s="14">
        <f>(SUMPRODUCT(-- (($F$20:$F$76)="CO"), $G$20:$G$76,K$20:K$76))*Utilization!$B$65</f>
        <v>0</v>
      </c>
      <c r="L5" s="14">
        <f>(SUMPRODUCT(-- (($F$20:$F$76)="CO"), $G$20:$G$76,L$20:L$76))*Utilization!$B$65</f>
        <v>0</v>
      </c>
      <c r="M5" s="14">
        <f>(SUMPRODUCT(-- (($F$20:$F$76)="CO"), $G$20:$G$76,M$20:M$76))*Utilization!$B$65</f>
        <v>0</v>
      </c>
      <c r="N5" s="14">
        <f>(SUMPRODUCT(-- (($F$20:$F$76)="CO"), $G$20:$G$76,N$20:N$76))*Utilization!$B$65</f>
        <v>0</v>
      </c>
      <c r="O5" s="14">
        <f>(SUMPRODUCT(-- (($F$20:$F$76)="CO"), $G$20:$G$76,O$20:O$76))*Utilization!$B$65</f>
        <v>0</v>
      </c>
      <c r="P5" s="14">
        <f>(SUMPRODUCT(-- (($F$20:$F$76)="CO"), $G$20:$G$76,P$20:P$76))*Utilization!$B$65</f>
        <v>0</v>
      </c>
      <c r="Q5" s="14">
        <f>(SUMPRODUCT(-- (($F$20:$F$76)="CO"), $G$20:$G$76,Q$20:Q$76))*Utilization!$B$65</f>
        <v>0</v>
      </c>
      <c r="R5" s="14">
        <f>(SUMPRODUCT(-- (($F$20:$F$76)="CO"), $G$20:$G$76,R$20:R$76))*Utilization!$B$65</f>
        <v>0</v>
      </c>
      <c r="S5" s="14">
        <f>(SUMPRODUCT(-- (($F$20:$F$76)="CO"), $G$20:$G$76,S$20:S$76))*Utilization!$B$65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4">
        <f t="shared" si="0"/>
        <v>0</v>
      </c>
    </row>
    <row r="9" spans="1:23" s="6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2880</v>
      </c>
      <c r="M9" s="11">
        <f t="shared" si="1"/>
        <v>8000</v>
      </c>
      <c r="N9" s="11">
        <f t="shared" si="1"/>
        <v>7040</v>
      </c>
      <c r="O9" s="11">
        <f t="shared" si="1"/>
        <v>1680</v>
      </c>
      <c r="P9" s="11">
        <f t="shared" si="1"/>
        <v>0</v>
      </c>
      <c r="Q9" s="11">
        <f t="shared" si="1"/>
        <v>0</v>
      </c>
      <c r="R9" s="11">
        <f t="shared" si="1"/>
        <v>0</v>
      </c>
      <c r="S9" s="11">
        <f t="shared" si="1"/>
        <v>0</v>
      </c>
      <c r="T9" s="11">
        <f t="shared" si="1"/>
        <v>19600</v>
      </c>
    </row>
    <row r="10" spans="1:23" s="6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</v>
      </c>
      <c r="N10" s="12">
        <f t="shared" si="2"/>
        <v>0</v>
      </c>
      <c r="O10" s="12">
        <f t="shared" si="2"/>
        <v>0.98776823896475441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0</v>
      </c>
      <c r="T10" s="12">
        <f t="shared" si="2"/>
        <v>0.85729612125546861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0</v>
      </c>
      <c r="N11" s="13">
        <f t="shared" si="3"/>
        <v>0</v>
      </c>
      <c r="O11" s="13">
        <f t="shared" si="3"/>
        <v>1.2231761035245545E-2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0</v>
      </c>
      <c r="T11" s="13">
        <f>IF(T$2=0,0,+T3/T$2)</f>
        <v>0.14270387874453136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28"/>
      <c r="I20" s="28"/>
      <c r="J20" s="28"/>
      <c r="K20" s="28"/>
      <c r="L20" s="28"/>
      <c r="M20" s="28"/>
      <c r="N20" s="28"/>
      <c r="O20" s="160">
        <v>0</v>
      </c>
      <c r="P20" s="160">
        <v>0</v>
      </c>
      <c r="Q20" s="160">
        <v>0</v>
      </c>
      <c r="R20" s="160">
        <v>0</v>
      </c>
      <c r="S20" s="160">
        <v>0</v>
      </c>
    </row>
    <row r="21" spans="1:19" x14ac:dyDescent="0.35">
      <c r="E21" s="23" t="str">
        <f>+Utilization!A4</f>
        <v>Tao Feng</v>
      </c>
      <c r="F21" s="23" t="str">
        <f>+Utilization!B4</f>
        <v>HC</v>
      </c>
      <c r="G21" s="23">
        <f>+Utilization!C4</f>
        <v>80</v>
      </c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</row>
    <row r="22" spans="1:19" x14ac:dyDescent="0.35">
      <c r="E22" s="23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spans="1:19" x14ac:dyDescent="0.35">
      <c r="E23" s="23" t="str">
        <f>+Utilization!A6</f>
        <v>Chengyi Wang</v>
      </c>
      <c r="F23" s="23" t="str">
        <f>+Utilization!B6</f>
        <v>HC</v>
      </c>
      <c r="G23" s="23">
        <f>+Utilization!C6</f>
        <v>80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</row>
    <row r="24" spans="1:19" x14ac:dyDescent="0.35">
      <c r="E24" s="23" t="str">
        <f>+Utilization!A7</f>
        <v>Ningbo Xiang</v>
      </c>
      <c r="F24" s="23" t="str">
        <f>+Utilization!B7</f>
        <v>HC</v>
      </c>
      <c r="G24" s="23">
        <f>+Utilization!C7</f>
        <v>80</v>
      </c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</row>
    <row r="25" spans="1:19" x14ac:dyDescent="0.35">
      <c r="E25" s="23" t="str">
        <f>+Utilization!A8</f>
        <v>Ruijiang Zhu</v>
      </c>
      <c r="F25" s="23" t="str">
        <f>+Utilization!B8</f>
        <v>HC</v>
      </c>
      <c r="G25" s="23">
        <f>+Utilization!C8</f>
        <v>80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</row>
    <row r="26" spans="1:19" x14ac:dyDescent="0.35">
      <c r="E26" s="23" t="str">
        <f>+Utilization!A9</f>
        <v>Junhong Sun</v>
      </c>
      <c r="F26" s="23" t="str">
        <f>+Utilization!B9</f>
        <v>HC</v>
      </c>
      <c r="G26" s="23">
        <f>+Utilization!C9</f>
        <v>80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</row>
    <row r="27" spans="1:19" x14ac:dyDescent="0.35">
      <c r="E27" s="23" t="str">
        <f>+Utilization!A10</f>
        <v>Yong Zhou</v>
      </c>
      <c r="F27" s="23" t="str">
        <f>+Utilization!B10</f>
        <v>HC</v>
      </c>
      <c r="G27" s="23">
        <f>+Utilization!C10</f>
        <v>80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</row>
    <row r="28" spans="1:19" x14ac:dyDescent="0.35">
      <c r="E28" s="23" t="str">
        <f>+Utilization!A11</f>
        <v>Weimin Wu</v>
      </c>
      <c r="F28" s="23" t="str">
        <f>+Utilization!B11</f>
        <v>HC</v>
      </c>
      <c r="G28" s="23">
        <f>+Utilization!C11</f>
        <v>80</v>
      </c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</row>
    <row r="29" spans="1:19" x14ac:dyDescent="0.35">
      <c r="E29" s="23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</row>
    <row r="30" spans="1:19" x14ac:dyDescent="0.35">
      <c r="E30" s="23" t="str">
        <f>+Utilization!A13</f>
        <v>Yifei Yan</v>
      </c>
      <c r="F30" s="23" t="str">
        <f>+Utilization!B13</f>
        <v>HC</v>
      </c>
      <c r="G30" s="23">
        <f>+Utilization!C13</f>
        <v>70</v>
      </c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</row>
    <row r="31" spans="1:19" x14ac:dyDescent="0.35">
      <c r="E31" s="23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</row>
    <row r="32" spans="1:19" x14ac:dyDescent="0.35">
      <c r="E32" s="23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</row>
    <row r="33" spans="5:19" x14ac:dyDescent="0.35">
      <c r="E33" s="23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spans="5:19" x14ac:dyDescent="0.35">
      <c r="E34" s="23" t="str">
        <f>+Utilization!A17</f>
        <v>XU, Kun</v>
      </c>
      <c r="F34" s="23" t="str">
        <f>+Utilization!B17</f>
        <v>HC</v>
      </c>
      <c r="G34" s="23">
        <f>+Utilization!C17</f>
        <v>70</v>
      </c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</row>
    <row r="35" spans="5:19" x14ac:dyDescent="0.35">
      <c r="E35" s="23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5:19" x14ac:dyDescent="0.35">
      <c r="E36" s="23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28"/>
      <c r="I36" s="28"/>
      <c r="J36" s="28"/>
      <c r="K36" s="28"/>
      <c r="L36" s="28"/>
      <c r="M36" s="28">
        <v>10</v>
      </c>
      <c r="N36" s="28">
        <v>10</v>
      </c>
      <c r="O36" s="28">
        <v>3</v>
      </c>
      <c r="P36" s="28"/>
      <c r="Q36" s="28"/>
      <c r="R36" s="28"/>
      <c r="S36" s="28"/>
    </row>
    <row r="37" spans="5:19" x14ac:dyDescent="0.35">
      <c r="E37" s="23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</row>
    <row r="38" spans="5:19" x14ac:dyDescent="0.35">
      <c r="E38" s="23" t="str">
        <f>+Utilization!A21</f>
        <v>ZHANG, Ao</v>
      </c>
      <c r="F38" s="23" t="str">
        <f>+Utilization!B21</f>
        <v>HC</v>
      </c>
      <c r="G38" s="23">
        <f>+Utilization!C21</f>
        <v>70</v>
      </c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5:19" x14ac:dyDescent="0.35">
      <c r="E39" s="23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</row>
    <row r="40" spans="5:19" x14ac:dyDescent="0.35">
      <c r="E40" s="23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</row>
    <row r="41" spans="5:19" x14ac:dyDescent="0.35">
      <c r="E41" s="23" t="str">
        <f>+Utilization!A24</f>
        <v>GENG, Bin</v>
      </c>
      <c r="F41" s="23" t="str">
        <f>+Utilization!B24</f>
        <v>HC</v>
      </c>
      <c r="G41" s="23">
        <f>+Utilization!C24</f>
        <v>70</v>
      </c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</row>
    <row r="42" spans="5:19" x14ac:dyDescent="0.35">
      <c r="E42" s="23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</row>
    <row r="43" spans="5:19" x14ac:dyDescent="0.35">
      <c r="E43" s="23" t="str">
        <f>+Utilization!A26</f>
        <v>XIE, Qian</v>
      </c>
      <c r="F43" s="23" t="str">
        <f>+Utilization!B26</f>
        <v>HC</v>
      </c>
      <c r="G43" s="23">
        <f>+Utilization!C26</f>
        <v>60</v>
      </c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</row>
    <row r="44" spans="5:19" x14ac:dyDescent="0.35">
      <c r="E44" s="23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</row>
    <row r="45" spans="5:19" x14ac:dyDescent="0.35">
      <c r="E45" s="23" t="str">
        <f>+Utilization!A28</f>
        <v>HE, Ran</v>
      </c>
      <c r="F45" s="23" t="str">
        <f>+Utilization!B28</f>
        <v>HC</v>
      </c>
      <c r="G45" s="23">
        <f>+Utilization!C28</f>
        <v>60</v>
      </c>
      <c r="H45" s="28"/>
      <c r="I45" s="28"/>
      <c r="J45" s="28"/>
      <c r="K45" s="28"/>
      <c r="L45" s="28"/>
      <c r="M45" s="160"/>
      <c r="N45" s="160"/>
      <c r="O45" s="28"/>
      <c r="P45" s="28"/>
      <c r="Q45" s="28"/>
      <c r="R45" s="28"/>
      <c r="S45" s="28"/>
    </row>
    <row r="46" spans="5:19" x14ac:dyDescent="0.35">
      <c r="E46" s="23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28"/>
      <c r="I46" s="28"/>
      <c r="J46" s="28"/>
      <c r="K46" s="28"/>
      <c r="L46" s="28">
        <v>6</v>
      </c>
      <c r="M46" s="28">
        <v>5</v>
      </c>
      <c r="N46" s="28">
        <v>3</v>
      </c>
      <c r="O46" s="28"/>
      <c r="P46" s="28"/>
      <c r="Q46" s="28"/>
      <c r="R46" s="28"/>
      <c r="S46" s="28"/>
    </row>
    <row r="47" spans="5:19" x14ac:dyDescent="0.35">
      <c r="E47" s="23" t="str">
        <f>+Utilization!A30</f>
        <v>Min Li</v>
      </c>
      <c r="F47" s="23" t="str">
        <f>+Utilization!B30</f>
        <v>HC</v>
      </c>
      <c r="G47" s="23">
        <f>+Utilization!C30</f>
        <v>60</v>
      </c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</row>
    <row r="48" spans="5:19" x14ac:dyDescent="0.35">
      <c r="E48" s="23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</row>
    <row r="49" spans="5:19" x14ac:dyDescent="0.35">
      <c r="E49" s="23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</row>
    <row r="50" spans="5:19" x14ac:dyDescent="0.35">
      <c r="E50" s="23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</row>
    <row r="51" spans="5:19" x14ac:dyDescent="0.35">
      <c r="E51" s="23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</row>
    <row r="52" spans="5:19" s="115" customFormat="1" x14ac:dyDescent="0.35">
      <c r="E52" s="23" t="str">
        <f>+Utilization!A35</f>
        <v>Yongquan Wang</v>
      </c>
      <c r="F52" s="23">
        <f>+Utilization!B35</f>
        <v>0</v>
      </c>
      <c r="G52" s="23">
        <f>+Utilization!C35</f>
        <v>60</v>
      </c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</row>
    <row r="53" spans="5:19" s="115" customFormat="1" x14ac:dyDescent="0.35">
      <c r="E53" s="23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</row>
    <row r="54" spans="5:19" s="115" customFormat="1" x14ac:dyDescent="0.35">
      <c r="E54" s="23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</row>
    <row r="55" spans="5:19" s="115" customFormat="1" x14ac:dyDescent="0.35">
      <c r="E55" s="23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</row>
    <row r="56" spans="5:19" s="115" customFormat="1" x14ac:dyDescent="0.35">
      <c r="E56" s="23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</row>
    <row r="57" spans="5:19" s="115" customFormat="1" x14ac:dyDescent="0.35">
      <c r="E57" s="23">
        <f>+Utilization!A40</f>
        <v>0</v>
      </c>
      <c r="F57" s="23">
        <f>+Utilization!B40</f>
        <v>0</v>
      </c>
      <c r="G57" s="23">
        <f>+Utilization!C40</f>
        <v>0</v>
      </c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</row>
    <row r="58" spans="5:19" s="115" customFormat="1" x14ac:dyDescent="0.35">
      <c r="E58" s="23">
        <f>+Utilization!A41</f>
        <v>0</v>
      </c>
      <c r="F58" s="23">
        <f>+Utilization!B41</f>
        <v>0</v>
      </c>
      <c r="G58" s="23">
        <f>+Utilization!C41</f>
        <v>0</v>
      </c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</row>
    <row r="59" spans="5:19" s="115" customFormat="1" x14ac:dyDescent="0.35">
      <c r="E59" s="23">
        <f>+Utilization!A42</f>
        <v>0</v>
      </c>
      <c r="F59" s="23">
        <f>+Utilization!B42</f>
        <v>0</v>
      </c>
      <c r="G59" s="23">
        <f>+Utilization!C42</f>
        <v>0</v>
      </c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</row>
    <row r="60" spans="5:19" s="115" customFormat="1" x14ac:dyDescent="0.35">
      <c r="E60" s="23">
        <f>+Utilization!A43</f>
        <v>0</v>
      </c>
      <c r="F60" s="23">
        <f>+Utilization!B43</f>
        <v>0</v>
      </c>
      <c r="G60" s="23">
        <f>+Utilization!C43</f>
        <v>0</v>
      </c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</row>
    <row r="61" spans="5:19" s="115" customFormat="1" x14ac:dyDescent="0.35">
      <c r="E61" s="23">
        <f>+Utilization!A44</f>
        <v>0</v>
      </c>
      <c r="F61" s="23">
        <f>+Utilization!B44</f>
        <v>0</v>
      </c>
      <c r="G61" s="23">
        <f>+Utilization!C44</f>
        <v>0</v>
      </c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</row>
    <row r="62" spans="5:19" s="115" customFormat="1" x14ac:dyDescent="0.35">
      <c r="E62" s="23">
        <f>+Utilization!A45</f>
        <v>0</v>
      </c>
      <c r="F62" s="23">
        <f>+Utilization!B45</f>
        <v>0</v>
      </c>
      <c r="G62" s="23">
        <f>+Utilization!C45</f>
        <v>0</v>
      </c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</row>
    <row r="63" spans="5:19" s="115" customFormat="1" x14ac:dyDescent="0.35">
      <c r="E63" s="23">
        <f>+Utilization!A46</f>
        <v>0</v>
      </c>
      <c r="F63" s="23">
        <f>+Utilization!B46</f>
        <v>0</v>
      </c>
      <c r="G63" s="23">
        <f>+Utilization!C46</f>
        <v>0</v>
      </c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</row>
    <row r="64" spans="5:19" s="115" customFormat="1" x14ac:dyDescent="0.35">
      <c r="E64" s="23">
        <f>+Utilization!A47</f>
        <v>0</v>
      </c>
      <c r="F64" s="23">
        <f>+Utilization!B47</f>
        <v>0</v>
      </c>
      <c r="G64" s="23">
        <f>+Utilization!C47</f>
        <v>0</v>
      </c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</row>
    <row r="65" spans="5:19" s="115" customFormat="1" x14ac:dyDescent="0.35">
      <c r="E65" s="23">
        <f>+Utilization!A48</f>
        <v>0</v>
      </c>
      <c r="F65" s="23">
        <f>+Utilization!B48</f>
        <v>0</v>
      </c>
      <c r="G65" s="23">
        <f>+Utilization!C48</f>
        <v>0</v>
      </c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</row>
    <row r="66" spans="5:19" s="115" customFormat="1" x14ac:dyDescent="0.35">
      <c r="E66" s="23">
        <f>+Utilization!A49</f>
        <v>0</v>
      </c>
      <c r="F66" s="23">
        <f>+Utilization!B49</f>
        <v>0</v>
      </c>
      <c r="G66" s="23">
        <f>+Utilization!C49</f>
        <v>0</v>
      </c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</row>
    <row r="67" spans="5:19" s="115" customFormat="1" x14ac:dyDescent="0.35">
      <c r="E67" s="23">
        <f>+Utilization!A50</f>
        <v>0</v>
      </c>
      <c r="F67" s="23">
        <f>+Utilization!B50</f>
        <v>0</v>
      </c>
      <c r="G67" s="23">
        <f>+Utilization!C50</f>
        <v>0</v>
      </c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</row>
    <row r="68" spans="5:19" s="115" customFormat="1" x14ac:dyDescent="0.35">
      <c r="E68" s="23">
        <f>+Utilization!A51</f>
        <v>0</v>
      </c>
      <c r="F68" s="23">
        <f>+Utilization!B51</f>
        <v>0</v>
      </c>
      <c r="G68" s="23">
        <f>+Utilization!C51</f>
        <v>0</v>
      </c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</row>
    <row r="69" spans="5:19" s="115" customFormat="1" x14ac:dyDescent="0.35">
      <c r="E69" s="23">
        <f>+Utilization!A52</f>
        <v>0</v>
      </c>
      <c r="F69" s="23">
        <f>+Utilization!B52</f>
        <v>0</v>
      </c>
      <c r="G69" s="23">
        <f>+Utilization!C52</f>
        <v>0</v>
      </c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</row>
    <row r="70" spans="5:19" s="115" customFormat="1" x14ac:dyDescent="0.35">
      <c r="E70" s="23">
        <f>+Utilization!A53</f>
        <v>0</v>
      </c>
      <c r="F70" s="23">
        <f>+Utilization!B53</f>
        <v>0</v>
      </c>
      <c r="G70" s="23">
        <f>+Utilization!C53</f>
        <v>0</v>
      </c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</row>
    <row r="71" spans="5:19" s="115" customFormat="1" x14ac:dyDescent="0.35">
      <c r="E71" s="23">
        <f>+Utilization!A54</f>
        <v>0</v>
      </c>
      <c r="F71" s="23">
        <f>+Utilization!B54</f>
        <v>0</v>
      </c>
      <c r="G71" s="23">
        <f>+Utilization!C54</f>
        <v>0</v>
      </c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</row>
    <row r="72" spans="5:19" s="115" customFormat="1" x14ac:dyDescent="0.35">
      <c r="E72" s="23">
        <f>+Utilization!A55</f>
        <v>0</v>
      </c>
      <c r="F72" s="23">
        <f>+Utilization!B55</f>
        <v>0</v>
      </c>
      <c r="G72" s="23">
        <f>+Utilization!C55</f>
        <v>0</v>
      </c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</row>
    <row r="73" spans="5:19" s="115" customFormat="1" x14ac:dyDescent="0.35">
      <c r="E73" s="23">
        <f>+Utilization!A56</f>
        <v>0</v>
      </c>
      <c r="F73" s="23">
        <f>+Utilization!B56</f>
        <v>0</v>
      </c>
      <c r="G73" s="23">
        <f>+Utilization!C56</f>
        <v>0</v>
      </c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</row>
    <row r="74" spans="5:19" s="115" customFormat="1" x14ac:dyDescent="0.35">
      <c r="E74" s="23">
        <f>+Utilization!A57</f>
        <v>0</v>
      </c>
      <c r="F74" s="23">
        <f>+Utilization!B57</f>
        <v>0</v>
      </c>
      <c r="G74" s="23">
        <f>+Utilization!C57</f>
        <v>0</v>
      </c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</row>
    <row r="75" spans="5:19" x14ac:dyDescent="0.35">
      <c r="E75" s="23">
        <f>+Utilization!A58</f>
        <v>0</v>
      </c>
      <c r="F75" s="23">
        <f>+Utilization!B58</f>
        <v>0</v>
      </c>
      <c r="G75" s="23">
        <f>+Utilization!C58</f>
        <v>0</v>
      </c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</row>
    <row r="76" spans="5:19" x14ac:dyDescent="0.35">
      <c r="E76" s="23" t="str">
        <f>+Utilization!A59</f>
        <v>Total</v>
      </c>
      <c r="F76" s="23">
        <f>+Utilization!B59</f>
        <v>0</v>
      </c>
      <c r="G76" s="23">
        <f>+Utilization!C59</f>
        <v>0</v>
      </c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</row>
  </sheetData>
  <sheetProtection sort="0" autoFilter="0"/>
  <autoFilter ref="E19:E76"/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76"/>
  <sheetViews>
    <sheetView workbookViewId="0">
      <selection activeCell="E2" sqref="E2"/>
    </sheetView>
  </sheetViews>
  <sheetFormatPr defaultColWidth="8.7265625" defaultRowHeight="14.5" x14ac:dyDescent="0.35"/>
  <cols>
    <col min="1" max="1" width="19" customWidth="1"/>
    <col min="2" max="2" width="6.26953125" customWidth="1"/>
    <col min="3" max="3" width="8.453125" customWidth="1"/>
    <col min="4" max="4" width="13.26953125" customWidth="1"/>
    <col min="5" max="5" width="28.7265625" customWidth="1"/>
    <col min="6" max="6" width="49.7265625" customWidth="1"/>
    <col min="7" max="7" width="16.453125" customWidth="1"/>
    <col min="22" max="22" width="2.453125" hidden="1" customWidth="1"/>
    <col min="23" max="23" width="8.453125" hidden="1" customWidth="1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160"/>
      <c r="C2" s="160" t="e">
        <f>VLOOKUP(F2,CRM!A:N,5,0)</f>
        <v>#N/A</v>
      </c>
      <c r="D2" s="115" t="s">
        <v>2505</v>
      </c>
      <c r="E2" s="115" t="s">
        <v>2583</v>
      </c>
      <c r="F2" s="240" t="s">
        <v>2582</v>
      </c>
      <c r="G2" s="8" t="s">
        <v>4</v>
      </c>
      <c r="H2" s="16"/>
      <c r="I2" s="16"/>
      <c r="J2" s="16"/>
      <c r="K2" s="16"/>
      <c r="L2" s="16"/>
      <c r="M2" s="16"/>
      <c r="N2" s="16"/>
      <c r="O2" s="16"/>
      <c r="P2" s="157"/>
      <c r="Q2" s="157"/>
      <c r="R2" s="157"/>
      <c r="S2" s="157">
        <v>100000</v>
      </c>
      <c r="T2" s="14">
        <f t="shared" ref="T2:T8" si="0">SUM(H2:S2)</f>
        <v>100000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(($F$20:$F$76)="HC"), $G$20:$G$76,H$20:H$76))*Utilization!$B$65</f>
        <v>0</v>
      </c>
      <c r="I3" s="14">
        <f>(SUMPRODUCT(-- (($F$20:$F$76)="HC"), $G$20:$G$76,I$20:I$76))*Utilization!$B$65</f>
        <v>0</v>
      </c>
      <c r="J3" s="14">
        <f>(SUMPRODUCT(-- (($F$20:$F$76)="HC"), $G$20:$G$76,J$20:J$76))*Utilization!$B$65</f>
        <v>0</v>
      </c>
      <c r="K3" s="14">
        <f>(SUMPRODUCT(-- (($F$20:$F$76)="HC"), $G$20:$G$76,K$20:K$76))*Utilization!$B$65</f>
        <v>0</v>
      </c>
      <c r="L3" s="14">
        <f>(SUMPRODUCT(-- (($F$20:$F$76)="HC"), $G$20:$G$76,L$20:L$76))*Utilization!$B$65</f>
        <v>1680</v>
      </c>
      <c r="M3" s="14">
        <f>(SUMPRODUCT(-- (($F$20:$F$76)="HC"), $G$20:$G$76,M$20:M$76))*Utilization!$B$65</f>
        <v>0</v>
      </c>
      <c r="N3" s="14">
        <f>(SUMPRODUCT(-- (($F$20:$F$76)="HC"), $G$20:$G$76,N$20:N$76))*Utilization!$B$65</f>
        <v>0</v>
      </c>
      <c r="O3" s="14">
        <f>(SUMPRODUCT(-- (($F$20:$F$76)="HC"), $G$20:$G$76,O$20:O$76))*Utilization!$B$65</f>
        <v>0</v>
      </c>
      <c r="P3" s="14">
        <f>(SUMPRODUCT(-- (($F$20:$F$76)="HC"), $G$20:$G$76,P$20:P$76))*Utilization!$B$65</f>
        <v>0</v>
      </c>
      <c r="Q3" s="14">
        <f>(SUMPRODUCT(-- (($F$20:$F$76)="HC"), $G$20:$G$76,Q$20:Q$76))*Utilization!$B$65</f>
        <v>0</v>
      </c>
      <c r="R3" s="14">
        <f>(SUMPRODUCT(-- (($F$20:$F$76)="HC"), $G$20:$G$76,R$20:R$76))*Utilization!$B$65</f>
        <v>0</v>
      </c>
      <c r="S3" s="14">
        <f>(SUMPRODUCT(-- (($F$20:$F$76)="HC"), $G$20:$G$76,S$20:S$76))*Utilization!$B$65</f>
        <v>0</v>
      </c>
      <c r="T3" s="14">
        <f t="shared" si="0"/>
        <v>1680</v>
      </c>
      <c r="V3" s="18" t="s">
        <v>37</v>
      </c>
      <c r="W3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(($F$20:$F$76)="EX"), $G$20:$G$76,H$20:H$76))*Utilization!$B$65</f>
        <v>0</v>
      </c>
      <c r="I4" s="14">
        <f>(SUMPRODUCT(-- (($F$20:$F$76)="EX"), $G$20:$G$76,I$20:I$76))*Utilization!$B$65</f>
        <v>0</v>
      </c>
      <c r="J4" s="14">
        <f>(SUMPRODUCT(-- (($F$20:$F$76)="EX"), $G$20:$G$76,J$20:J$76))*Utilization!$B$65</f>
        <v>0</v>
      </c>
      <c r="K4" s="14">
        <f>(SUMPRODUCT(-- (($F$20:$F$76)="EX"), $G$20:$G$76,K$20:K$76))*Utilization!$B$65</f>
        <v>0</v>
      </c>
      <c r="L4" s="14">
        <f>(SUMPRODUCT(-- (($F$20:$F$76)="EX"), $G$20:$G$76,L$20:L$76))*Utilization!$B$65</f>
        <v>0</v>
      </c>
      <c r="M4" s="14">
        <f>(SUMPRODUCT(-- (($F$20:$F$76)="EX"), $G$20:$G$76,M$20:M$76))*Utilization!$B$65</f>
        <v>0</v>
      </c>
      <c r="N4" s="14">
        <f>(SUMPRODUCT(-- (($F$20:$F$76)="EX"), $G$20:$G$76,N$20:N$76))*Utilization!$B$65</f>
        <v>0</v>
      </c>
      <c r="O4" s="14">
        <f>(SUMPRODUCT(-- (($F$20:$F$76)="EX"), $G$20:$G$76,O$20:O$76))*Utilization!$B$65</f>
        <v>0</v>
      </c>
      <c r="P4" s="14">
        <f>(SUMPRODUCT(-- (($F$20:$F$76)="EX"), $G$20:$G$76,P$20:P$76))*Utilization!$B$65</f>
        <v>0</v>
      </c>
      <c r="Q4" s="14">
        <f>(SUMPRODUCT(-- (($F$20:$F$76)="EX"), $G$20:$G$76,Q$20:Q$76))*Utilization!$B$65</f>
        <v>0</v>
      </c>
      <c r="R4" s="14">
        <f>(SUMPRODUCT(-- (($F$20:$F$76)="EX"), $G$20:$G$76,R$20:R$76))*Utilization!$B$65</f>
        <v>0</v>
      </c>
      <c r="S4" s="14">
        <f>(SUMPRODUCT(-- (($F$20:$F$76)="EX"), $G$20:$G$76,S$20:S$76))*Utilization!$B$65</f>
        <v>0</v>
      </c>
      <c r="T4" s="14">
        <f t="shared" si="0"/>
        <v>0</v>
      </c>
      <c r="W4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(($F$20:$F$76)="CO"), $G$20:$G$76,H$20:H$76))*Utilization!$B$65</f>
        <v>0</v>
      </c>
      <c r="I5" s="14">
        <f>(SUMPRODUCT(-- (($F$20:$F$76)="CO"), $G$20:$G$76,I$20:I$76))*Utilization!$B$65</f>
        <v>0</v>
      </c>
      <c r="J5" s="14">
        <f>(SUMPRODUCT(-- (($F$20:$F$76)="CO"), $G$20:$G$76,J$20:J$76))*Utilization!$B$65</f>
        <v>0</v>
      </c>
      <c r="K5" s="14">
        <f>(SUMPRODUCT(-- (($F$20:$F$76)="CO"), $G$20:$G$76,K$20:K$76))*Utilization!$B$65</f>
        <v>0</v>
      </c>
      <c r="L5" s="14">
        <f>(SUMPRODUCT(-- (($F$20:$F$76)="CO"), $G$20:$G$76,L$20:L$76))*Utilization!$B$65</f>
        <v>0</v>
      </c>
      <c r="M5" s="14">
        <f>(SUMPRODUCT(-- (($F$20:$F$76)="CO"), $G$20:$G$76,M$20:M$76))*Utilization!$B$65</f>
        <v>0</v>
      </c>
      <c r="N5" s="14">
        <f>(SUMPRODUCT(-- (($F$20:$F$76)="CO"), $G$20:$G$76,N$20:N$76))*Utilization!$B$65</f>
        <v>0</v>
      </c>
      <c r="O5" s="14">
        <f>(SUMPRODUCT(-- (($F$20:$F$76)="CO"), $G$20:$G$76,O$20:O$76))*Utilization!$B$65</f>
        <v>0</v>
      </c>
      <c r="P5" s="14">
        <f>(SUMPRODUCT(-- (($F$20:$F$76)="CO"), $G$20:$G$76,P$20:P$76))*Utilization!$B$65</f>
        <v>0</v>
      </c>
      <c r="Q5" s="14">
        <f>(SUMPRODUCT(-- (($F$20:$F$76)="CO"), $G$20:$G$76,Q$20:Q$76))*Utilization!$B$65</f>
        <v>0</v>
      </c>
      <c r="R5" s="14">
        <f>(SUMPRODUCT(-- (($F$20:$F$76)="CO"), $G$20:$G$76,R$20:R$76))*Utilization!$B$65</f>
        <v>0</v>
      </c>
      <c r="S5" s="14">
        <f>(SUMPRODUCT(-- (($F$20:$F$76)="CO"), $G$20:$G$76,S$20:S$76))*Utilization!$B$65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4">
        <f t="shared" si="0"/>
        <v>0</v>
      </c>
    </row>
    <row r="9" spans="1:23" s="6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1680</v>
      </c>
      <c r="M9" s="11">
        <f t="shared" si="1"/>
        <v>0</v>
      </c>
      <c r="N9" s="11">
        <f t="shared" si="1"/>
        <v>0</v>
      </c>
      <c r="O9" s="11">
        <f t="shared" si="1"/>
        <v>0</v>
      </c>
      <c r="P9" s="11">
        <f t="shared" si="1"/>
        <v>0</v>
      </c>
      <c r="Q9" s="11">
        <f t="shared" si="1"/>
        <v>0</v>
      </c>
      <c r="R9" s="11">
        <f t="shared" si="1"/>
        <v>0</v>
      </c>
      <c r="S9" s="11">
        <f t="shared" si="1"/>
        <v>0</v>
      </c>
      <c r="T9" s="11">
        <f t="shared" si="1"/>
        <v>1680</v>
      </c>
    </row>
    <row r="10" spans="1:23" s="6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1</v>
      </c>
      <c r="T10" s="12">
        <f t="shared" si="2"/>
        <v>0.98319999999999996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0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0</v>
      </c>
      <c r="T11" s="13">
        <f>IF(T$2=0,0,+T3/T$2)</f>
        <v>1.6799999999999999E-2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</row>
    <row r="21" spans="1:19" x14ac:dyDescent="0.35">
      <c r="E21" s="23" t="str">
        <f>+Utilization!A4</f>
        <v>Tao Feng</v>
      </c>
      <c r="F21" s="23" t="str">
        <f>+Utilization!B4</f>
        <v>HC</v>
      </c>
      <c r="G21" s="23">
        <f>+Utilization!C4</f>
        <v>80</v>
      </c>
      <c r="H21" s="28"/>
      <c r="I21" s="28"/>
      <c r="J21" s="28"/>
      <c r="K21" s="28"/>
      <c r="L21" s="28"/>
      <c r="M21" s="28"/>
      <c r="N21" s="28"/>
      <c r="O21" s="28"/>
      <c r="P21" s="160"/>
      <c r="Q21" s="160"/>
      <c r="R21" s="160"/>
      <c r="S21" s="160"/>
    </row>
    <row r="22" spans="1:19" x14ac:dyDescent="0.35">
      <c r="E22" s="23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spans="1:19" x14ac:dyDescent="0.35">
      <c r="E23" s="23" t="str">
        <f>+Utilization!A6</f>
        <v>Chengyi Wang</v>
      </c>
      <c r="F23" s="23" t="str">
        <f>+Utilization!B6</f>
        <v>HC</v>
      </c>
      <c r="G23" s="23">
        <f>+Utilization!C6</f>
        <v>80</v>
      </c>
      <c r="H23" s="28"/>
      <c r="I23" s="28"/>
      <c r="J23" s="28"/>
      <c r="K23" s="28"/>
      <c r="L23" s="28"/>
      <c r="M23" s="28"/>
      <c r="N23" s="28"/>
      <c r="O23" s="28"/>
      <c r="P23" s="160"/>
      <c r="Q23" s="160"/>
      <c r="R23" s="160"/>
      <c r="S23" s="160"/>
    </row>
    <row r="24" spans="1:19" x14ac:dyDescent="0.35">
      <c r="E24" s="23" t="str">
        <f>+Utilization!A7</f>
        <v>Ningbo Xiang</v>
      </c>
      <c r="F24" s="23" t="str">
        <f>+Utilization!B7</f>
        <v>HC</v>
      </c>
      <c r="G24" s="23">
        <f>+Utilization!C7</f>
        <v>80</v>
      </c>
      <c r="H24" s="28"/>
      <c r="I24" s="28"/>
      <c r="J24" s="28"/>
      <c r="K24" s="28"/>
      <c r="L24" s="28"/>
      <c r="M24" s="28"/>
      <c r="N24" s="28"/>
      <c r="O24" s="28"/>
      <c r="P24" s="160"/>
      <c r="Q24" s="160"/>
      <c r="R24" s="160"/>
      <c r="S24" s="160"/>
    </row>
    <row r="25" spans="1:19" x14ac:dyDescent="0.35">
      <c r="E25" s="23" t="str">
        <f>+Utilization!A8</f>
        <v>Ruijiang Zhu</v>
      </c>
      <c r="F25" s="23" t="str">
        <f>+Utilization!B8</f>
        <v>HC</v>
      </c>
      <c r="G25" s="23">
        <f>+Utilization!C8</f>
        <v>80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</row>
    <row r="26" spans="1:19" x14ac:dyDescent="0.35">
      <c r="E26" s="23" t="str">
        <f>+Utilization!A9</f>
        <v>Junhong Sun</v>
      </c>
      <c r="F26" s="23" t="str">
        <f>+Utilization!B9</f>
        <v>HC</v>
      </c>
      <c r="G26" s="23">
        <f>+Utilization!C9</f>
        <v>80</v>
      </c>
      <c r="H26" s="28"/>
      <c r="I26" s="28"/>
      <c r="J26" s="28"/>
      <c r="K26" s="28"/>
      <c r="L26" s="28"/>
      <c r="M26" s="28"/>
      <c r="N26" s="28"/>
      <c r="O26" s="28"/>
      <c r="P26" s="160"/>
      <c r="Q26" s="160"/>
      <c r="R26" s="160"/>
      <c r="S26" s="160"/>
    </row>
    <row r="27" spans="1:19" x14ac:dyDescent="0.35">
      <c r="E27" s="23" t="str">
        <f>+Utilization!A10</f>
        <v>Yong Zhou</v>
      </c>
      <c r="F27" s="23" t="str">
        <f>+Utilization!B10</f>
        <v>HC</v>
      </c>
      <c r="G27" s="23">
        <f>+Utilization!C10</f>
        <v>80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</row>
    <row r="28" spans="1:19" x14ac:dyDescent="0.35">
      <c r="E28" s="23" t="str">
        <f>+Utilization!A11</f>
        <v>Weimin Wu</v>
      </c>
      <c r="F28" s="23" t="str">
        <f>+Utilization!B11</f>
        <v>HC</v>
      </c>
      <c r="G28" s="23">
        <f>+Utilization!C11</f>
        <v>80</v>
      </c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</row>
    <row r="29" spans="1:19" x14ac:dyDescent="0.35">
      <c r="E29" s="23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</row>
    <row r="30" spans="1:19" x14ac:dyDescent="0.35">
      <c r="E30" s="23" t="str">
        <f>+Utilization!A13</f>
        <v>Yifei Yan</v>
      </c>
      <c r="F30" s="23" t="str">
        <f>+Utilization!B13</f>
        <v>HC</v>
      </c>
      <c r="G30" s="23">
        <f>+Utilization!C13</f>
        <v>70</v>
      </c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</row>
    <row r="31" spans="1:19" x14ac:dyDescent="0.35">
      <c r="E31" s="23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</row>
    <row r="32" spans="1:19" x14ac:dyDescent="0.35">
      <c r="E32" s="23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</row>
    <row r="33" spans="5:19" x14ac:dyDescent="0.35">
      <c r="E33" s="23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spans="5:19" x14ac:dyDescent="0.35">
      <c r="E34" s="23" t="str">
        <f>+Utilization!A17</f>
        <v>XU, Kun</v>
      </c>
      <c r="F34" s="23" t="str">
        <f>+Utilization!B17</f>
        <v>HC</v>
      </c>
      <c r="G34" s="23">
        <f>+Utilization!C17</f>
        <v>70</v>
      </c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</row>
    <row r="35" spans="5:19" x14ac:dyDescent="0.35">
      <c r="E35" s="23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5:19" x14ac:dyDescent="0.35">
      <c r="E36" s="23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28"/>
      <c r="I36" s="28"/>
      <c r="J36" s="28"/>
      <c r="K36" s="28"/>
      <c r="L36" s="160">
        <v>3</v>
      </c>
      <c r="M36" s="160">
        <v>0</v>
      </c>
      <c r="N36" s="160">
        <v>0</v>
      </c>
      <c r="O36" s="160">
        <v>0</v>
      </c>
      <c r="P36" s="160">
        <v>0</v>
      </c>
      <c r="Q36" s="160">
        <v>0</v>
      </c>
      <c r="R36" s="160">
        <v>0</v>
      </c>
      <c r="S36" s="160">
        <v>0</v>
      </c>
    </row>
    <row r="37" spans="5:19" x14ac:dyDescent="0.35">
      <c r="E37" s="23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</row>
    <row r="38" spans="5:19" x14ac:dyDescent="0.35">
      <c r="E38" s="23" t="str">
        <f>+Utilization!A21</f>
        <v>ZHANG, Ao</v>
      </c>
      <c r="F38" s="23" t="str">
        <f>+Utilization!B21</f>
        <v>HC</v>
      </c>
      <c r="G38" s="23">
        <f>+Utilization!C21</f>
        <v>70</v>
      </c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5:19" x14ac:dyDescent="0.35">
      <c r="E39" s="23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</row>
    <row r="40" spans="5:19" x14ac:dyDescent="0.35">
      <c r="E40" s="23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</row>
    <row r="41" spans="5:19" x14ac:dyDescent="0.35">
      <c r="E41" s="23" t="str">
        <f>+Utilization!A24</f>
        <v>GENG, Bin</v>
      </c>
      <c r="F41" s="23" t="str">
        <f>+Utilization!B24</f>
        <v>HC</v>
      </c>
      <c r="G41" s="23">
        <f>+Utilization!C24</f>
        <v>70</v>
      </c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</row>
    <row r="42" spans="5:19" x14ac:dyDescent="0.35">
      <c r="E42" s="23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</row>
    <row r="43" spans="5:19" x14ac:dyDescent="0.35">
      <c r="E43" s="23" t="str">
        <f>+Utilization!A26</f>
        <v>XIE, Qian</v>
      </c>
      <c r="F43" s="23" t="str">
        <f>+Utilization!B26</f>
        <v>HC</v>
      </c>
      <c r="G43" s="23">
        <f>+Utilization!C26</f>
        <v>60</v>
      </c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</row>
    <row r="44" spans="5:19" x14ac:dyDescent="0.35">
      <c r="E44" s="23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</row>
    <row r="45" spans="5:19" x14ac:dyDescent="0.35">
      <c r="E45" s="23" t="str">
        <f>+Utilization!A28</f>
        <v>HE, Ran</v>
      </c>
      <c r="F45" s="23" t="str">
        <f>+Utilization!B28</f>
        <v>HC</v>
      </c>
      <c r="G45" s="23">
        <f>+Utilization!C28</f>
        <v>60</v>
      </c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</row>
    <row r="46" spans="5:19" x14ac:dyDescent="0.35">
      <c r="E46" s="23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</row>
    <row r="47" spans="5:19" x14ac:dyDescent="0.35">
      <c r="E47" s="23" t="str">
        <f>+Utilization!A30</f>
        <v>Min Li</v>
      </c>
      <c r="F47" s="23" t="str">
        <f>+Utilization!B30</f>
        <v>HC</v>
      </c>
      <c r="G47" s="23">
        <f>+Utilization!C30</f>
        <v>60</v>
      </c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</row>
    <row r="48" spans="5:19" x14ac:dyDescent="0.35">
      <c r="E48" s="23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</row>
    <row r="49" spans="5:19" x14ac:dyDescent="0.35">
      <c r="E49" s="23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</row>
    <row r="50" spans="5:19" x14ac:dyDescent="0.35">
      <c r="E50" s="23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</row>
    <row r="51" spans="5:19" x14ac:dyDescent="0.35">
      <c r="E51" s="23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</row>
    <row r="52" spans="5:19" s="115" customFormat="1" x14ac:dyDescent="0.35">
      <c r="E52" s="23" t="str">
        <f>+Utilization!A35</f>
        <v>Yongquan Wang</v>
      </c>
      <c r="F52" s="23">
        <f>+Utilization!B35</f>
        <v>0</v>
      </c>
      <c r="G52" s="23">
        <f>+Utilization!C35</f>
        <v>60</v>
      </c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</row>
    <row r="53" spans="5:19" s="115" customFormat="1" x14ac:dyDescent="0.35">
      <c r="E53" s="23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</row>
    <row r="54" spans="5:19" s="115" customFormat="1" x14ac:dyDescent="0.35">
      <c r="E54" s="23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</row>
    <row r="55" spans="5:19" s="115" customFormat="1" x14ac:dyDescent="0.35">
      <c r="E55" s="23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</row>
    <row r="56" spans="5:19" s="115" customFormat="1" x14ac:dyDescent="0.35">
      <c r="E56" s="23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</row>
    <row r="57" spans="5:19" s="115" customFormat="1" x14ac:dyDescent="0.35">
      <c r="E57" s="23">
        <f>+Utilization!A40</f>
        <v>0</v>
      </c>
      <c r="F57" s="23">
        <f>+Utilization!B40</f>
        <v>0</v>
      </c>
      <c r="G57" s="23">
        <f>+Utilization!C40</f>
        <v>0</v>
      </c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</row>
    <row r="58" spans="5:19" s="115" customFormat="1" x14ac:dyDescent="0.35">
      <c r="E58" s="23">
        <f>+Utilization!A41</f>
        <v>0</v>
      </c>
      <c r="F58" s="23">
        <f>+Utilization!B41</f>
        <v>0</v>
      </c>
      <c r="G58" s="23">
        <f>+Utilization!C41</f>
        <v>0</v>
      </c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</row>
    <row r="59" spans="5:19" s="115" customFormat="1" x14ac:dyDescent="0.35">
      <c r="E59" s="23">
        <f>+Utilization!A42</f>
        <v>0</v>
      </c>
      <c r="F59" s="23">
        <f>+Utilization!B42</f>
        <v>0</v>
      </c>
      <c r="G59" s="23">
        <f>+Utilization!C42</f>
        <v>0</v>
      </c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</row>
    <row r="60" spans="5:19" s="115" customFormat="1" x14ac:dyDescent="0.35">
      <c r="E60" s="23">
        <f>+Utilization!A43</f>
        <v>0</v>
      </c>
      <c r="F60" s="23">
        <f>+Utilization!B43</f>
        <v>0</v>
      </c>
      <c r="G60" s="23">
        <f>+Utilization!C43</f>
        <v>0</v>
      </c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</row>
    <row r="61" spans="5:19" s="115" customFormat="1" x14ac:dyDescent="0.35">
      <c r="E61" s="23">
        <f>+Utilization!A44</f>
        <v>0</v>
      </c>
      <c r="F61" s="23">
        <f>+Utilization!B44</f>
        <v>0</v>
      </c>
      <c r="G61" s="23">
        <f>+Utilization!C44</f>
        <v>0</v>
      </c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</row>
    <row r="62" spans="5:19" s="115" customFormat="1" x14ac:dyDescent="0.35">
      <c r="E62" s="23">
        <f>+Utilization!A45</f>
        <v>0</v>
      </c>
      <c r="F62" s="23">
        <f>+Utilization!B45</f>
        <v>0</v>
      </c>
      <c r="G62" s="23">
        <f>+Utilization!C45</f>
        <v>0</v>
      </c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</row>
    <row r="63" spans="5:19" s="115" customFormat="1" x14ac:dyDescent="0.35">
      <c r="E63" s="23">
        <f>+Utilization!A46</f>
        <v>0</v>
      </c>
      <c r="F63" s="23">
        <f>+Utilization!B46</f>
        <v>0</v>
      </c>
      <c r="G63" s="23">
        <f>+Utilization!C46</f>
        <v>0</v>
      </c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</row>
    <row r="64" spans="5:19" s="115" customFormat="1" x14ac:dyDescent="0.35">
      <c r="E64" s="23">
        <f>+Utilization!A47</f>
        <v>0</v>
      </c>
      <c r="F64" s="23">
        <f>+Utilization!B47</f>
        <v>0</v>
      </c>
      <c r="G64" s="23">
        <f>+Utilization!C47</f>
        <v>0</v>
      </c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</row>
    <row r="65" spans="5:19" s="115" customFormat="1" x14ac:dyDescent="0.35">
      <c r="E65" s="23">
        <f>+Utilization!A48</f>
        <v>0</v>
      </c>
      <c r="F65" s="23">
        <f>+Utilization!B48</f>
        <v>0</v>
      </c>
      <c r="G65" s="23">
        <f>+Utilization!C48</f>
        <v>0</v>
      </c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</row>
    <row r="66" spans="5:19" s="115" customFormat="1" x14ac:dyDescent="0.35">
      <c r="E66" s="23">
        <f>+Utilization!A49</f>
        <v>0</v>
      </c>
      <c r="F66" s="23">
        <f>+Utilization!B49</f>
        <v>0</v>
      </c>
      <c r="G66" s="23">
        <f>+Utilization!C49</f>
        <v>0</v>
      </c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</row>
    <row r="67" spans="5:19" s="115" customFormat="1" x14ac:dyDescent="0.35">
      <c r="E67" s="23">
        <f>+Utilization!A50</f>
        <v>0</v>
      </c>
      <c r="F67" s="23">
        <f>+Utilization!B50</f>
        <v>0</v>
      </c>
      <c r="G67" s="23">
        <f>+Utilization!C50</f>
        <v>0</v>
      </c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</row>
    <row r="68" spans="5:19" s="115" customFormat="1" x14ac:dyDescent="0.35">
      <c r="E68" s="23">
        <f>+Utilization!A51</f>
        <v>0</v>
      </c>
      <c r="F68" s="23">
        <f>+Utilization!B51</f>
        <v>0</v>
      </c>
      <c r="G68" s="23">
        <f>+Utilization!C51</f>
        <v>0</v>
      </c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</row>
    <row r="69" spans="5:19" s="115" customFormat="1" x14ac:dyDescent="0.35">
      <c r="E69" s="23">
        <f>+Utilization!A52</f>
        <v>0</v>
      </c>
      <c r="F69" s="23">
        <f>+Utilization!B52</f>
        <v>0</v>
      </c>
      <c r="G69" s="23">
        <f>+Utilization!C52</f>
        <v>0</v>
      </c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</row>
    <row r="70" spans="5:19" s="115" customFormat="1" x14ac:dyDescent="0.35">
      <c r="E70" s="23">
        <f>+Utilization!A53</f>
        <v>0</v>
      </c>
      <c r="F70" s="23">
        <f>+Utilization!B53</f>
        <v>0</v>
      </c>
      <c r="G70" s="23">
        <f>+Utilization!C53</f>
        <v>0</v>
      </c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</row>
    <row r="71" spans="5:19" s="115" customFormat="1" x14ac:dyDescent="0.35">
      <c r="E71" s="23">
        <f>+Utilization!A54</f>
        <v>0</v>
      </c>
      <c r="F71" s="23">
        <f>+Utilization!B54</f>
        <v>0</v>
      </c>
      <c r="G71" s="23">
        <f>+Utilization!C54</f>
        <v>0</v>
      </c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</row>
    <row r="72" spans="5:19" s="115" customFormat="1" x14ac:dyDescent="0.35">
      <c r="E72" s="23">
        <f>+Utilization!A55</f>
        <v>0</v>
      </c>
      <c r="F72" s="23">
        <f>+Utilization!B55</f>
        <v>0</v>
      </c>
      <c r="G72" s="23">
        <f>+Utilization!C55</f>
        <v>0</v>
      </c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</row>
    <row r="73" spans="5:19" s="115" customFormat="1" x14ac:dyDescent="0.35">
      <c r="E73" s="23">
        <f>+Utilization!A56</f>
        <v>0</v>
      </c>
      <c r="F73" s="23">
        <f>+Utilization!B56</f>
        <v>0</v>
      </c>
      <c r="G73" s="23">
        <f>+Utilization!C56</f>
        <v>0</v>
      </c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</row>
    <row r="74" spans="5:19" s="115" customFormat="1" x14ac:dyDescent="0.35">
      <c r="E74" s="23">
        <f>+Utilization!A57</f>
        <v>0</v>
      </c>
      <c r="F74" s="23">
        <f>+Utilization!B57</f>
        <v>0</v>
      </c>
      <c r="G74" s="23">
        <f>+Utilization!C57</f>
        <v>0</v>
      </c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</row>
    <row r="75" spans="5:19" x14ac:dyDescent="0.35">
      <c r="E75" s="23">
        <f>+Utilization!A58</f>
        <v>0</v>
      </c>
      <c r="F75" s="23">
        <f>+Utilization!B58</f>
        <v>0</v>
      </c>
      <c r="G75" s="23">
        <f>+Utilization!C58</f>
        <v>0</v>
      </c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</row>
    <row r="76" spans="5:19" x14ac:dyDescent="0.35">
      <c r="E76" s="23" t="str">
        <f>+Utilization!A59</f>
        <v>Total</v>
      </c>
      <c r="F76" s="23">
        <f>+Utilization!B59</f>
        <v>0</v>
      </c>
      <c r="G76" s="23">
        <f>+Utilization!C59</f>
        <v>0</v>
      </c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</row>
  </sheetData>
  <sheetProtection sort="0" autoFilter="0"/>
  <autoFilter ref="E19:E74"/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76"/>
  <sheetViews>
    <sheetView workbookViewId="0">
      <selection activeCell="E2" sqref="E2"/>
    </sheetView>
  </sheetViews>
  <sheetFormatPr defaultColWidth="8.7265625" defaultRowHeight="14.5" x14ac:dyDescent="0.35"/>
  <cols>
    <col min="1" max="1" width="19" customWidth="1"/>
    <col min="2" max="2" width="6.26953125" customWidth="1"/>
    <col min="3" max="3" width="8.453125" customWidth="1"/>
    <col min="4" max="4" width="13.26953125" customWidth="1"/>
    <col min="5" max="5" width="28.7265625" customWidth="1"/>
    <col min="6" max="6" width="43.1796875" customWidth="1"/>
    <col min="7" max="7" width="26" bestFit="1" customWidth="1"/>
    <col min="15" max="15" width="9.7265625" bestFit="1" customWidth="1"/>
    <col min="22" max="22" width="2.453125" hidden="1" customWidth="1"/>
    <col min="23" max="23" width="8.453125" hidden="1" customWidth="1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28" t="s">
        <v>2542</v>
      </c>
      <c r="C2" s="28" t="e">
        <f>VLOOKUP(F2,CRM!A:N,5,0)</f>
        <v>#N/A</v>
      </c>
      <c r="D2" s="240" t="s">
        <v>2515</v>
      </c>
      <c r="E2" s="115" t="s">
        <v>2583</v>
      </c>
      <c r="F2" s="247" t="s">
        <v>2584</v>
      </c>
      <c r="G2" s="8" t="s">
        <v>4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>
        <v>100000</v>
      </c>
      <c r="T2" s="14">
        <f t="shared" ref="T2:T8" si="0">SUM(H2:S2)</f>
        <v>100000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(($F$20:$F$76)="HC"), $G$20:$G$76,H$20:H$76))*Utilization!$B$65</f>
        <v>0</v>
      </c>
      <c r="I3" s="14">
        <f>(SUMPRODUCT(-- (($F$20:$F$76)="HC"), $G$20:$G$76,I$20:I$76))*Utilization!$B$65</f>
        <v>0</v>
      </c>
      <c r="J3" s="14">
        <f>(SUMPRODUCT(-- (($F$20:$F$76)="HC"), $G$20:$G$76,J$20:J$76))*Utilization!$B$65</f>
        <v>0</v>
      </c>
      <c r="K3" s="14">
        <f>(SUMPRODUCT(-- (($F$20:$F$76)="HC"), $G$20:$G$76,K$20:K$76))*Utilization!$B$65</f>
        <v>0</v>
      </c>
      <c r="L3" s="14">
        <f>(SUMPRODUCT(-- (($F$20:$F$76)="HC"), $G$20:$G$76,L$20:L$76))*Utilization!$B$65</f>
        <v>9040</v>
      </c>
      <c r="M3" s="14">
        <f>(SUMPRODUCT(-- (($F$20:$F$76)="HC"), $G$20:$G$76,M$20:M$76))*Utilization!$B$65</f>
        <v>13360</v>
      </c>
      <c r="N3" s="14">
        <f>(SUMPRODUCT(-- (($F$20:$F$76)="HC"), $G$20:$G$76,N$20:N$76))*Utilization!$B$65</f>
        <v>11680</v>
      </c>
      <c r="O3" s="14">
        <f>(SUMPRODUCT(-- (($F$20:$F$76)="HC"), $G$20:$G$76,O$20:O$76))*Utilization!$B$65</f>
        <v>19600</v>
      </c>
      <c r="P3" s="14">
        <f>(SUMPRODUCT(-- (($F$20:$F$76)="HC"), $G$20:$G$76,P$20:P$76))*Utilization!$B$65</f>
        <v>11040</v>
      </c>
      <c r="Q3" s="14">
        <f>(SUMPRODUCT(-- (($F$20:$F$76)="HC"), $G$20:$G$76,Q$20:Q$76))*Utilization!$B$65</f>
        <v>5440</v>
      </c>
      <c r="R3" s="14">
        <f>(SUMPRODUCT(-- (($F$20:$F$76)="HC"), $G$20:$G$76,R$20:R$76))*Utilization!$B$65</f>
        <v>5440</v>
      </c>
      <c r="S3" s="14">
        <f>(SUMPRODUCT(-- (($F$20:$F$76)="HC"), $G$20:$G$76,S$20:S$76))*Utilization!$B$65</f>
        <v>5440</v>
      </c>
      <c r="T3" s="14">
        <f t="shared" si="0"/>
        <v>81040</v>
      </c>
      <c r="V3" s="18" t="s">
        <v>37</v>
      </c>
      <c r="W3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(($F$20:$F$76)="EX"), $G$20:$G$76,H$20:H$76))*Utilization!$B$65</f>
        <v>0</v>
      </c>
      <c r="I4" s="14">
        <f>(SUMPRODUCT(-- (($F$20:$F$76)="EX"), $G$20:$G$76,I$20:I$76))*Utilization!$B$65</f>
        <v>0</v>
      </c>
      <c r="J4" s="14">
        <f>(SUMPRODUCT(-- (($F$20:$F$76)="EX"), $G$20:$G$76,J$20:J$76))*Utilization!$B$65</f>
        <v>0</v>
      </c>
      <c r="K4" s="14">
        <f>(SUMPRODUCT(-- (($F$20:$F$76)="EX"), $G$20:$G$76,K$20:K$76))*Utilization!$B$65</f>
        <v>0</v>
      </c>
      <c r="L4" s="14">
        <f>(SUMPRODUCT(-- (($F$20:$F$76)="EX"), $G$20:$G$76,L$20:L$76))*Utilization!$B$65</f>
        <v>0</v>
      </c>
      <c r="M4" s="14">
        <f>(SUMPRODUCT(-- (($F$20:$F$76)="EX"), $G$20:$G$76,M$20:M$76))*Utilization!$B$65</f>
        <v>0</v>
      </c>
      <c r="N4" s="14">
        <f>(SUMPRODUCT(-- (($F$20:$F$76)="EX"), $G$20:$G$76,N$20:N$76))*Utilization!$B$65</f>
        <v>0</v>
      </c>
      <c r="O4" s="14">
        <f>(SUMPRODUCT(-- (($F$20:$F$76)="EX"), $G$20:$G$76,O$20:O$76))*Utilization!$B$65</f>
        <v>0</v>
      </c>
      <c r="P4" s="14">
        <f>(SUMPRODUCT(-- (($F$20:$F$76)="EX"), $G$20:$G$76,P$20:P$76))*Utilization!$B$65</f>
        <v>0</v>
      </c>
      <c r="Q4" s="14">
        <f>(SUMPRODUCT(-- (($F$20:$F$76)="EX"), $G$20:$G$76,Q$20:Q$76))*Utilization!$B$65</f>
        <v>0</v>
      </c>
      <c r="R4" s="14">
        <f>(SUMPRODUCT(-- (($F$20:$F$76)="EX"), $G$20:$G$76,R$20:R$76))*Utilization!$B$65</f>
        <v>0</v>
      </c>
      <c r="S4" s="14">
        <f>(SUMPRODUCT(-- (($F$20:$F$76)="EX"), $G$20:$G$76,S$20:S$76))*Utilization!$B$65</f>
        <v>0</v>
      </c>
      <c r="T4" s="14">
        <f t="shared" si="0"/>
        <v>0</v>
      </c>
      <c r="W4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(($F$20:$F$76)="CO"), $G$20:$G$76,H$20:H$76))*Utilization!$B$65</f>
        <v>0</v>
      </c>
      <c r="I5" s="14">
        <f>(SUMPRODUCT(-- (($F$20:$F$76)="CO"), $G$20:$G$76,I$20:I$76))*Utilization!$B$65</f>
        <v>0</v>
      </c>
      <c r="J5" s="14">
        <f>(SUMPRODUCT(-- (($F$20:$F$76)="CO"), $G$20:$G$76,J$20:J$76))*Utilization!$B$65</f>
        <v>0</v>
      </c>
      <c r="K5" s="14">
        <f>(SUMPRODUCT(-- (($F$20:$F$76)="CO"), $G$20:$G$76,K$20:K$76))*Utilization!$B$65</f>
        <v>0</v>
      </c>
      <c r="L5" s="14">
        <f>(SUMPRODUCT(-- (($F$20:$F$76)="CO"), $G$20:$G$76,L$20:L$76))*Utilization!$B$65</f>
        <v>0</v>
      </c>
      <c r="M5" s="14">
        <f>(SUMPRODUCT(-- (($F$20:$F$76)="CO"), $G$20:$G$76,M$20:M$76))*Utilization!$B$65</f>
        <v>0</v>
      </c>
      <c r="N5" s="14">
        <f>(SUMPRODUCT(-- (($F$20:$F$76)="CO"), $G$20:$G$76,N$20:N$76))*Utilization!$B$65</f>
        <v>0</v>
      </c>
      <c r="O5" s="14">
        <f>(SUMPRODUCT(-- (($F$20:$F$76)="CO"), $G$20:$G$76,O$20:O$76))*Utilization!$B$65</f>
        <v>0</v>
      </c>
      <c r="P5" s="14">
        <f>(SUMPRODUCT(-- (($F$20:$F$76)="CO"), $G$20:$G$76,P$20:P$76))*Utilization!$B$65</f>
        <v>0</v>
      </c>
      <c r="Q5" s="14">
        <f>(SUMPRODUCT(-- (($F$20:$F$76)="CO"), $G$20:$G$76,Q$20:Q$76))*Utilization!$B$65</f>
        <v>0</v>
      </c>
      <c r="R5" s="14">
        <f>(SUMPRODUCT(-- (($F$20:$F$76)="CO"), $G$20:$G$76,R$20:R$76))*Utilization!$B$65</f>
        <v>0</v>
      </c>
      <c r="S5" s="14">
        <f>(SUMPRODUCT(-- (($F$20:$F$76)="CO"), $G$20:$G$76,S$20:S$76))*Utilization!$B$65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4">
        <f t="shared" si="0"/>
        <v>0</v>
      </c>
    </row>
    <row r="9" spans="1:23" s="6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9040</v>
      </c>
      <c r="M9" s="11">
        <f t="shared" si="1"/>
        <v>13360</v>
      </c>
      <c r="N9" s="11">
        <f t="shared" si="1"/>
        <v>11680</v>
      </c>
      <c r="O9" s="11">
        <f t="shared" si="1"/>
        <v>19600</v>
      </c>
      <c r="P9" s="11">
        <f t="shared" si="1"/>
        <v>11040</v>
      </c>
      <c r="Q9" s="11">
        <f t="shared" si="1"/>
        <v>5440</v>
      </c>
      <c r="R9" s="11">
        <f t="shared" si="1"/>
        <v>5440</v>
      </c>
      <c r="S9" s="11">
        <f t="shared" si="1"/>
        <v>5440</v>
      </c>
      <c r="T9" s="11">
        <f t="shared" si="1"/>
        <v>81040</v>
      </c>
    </row>
    <row r="10" spans="1:23" s="6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0.9456</v>
      </c>
      <c r="T10" s="12">
        <f t="shared" si="2"/>
        <v>0.18959999999999999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0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5.4399999999999997E-2</v>
      </c>
      <c r="T11" s="13">
        <f>IF(T$2=0,0,+T3/T$2)</f>
        <v>0.81040000000000001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28"/>
      <c r="I20" s="28"/>
      <c r="J20" s="28"/>
      <c r="K20" s="28"/>
      <c r="L20" s="28"/>
      <c r="M20" s="28">
        <v>1</v>
      </c>
      <c r="N20" s="160">
        <v>1</v>
      </c>
      <c r="O20" s="160">
        <v>1</v>
      </c>
      <c r="P20" s="160">
        <v>1</v>
      </c>
      <c r="Q20" s="160">
        <v>1</v>
      </c>
      <c r="R20" s="160">
        <v>1</v>
      </c>
      <c r="S20" s="160">
        <v>1</v>
      </c>
    </row>
    <row r="21" spans="1:19" x14ac:dyDescent="0.35">
      <c r="E21" s="23" t="str">
        <f>+Utilization!A4</f>
        <v>Tao Feng</v>
      </c>
      <c r="F21" s="23" t="str">
        <f>+Utilization!B4</f>
        <v>HC</v>
      </c>
      <c r="G21" s="23">
        <f>+Utilization!C4</f>
        <v>80</v>
      </c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</row>
    <row r="22" spans="1:19" x14ac:dyDescent="0.35">
      <c r="E22" s="23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spans="1:19" x14ac:dyDescent="0.35">
      <c r="E23" s="23" t="str">
        <f>+Utilization!A6</f>
        <v>Chengyi Wang</v>
      </c>
      <c r="F23" s="23" t="str">
        <f>+Utilization!B6</f>
        <v>HC</v>
      </c>
      <c r="G23" s="23">
        <f>+Utilization!C6</f>
        <v>80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</row>
    <row r="24" spans="1:19" x14ac:dyDescent="0.35">
      <c r="E24" s="23" t="str">
        <f>+Utilization!A7</f>
        <v>Ningbo Xiang</v>
      </c>
      <c r="F24" s="23" t="str">
        <f>+Utilization!B7</f>
        <v>HC</v>
      </c>
      <c r="G24" s="23">
        <f>+Utilization!C7</f>
        <v>80</v>
      </c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</row>
    <row r="25" spans="1:19" x14ac:dyDescent="0.35">
      <c r="E25" s="23" t="str">
        <f>+Utilization!A8</f>
        <v>Ruijiang Zhu</v>
      </c>
      <c r="F25" s="23" t="str">
        <f>+Utilization!B8</f>
        <v>HC</v>
      </c>
      <c r="G25" s="23">
        <f>+Utilization!C8</f>
        <v>80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</row>
    <row r="26" spans="1:19" x14ac:dyDescent="0.35">
      <c r="E26" s="23" t="str">
        <f>+Utilization!A9</f>
        <v>Junhong Sun</v>
      </c>
      <c r="F26" s="23" t="str">
        <f>+Utilization!B9</f>
        <v>HC</v>
      </c>
      <c r="G26" s="23">
        <f>+Utilization!C9</f>
        <v>80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</row>
    <row r="27" spans="1:19" x14ac:dyDescent="0.35">
      <c r="E27" s="23" t="str">
        <f>+Utilization!A10</f>
        <v>Yong Zhou</v>
      </c>
      <c r="F27" s="23" t="str">
        <f>+Utilization!B10</f>
        <v>HC</v>
      </c>
      <c r="G27" s="23">
        <f>+Utilization!C10</f>
        <v>80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</row>
    <row r="28" spans="1:19" x14ac:dyDescent="0.35">
      <c r="E28" s="23" t="str">
        <f>+Utilization!A11</f>
        <v>Weimin Wu</v>
      </c>
      <c r="F28" s="23" t="str">
        <f>+Utilization!B11</f>
        <v>HC</v>
      </c>
      <c r="G28" s="23">
        <f>+Utilization!C11</f>
        <v>80</v>
      </c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</row>
    <row r="29" spans="1:19" x14ac:dyDescent="0.35">
      <c r="E29" s="23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28"/>
      <c r="I29" s="28"/>
      <c r="J29" s="28"/>
      <c r="K29" s="28"/>
      <c r="L29" s="28"/>
      <c r="M29" s="28">
        <v>3</v>
      </c>
      <c r="N29" s="28"/>
      <c r="O29" s="28"/>
      <c r="P29" s="28"/>
      <c r="Q29" s="28"/>
      <c r="R29" s="28"/>
      <c r="S29" s="28"/>
    </row>
    <row r="30" spans="1:19" x14ac:dyDescent="0.35">
      <c r="E30" s="23" t="str">
        <f>+Utilization!A13</f>
        <v>Yifei Yan</v>
      </c>
      <c r="F30" s="23" t="str">
        <f>+Utilization!B13</f>
        <v>HC</v>
      </c>
      <c r="G30" s="23">
        <f>+Utilization!C13</f>
        <v>70</v>
      </c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</row>
    <row r="31" spans="1:19" x14ac:dyDescent="0.35">
      <c r="E31" s="23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</row>
    <row r="32" spans="1:19" x14ac:dyDescent="0.35">
      <c r="E32" s="23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</row>
    <row r="33" spans="5:19" x14ac:dyDescent="0.35">
      <c r="E33" s="23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28"/>
      <c r="I33" s="28"/>
      <c r="J33" s="28"/>
      <c r="K33" s="28"/>
      <c r="L33" s="160">
        <v>5</v>
      </c>
      <c r="M33" s="160"/>
      <c r="N33" s="160"/>
      <c r="O33" s="160">
        <v>15</v>
      </c>
      <c r="P33" s="160">
        <v>10</v>
      </c>
      <c r="Q33" s="160"/>
      <c r="R33" s="160"/>
      <c r="S33" s="160"/>
    </row>
    <row r="34" spans="5:19" x14ac:dyDescent="0.35">
      <c r="E34" s="23" t="str">
        <f>+Utilization!A17</f>
        <v>XU, Kun</v>
      </c>
      <c r="F34" s="23" t="str">
        <f>+Utilization!B17</f>
        <v>HC</v>
      </c>
      <c r="G34" s="23">
        <f>+Utilization!C17</f>
        <v>70</v>
      </c>
      <c r="H34" s="28"/>
      <c r="I34" s="28"/>
      <c r="J34" s="28"/>
      <c r="K34" s="28"/>
      <c r="L34" s="160"/>
      <c r="M34" s="160"/>
      <c r="N34" s="160"/>
      <c r="O34" s="160"/>
      <c r="P34" s="160"/>
      <c r="Q34" s="160"/>
      <c r="R34" s="160"/>
      <c r="S34" s="160"/>
    </row>
    <row r="35" spans="5:19" x14ac:dyDescent="0.35">
      <c r="E35" s="23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28"/>
      <c r="I35" s="28"/>
      <c r="J35" s="28"/>
      <c r="K35" s="28"/>
      <c r="L35" s="160"/>
      <c r="M35" s="160"/>
      <c r="N35" s="160"/>
      <c r="O35" s="160"/>
      <c r="P35" s="160"/>
      <c r="Q35" s="160"/>
      <c r="R35" s="160"/>
      <c r="S35" s="160"/>
    </row>
    <row r="36" spans="5:19" x14ac:dyDescent="0.35">
      <c r="E36" s="23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28"/>
      <c r="I36" s="28"/>
      <c r="J36" s="28"/>
      <c r="K36" s="28"/>
      <c r="L36" s="160"/>
      <c r="M36" s="160"/>
      <c r="N36" s="160"/>
      <c r="O36" s="160"/>
      <c r="P36" s="160"/>
      <c r="Q36" s="160"/>
      <c r="R36" s="160"/>
      <c r="S36" s="160"/>
    </row>
    <row r="37" spans="5:19" x14ac:dyDescent="0.35">
      <c r="E37" s="23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28"/>
      <c r="I37" s="28"/>
      <c r="J37" s="28"/>
      <c r="K37" s="28"/>
      <c r="L37" s="160"/>
      <c r="M37" s="160"/>
      <c r="N37" s="160"/>
      <c r="O37" s="160"/>
      <c r="P37" s="160"/>
      <c r="Q37" s="160"/>
      <c r="R37" s="160"/>
      <c r="S37" s="160"/>
    </row>
    <row r="38" spans="5:19" x14ac:dyDescent="0.35">
      <c r="E38" s="23" t="str">
        <f>+Utilization!A21</f>
        <v>ZHANG, Ao</v>
      </c>
      <c r="F38" s="23" t="str">
        <f>+Utilization!B21</f>
        <v>HC</v>
      </c>
      <c r="G38" s="23">
        <f>+Utilization!C21</f>
        <v>70</v>
      </c>
      <c r="H38" s="28"/>
      <c r="I38" s="28"/>
      <c r="J38" s="28"/>
      <c r="K38" s="28"/>
      <c r="L38" s="160"/>
      <c r="M38" s="160">
        <v>3</v>
      </c>
      <c r="N38" s="160"/>
      <c r="O38" s="160"/>
      <c r="P38" s="160"/>
      <c r="Q38" s="160"/>
      <c r="R38" s="160"/>
      <c r="S38" s="160"/>
    </row>
    <row r="39" spans="5:19" x14ac:dyDescent="0.35">
      <c r="E39" s="23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28"/>
      <c r="I39" s="28"/>
      <c r="J39" s="28"/>
      <c r="K39" s="28"/>
      <c r="L39" s="160"/>
      <c r="M39" s="160"/>
      <c r="N39" s="160"/>
      <c r="O39" s="160"/>
      <c r="P39" s="160"/>
      <c r="Q39" s="160"/>
      <c r="R39" s="160"/>
      <c r="S39" s="160"/>
    </row>
    <row r="40" spans="5:19" x14ac:dyDescent="0.35">
      <c r="E40" s="23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28"/>
      <c r="I40" s="28"/>
      <c r="J40" s="28"/>
      <c r="K40" s="28"/>
      <c r="L40" s="160"/>
      <c r="M40" s="160"/>
      <c r="N40" s="160"/>
      <c r="O40" s="160"/>
      <c r="P40" s="160"/>
      <c r="Q40" s="160"/>
      <c r="R40" s="160"/>
      <c r="S40" s="160"/>
    </row>
    <row r="41" spans="5:19" x14ac:dyDescent="0.35">
      <c r="E41" s="23" t="str">
        <f>+Utilization!A24</f>
        <v>GENG, Bin</v>
      </c>
      <c r="F41" s="23" t="str">
        <f>+Utilization!B24</f>
        <v>HC</v>
      </c>
      <c r="G41" s="23">
        <f>+Utilization!C24</f>
        <v>70</v>
      </c>
      <c r="H41" s="28"/>
      <c r="I41" s="28"/>
      <c r="J41" s="28"/>
      <c r="K41" s="28"/>
      <c r="L41" s="160"/>
      <c r="M41" s="160"/>
      <c r="N41" s="160"/>
      <c r="O41" s="160"/>
      <c r="P41" s="160"/>
      <c r="Q41" s="160"/>
      <c r="R41" s="160"/>
      <c r="S41" s="160"/>
    </row>
    <row r="42" spans="5:19" x14ac:dyDescent="0.35">
      <c r="E42" s="23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28"/>
      <c r="I42" s="28"/>
      <c r="J42" s="28"/>
      <c r="K42" s="28"/>
      <c r="L42" s="160"/>
      <c r="M42" s="160"/>
      <c r="N42" s="160"/>
      <c r="O42" s="160"/>
      <c r="P42" s="160"/>
      <c r="Q42" s="160"/>
      <c r="R42" s="160"/>
      <c r="S42" s="160"/>
    </row>
    <row r="43" spans="5:19" x14ac:dyDescent="0.35">
      <c r="E43" s="23" t="str">
        <f>+Utilization!A26</f>
        <v>XIE, Qian</v>
      </c>
      <c r="F43" s="23" t="str">
        <f>+Utilization!B26</f>
        <v>HC</v>
      </c>
      <c r="G43" s="23">
        <f>+Utilization!C26</f>
        <v>60</v>
      </c>
      <c r="H43" s="28"/>
      <c r="I43" s="28"/>
      <c r="J43" s="28"/>
      <c r="K43" s="28"/>
      <c r="L43" s="160"/>
      <c r="M43" s="160"/>
      <c r="N43" s="160"/>
      <c r="O43" s="160"/>
      <c r="P43" s="160"/>
      <c r="Q43" s="160"/>
      <c r="R43" s="160"/>
      <c r="S43" s="160"/>
    </row>
    <row r="44" spans="5:19" x14ac:dyDescent="0.35">
      <c r="E44" s="23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28"/>
      <c r="I44" s="28"/>
      <c r="J44" s="28"/>
      <c r="K44" s="28"/>
      <c r="L44" s="160">
        <v>13</v>
      </c>
      <c r="M44" s="160">
        <v>19</v>
      </c>
      <c r="N44" s="160">
        <v>23</v>
      </c>
      <c r="O44" s="160">
        <v>22</v>
      </c>
      <c r="P44" s="160">
        <v>10</v>
      </c>
      <c r="Q44" s="160">
        <v>10</v>
      </c>
      <c r="R44" s="160">
        <v>10</v>
      </c>
      <c r="S44" s="160">
        <v>10</v>
      </c>
    </row>
    <row r="45" spans="5:19" x14ac:dyDescent="0.35">
      <c r="E45" s="23" t="str">
        <f>+Utilization!A28</f>
        <v>HE, Ran</v>
      </c>
      <c r="F45" s="23" t="str">
        <f>+Utilization!B28</f>
        <v>HC</v>
      </c>
      <c r="G45" s="23">
        <f>+Utilization!C28</f>
        <v>60</v>
      </c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</row>
    <row r="46" spans="5:19" x14ac:dyDescent="0.35">
      <c r="E46" s="23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</row>
    <row r="47" spans="5:19" x14ac:dyDescent="0.35">
      <c r="E47" s="23" t="str">
        <f>+Utilization!A30</f>
        <v>Min Li</v>
      </c>
      <c r="F47" s="23" t="str">
        <f>+Utilization!B30</f>
        <v>HC</v>
      </c>
      <c r="G47" s="23">
        <f>+Utilization!C30</f>
        <v>60</v>
      </c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</row>
    <row r="48" spans="5:19" x14ac:dyDescent="0.35">
      <c r="E48" s="23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</row>
    <row r="49" spans="5:19" x14ac:dyDescent="0.35">
      <c r="E49" s="23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</row>
    <row r="50" spans="5:19" x14ac:dyDescent="0.35">
      <c r="E50" s="23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</row>
    <row r="51" spans="5:19" x14ac:dyDescent="0.35">
      <c r="E51" s="23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</row>
    <row r="52" spans="5:19" s="115" customFormat="1" x14ac:dyDescent="0.35">
      <c r="E52" s="23" t="str">
        <f>+Utilization!A35</f>
        <v>Yongquan Wang</v>
      </c>
      <c r="F52" s="23">
        <f>+Utilization!B35</f>
        <v>0</v>
      </c>
      <c r="G52" s="23">
        <f>+Utilization!C35</f>
        <v>60</v>
      </c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</row>
    <row r="53" spans="5:19" s="115" customFormat="1" x14ac:dyDescent="0.35">
      <c r="E53" s="23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</row>
    <row r="54" spans="5:19" s="115" customFormat="1" x14ac:dyDescent="0.35">
      <c r="E54" s="23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</row>
    <row r="55" spans="5:19" s="115" customFormat="1" x14ac:dyDescent="0.35">
      <c r="E55" s="23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</row>
    <row r="56" spans="5:19" s="115" customFormat="1" x14ac:dyDescent="0.35">
      <c r="E56" s="23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</row>
    <row r="57" spans="5:19" s="115" customFormat="1" x14ac:dyDescent="0.35">
      <c r="E57" s="23">
        <f>+Utilization!A40</f>
        <v>0</v>
      </c>
      <c r="F57" s="23">
        <f>+Utilization!B40</f>
        <v>0</v>
      </c>
      <c r="G57" s="23">
        <f>+Utilization!C40</f>
        <v>0</v>
      </c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</row>
    <row r="58" spans="5:19" s="115" customFormat="1" x14ac:dyDescent="0.35">
      <c r="E58" s="23">
        <f>+Utilization!A41</f>
        <v>0</v>
      </c>
      <c r="F58" s="23">
        <f>+Utilization!B41</f>
        <v>0</v>
      </c>
      <c r="G58" s="23">
        <f>+Utilization!C41</f>
        <v>0</v>
      </c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</row>
    <row r="59" spans="5:19" s="115" customFormat="1" x14ac:dyDescent="0.35">
      <c r="E59" s="23">
        <f>+Utilization!A42</f>
        <v>0</v>
      </c>
      <c r="F59" s="23">
        <f>+Utilization!B42</f>
        <v>0</v>
      </c>
      <c r="G59" s="23">
        <f>+Utilization!C42</f>
        <v>0</v>
      </c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</row>
    <row r="60" spans="5:19" s="115" customFormat="1" x14ac:dyDescent="0.35">
      <c r="E60" s="23">
        <f>+Utilization!A43</f>
        <v>0</v>
      </c>
      <c r="F60" s="23">
        <f>+Utilization!B43</f>
        <v>0</v>
      </c>
      <c r="G60" s="23">
        <f>+Utilization!C43</f>
        <v>0</v>
      </c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</row>
    <row r="61" spans="5:19" s="115" customFormat="1" x14ac:dyDescent="0.35">
      <c r="E61" s="23">
        <f>+Utilization!A44</f>
        <v>0</v>
      </c>
      <c r="F61" s="23">
        <f>+Utilization!B44</f>
        <v>0</v>
      </c>
      <c r="G61" s="23">
        <f>+Utilization!C44</f>
        <v>0</v>
      </c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</row>
    <row r="62" spans="5:19" s="115" customFormat="1" x14ac:dyDescent="0.35">
      <c r="E62" s="23">
        <f>+Utilization!A45</f>
        <v>0</v>
      </c>
      <c r="F62" s="23">
        <f>+Utilization!B45</f>
        <v>0</v>
      </c>
      <c r="G62" s="23">
        <f>+Utilization!C45</f>
        <v>0</v>
      </c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</row>
    <row r="63" spans="5:19" s="115" customFormat="1" x14ac:dyDescent="0.35">
      <c r="E63" s="23">
        <f>+Utilization!A46</f>
        <v>0</v>
      </c>
      <c r="F63" s="23">
        <f>+Utilization!B46</f>
        <v>0</v>
      </c>
      <c r="G63" s="23">
        <f>+Utilization!C46</f>
        <v>0</v>
      </c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</row>
    <row r="64" spans="5:19" s="115" customFormat="1" x14ac:dyDescent="0.35">
      <c r="E64" s="23">
        <f>+Utilization!A47</f>
        <v>0</v>
      </c>
      <c r="F64" s="23">
        <f>+Utilization!B47</f>
        <v>0</v>
      </c>
      <c r="G64" s="23">
        <f>+Utilization!C47</f>
        <v>0</v>
      </c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</row>
    <row r="65" spans="5:19" s="115" customFormat="1" x14ac:dyDescent="0.35">
      <c r="E65" s="23">
        <f>+Utilization!A48</f>
        <v>0</v>
      </c>
      <c r="F65" s="23">
        <f>+Utilization!B48</f>
        <v>0</v>
      </c>
      <c r="G65" s="23">
        <f>+Utilization!C48</f>
        <v>0</v>
      </c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</row>
    <row r="66" spans="5:19" s="115" customFormat="1" x14ac:dyDescent="0.35">
      <c r="E66" s="23">
        <f>+Utilization!A49</f>
        <v>0</v>
      </c>
      <c r="F66" s="23">
        <f>+Utilization!B49</f>
        <v>0</v>
      </c>
      <c r="G66" s="23">
        <f>+Utilization!C49</f>
        <v>0</v>
      </c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</row>
    <row r="67" spans="5:19" s="115" customFormat="1" x14ac:dyDescent="0.35">
      <c r="E67" s="23">
        <f>+Utilization!A50</f>
        <v>0</v>
      </c>
      <c r="F67" s="23">
        <f>+Utilization!B50</f>
        <v>0</v>
      </c>
      <c r="G67" s="23">
        <f>+Utilization!C50</f>
        <v>0</v>
      </c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</row>
    <row r="68" spans="5:19" s="115" customFormat="1" x14ac:dyDescent="0.35">
      <c r="E68" s="23">
        <f>+Utilization!A51</f>
        <v>0</v>
      </c>
      <c r="F68" s="23">
        <f>+Utilization!B51</f>
        <v>0</v>
      </c>
      <c r="G68" s="23">
        <f>+Utilization!C51</f>
        <v>0</v>
      </c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</row>
    <row r="69" spans="5:19" s="115" customFormat="1" x14ac:dyDescent="0.35">
      <c r="E69" s="23">
        <f>+Utilization!A52</f>
        <v>0</v>
      </c>
      <c r="F69" s="23">
        <f>+Utilization!B52</f>
        <v>0</v>
      </c>
      <c r="G69" s="23">
        <f>+Utilization!C52</f>
        <v>0</v>
      </c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</row>
    <row r="70" spans="5:19" s="115" customFormat="1" x14ac:dyDescent="0.35">
      <c r="E70" s="23">
        <f>+Utilization!A53</f>
        <v>0</v>
      </c>
      <c r="F70" s="23">
        <f>+Utilization!B53</f>
        <v>0</v>
      </c>
      <c r="G70" s="23">
        <f>+Utilization!C53</f>
        <v>0</v>
      </c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</row>
    <row r="71" spans="5:19" s="115" customFormat="1" x14ac:dyDescent="0.35">
      <c r="E71" s="23">
        <f>+Utilization!A54</f>
        <v>0</v>
      </c>
      <c r="F71" s="23">
        <f>+Utilization!B54</f>
        <v>0</v>
      </c>
      <c r="G71" s="23">
        <f>+Utilization!C54</f>
        <v>0</v>
      </c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</row>
    <row r="72" spans="5:19" s="115" customFormat="1" x14ac:dyDescent="0.35">
      <c r="E72" s="23">
        <f>+Utilization!A55</f>
        <v>0</v>
      </c>
      <c r="F72" s="23">
        <f>+Utilization!B55</f>
        <v>0</v>
      </c>
      <c r="G72" s="23">
        <f>+Utilization!C55</f>
        <v>0</v>
      </c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</row>
    <row r="73" spans="5:19" s="115" customFormat="1" x14ac:dyDescent="0.35">
      <c r="E73" s="23">
        <f>+Utilization!A56</f>
        <v>0</v>
      </c>
      <c r="F73" s="23">
        <f>+Utilization!B56</f>
        <v>0</v>
      </c>
      <c r="G73" s="23">
        <f>+Utilization!C56</f>
        <v>0</v>
      </c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</row>
    <row r="74" spans="5:19" s="115" customFormat="1" x14ac:dyDescent="0.35">
      <c r="E74" s="23">
        <f>+Utilization!A57</f>
        <v>0</v>
      </c>
      <c r="F74" s="23">
        <f>+Utilization!B57</f>
        <v>0</v>
      </c>
      <c r="G74" s="23">
        <f>+Utilization!C57</f>
        <v>0</v>
      </c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</row>
    <row r="75" spans="5:19" x14ac:dyDescent="0.35">
      <c r="E75" s="23">
        <f>+Utilization!A58</f>
        <v>0</v>
      </c>
      <c r="F75" s="23">
        <f>+Utilization!B58</f>
        <v>0</v>
      </c>
      <c r="G75" s="23">
        <f>+Utilization!C58</f>
        <v>0</v>
      </c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</row>
    <row r="76" spans="5:19" x14ac:dyDescent="0.35">
      <c r="E76" s="23" t="str">
        <f>+Utilization!A59</f>
        <v>Total</v>
      </c>
      <c r="F76" s="23">
        <f>+Utilization!B59</f>
        <v>0</v>
      </c>
      <c r="G76" s="23">
        <f>+Utilization!C59</f>
        <v>0</v>
      </c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</row>
  </sheetData>
  <sheetProtection sort="0" autoFilter="0"/>
  <autoFilter ref="E19:E76"/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6"/>
  <sheetViews>
    <sheetView workbookViewId="0">
      <selection activeCell="E2" sqref="E2"/>
    </sheetView>
  </sheetViews>
  <sheetFormatPr defaultColWidth="8.7265625" defaultRowHeight="14.5" x14ac:dyDescent="0.35"/>
  <cols>
    <col min="1" max="1" width="19" style="115" customWidth="1"/>
    <col min="2" max="2" width="6.26953125" style="115" customWidth="1"/>
    <col min="3" max="3" width="8.453125" style="115" customWidth="1"/>
    <col min="4" max="4" width="13.26953125" style="115" customWidth="1"/>
    <col min="5" max="5" width="28.7265625" style="115" customWidth="1"/>
    <col min="6" max="6" width="38.453125" style="115" customWidth="1"/>
    <col min="7" max="7" width="26" style="115" bestFit="1" customWidth="1"/>
    <col min="8" max="14" width="8.7265625" style="115"/>
    <col min="15" max="15" width="9.7265625" style="115" bestFit="1" customWidth="1"/>
    <col min="16" max="21" width="8.7265625" style="115"/>
    <col min="22" max="22" width="2.453125" style="115" hidden="1" customWidth="1"/>
    <col min="23" max="23" width="8.453125" style="115" hidden="1" customWidth="1"/>
    <col min="24" max="16384" width="8.7265625" style="115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160" t="s">
        <v>2542</v>
      </c>
      <c r="C2" s="160" t="e">
        <f>VLOOKUP(F2,CRM!A:N,5,0)</f>
        <v>#N/A</v>
      </c>
      <c r="D2" s="240" t="s">
        <v>2516</v>
      </c>
      <c r="E2" s="115" t="s">
        <v>2569</v>
      </c>
      <c r="F2" s="247" t="s">
        <v>2585</v>
      </c>
      <c r="G2" s="8" t="s">
        <v>4</v>
      </c>
      <c r="H2" s="157"/>
      <c r="I2" s="157"/>
      <c r="J2" s="157"/>
      <c r="K2" s="157"/>
      <c r="L2" s="157"/>
      <c r="M2" s="157">
        <v>50000</v>
      </c>
      <c r="N2" s="157"/>
      <c r="O2" s="157"/>
      <c r="P2" s="157"/>
      <c r="Q2" s="157"/>
      <c r="R2" s="157"/>
      <c r="T2" s="14">
        <f>SUM(H2:R2)</f>
        <v>50000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(($F$20:$F$76)="HC"), $G$20:$G$76,H$20:H$76))*Utilization!$B$65</f>
        <v>0</v>
      </c>
      <c r="I3" s="14">
        <f>(SUMPRODUCT(-- (($F$20:$F$76)="HC"), $G$20:$G$76,I$20:I$76))*Utilization!$B$65</f>
        <v>0</v>
      </c>
      <c r="J3" s="14">
        <f>(SUMPRODUCT(-- (($F$20:$F$76)="HC"), $G$20:$G$76,J$20:J$76))*Utilization!$B$65</f>
        <v>0</v>
      </c>
      <c r="K3" s="14">
        <f>(SUMPRODUCT(-- (($F$20:$F$76)="HC"), $G$20:$G$76,K$20:K$76))*Utilization!$B$65</f>
        <v>0</v>
      </c>
      <c r="L3" s="14">
        <f>(SUMPRODUCT(-- (($F$20:$F$76)="HC"), $G$20:$G$76,L$20:L$76))*Utilization!$B$65</f>
        <v>18400</v>
      </c>
      <c r="M3" s="14">
        <f>(SUMPRODUCT(-- (($F$20:$F$76)="HC"), $G$20:$G$76,M$20:M$76))*Utilization!$B$65</f>
        <v>15120</v>
      </c>
      <c r="N3" s="14">
        <f>(SUMPRODUCT(-- (($F$20:$F$76)="HC"), $G$20:$G$76,N$20:N$76))*Utilization!$B$65</f>
        <v>0</v>
      </c>
      <c r="O3" s="14">
        <f>(SUMPRODUCT(-- (($F$20:$F$76)="HC"), $G$20:$G$76,O$20:O$76))*Utilization!$B$65</f>
        <v>0</v>
      </c>
      <c r="P3" s="14">
        <f>(SUMPRODUCT(-- (($F$20:$F$76)="HC"), $G$20:$G$76,P$20:P$76))*Utilization!$B$65</f>
        <v>0</v>
      </c>
      <c r="Q3" s="14">
        <f>(SUMPRODUCT(-- (($F$20:$F$76)="HC"), $G$20:$G$76,Q$20:Q$76))*Utilization!$B$65</f>
        <v>0</v>
      </c>
      <c r="R3" s="14">
        <f>(SUMPRODUCT(-- (($F$20:$F$76)="HC"), $G$20:$G$76,R$20:R$76))*Utilization!$B$65</f>
        <v>0</v>
      </c>
      <c r="S3" s="14">
        <f>(SUMPRODUCT(-- (($F$20:$F$76)="HC"), $G$20:$G$76,S$20:S$76))*Utilization!$B$65</f>
        <v>0</v>
      </c>
      <c r="T3" s="14">
        <f t="shared" ref="T3:T8" si="0">SUM(H3:S3)</f>
        <v>33520</v>
      </c>
      <c r="V3" s="18" t="s">
        <v>37</v>
      </c>
      <c r="W3" s="115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(($F$20:$F$76)="EX"), $G$20:$G$76,H$20:H$76))*Utilization!$B$65</f>
        <v>0</v>
      </c>
      <c r="I4" s="14">
        <f>(SUMPRODUCT(-- (($F$20:$F$76)="EX"), $G$20:$G$76,I$20:I$76))*Utilization!$B$65</f>
        <v>0</v>
      </c>
      <c r="J4" s="14">
        <f>(SUMPRODUCT(-- (($F$20:$F$76)="EX"), $G$20:$G$76,J$20:J$76))*Utilization!$B$65</f>
        <v>0</v>
      </c>
      <c r="K4" s="14">
        <f>(SUMPRODUCT(-- (($F$20:$F$76)="EX"), $G$20:$G$76,K$20:K$76))*Utilization!$B$65</f>
        <v>0</v>
      </c>
      <c r="L4" s="14">
        <f>(SUMPRODUCT(-- (($F$20:$F$76)="EX"), $G$20:$G$76,L$20:L$76))*Utilization!$B$65</f>
        <v>0</v>
      </c>
      <c r="M4" s="14">
        <f>(SUMPRODUCT(-- (($F$20:$F$76)="EX"), $G$20:$G$76,M$20:M$76))*Utilization!$B$65</f>
        <v>0</v>
      </c>
      <c r="N4" s="14">
        <f>(SUMPRODUCT(-- (($F$20:$F$76)="EX"), $G$20:$G$76,N$20:N$76))*Utilization!$B$65</f>
        <v>0</v>
      </c>
      <c r="O4" s="14">
        <f>(SUMPRODUCT(-- (($F$20:$F$76)="EX"), $G$20:$G$76,O$20:O$76))*Utilization!$B$65</f>
        <v>0</v>
      </c>
      <c r="P4" s="14">
        <f>(SUMPRODUCT(-- (($F$20:$F$76)="EX"), $G$20:$G$76,P$20:P$76))*Utilization!$B$65</f>
        <v>0</v>
      </c>
      <c r="Q4" s="14">
        <f>(SUMPRODUCT(-- (($F$20:$F$76)="EX"), $G$20:$G$76,Q$20:Q$76))*Utilization!$B$65</f>
        <v>0</v>
      </c>
      <c r="R4" s="14">
        <f>(SUMPRODUCT(-- (($F$20:$F$76)="EX"), $G$20:$G$76,R$20:R$76))*Utilization!$B$65</f>
        <v>0</v>
      </c>
      <c r="S4" s="14">
        <f>(SUMPRODUCT(-- (($F$20:$F$76)="EX"), $G$20:$G$76,S$20:S$76))*Utilization!$B$65</f>
        <v>0</v>
      </c>
      <c r="T4" s="14">
        <f t="shared" si="0"/>
        <v>0</v>
      </c>
      <c r="W4" s="115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(($F$20:$F$76)="CO"), $G$20:$G$76,H$20:H$76))*Utilization!$B$65</f>
        <v>0</v>
      </c>
      <c r="I5" s="14">
        <f>(SUMPRODUCT(-- (($F$20:$F$76)="CO"), $G$20:$G$76,I$20:I$76))*Utilization!$B$65</f>
        <v>0</v>
      </c>
      <c r="J5" s="14">
        <f>(SUMPRODUCT(-- (($F$20:$F$76)="CO"), $G$20:$G$76,J$20:J$76))*Utilization!$B$65</f>
        <v>0</v>
      </c>
      <c r="K5" s="14">
        <f>(SUMPRODUCT(-- (($F$20:$F$76)="CO"), $G$20:$G$76,K$20:K$76))*Utilization!$B$65</f>
        <v>0</v>
      </c>
      <c r="L5" s="14">
        <f>(SUMPRODUCT(-- (($F$20:$F$76)="CO"), $G$20:$G$76,L$20:L$76))*Utilization!$B$65</f>
        <v>0</v>
      </c>
      <c r="M5" s="14">
        <f>(SUMPRODUCT(-- (($F$20:$F$76)="CO"), $G$20:$G$76,M$20:M$76))*Utilization!$B$65</f>
        <v>0</v>
      </c>
      <c r="N5" s="14">
        <f>(SUMPRODUCT(-- (($F$20:$F$76)="CO"), $G$20:$G$76,N$20:N$76))*Utilization!$B$65</f>
        <v>0</v>
      </c>
      <c r="O5" s="14">
        <f>(SUMPRODUCT(-- (($F$20:$F$76)="CO"), $G$20:$G$76,O$20:O$76))*Utilization!$B$65</f>
        <v>0</v>
      </c>
      <c r="P5" s="14">
        <f>(SUMPRODUCT(-- (($F$20:$F$76)="CO"), $G$20:$G$76,P$20:P$76))*Utilization!$B$65</f>
        <v>0</v>
      </c>
      <c r="Q5" s="14">
        <f>(SUMPRODUCT(-- (($F$20:$F$76)="CO"), $G$20:$G$76,Q$20:Q$76))*Utilization!$B$65</f>
        <v>0</v>
      </c>
      <c r="R5" s="14">
        <f>(SUMPRODUCT(-- (($F$20:$F$76)="CO"), $G$20:$G$76,R$20:R$76))*Utilization!$B$65</f>
        <v>0</v>
      </c>
      <c r="S5" s="14">
        <f>(SUMPRODUCT(-- (($F$20:$F$76)="CO"), $G$20:$G$76,S$20:S$76))*Utilization!$B$65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4">
        <f t="shared" si="0"/>
        <v>0</v>
      </c>
    </row>
    <row r="9" spans="1:23" s="170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18400</v>
      </c>
      <c r="M9" s="11">
        <f t="shared" si="1"/>
        <v>15120</v>
      </c>
      <c r="N9" s="11">
        <f t="shared" si="1"/>
        <v>0</v>
      </c>
      <c r="O9" s="11">
        <f t="shared" si="1"/>
        <v>0</v>
      </c>
      <c r="P9" s="11">
        <f t="shared" si="1"/>
        <v>0</v>
      </c>
      <c r="Q9" s="11">
        <f t="shared" si="1"/>
        <v>0</v>
      </c>
      <c r="R9" s="11">
        <f t="shared" si="1"/>
        <v>0</v>
      </c>
      <c r="S9" s="11">
        <f t="shared" si="1"/>
        <v>0</v>
      </c>
      <c r="T9" s="11">
        <f t="shared" si="1"/>
        <v>33520</v>
      </c>
    </row>
    <row r="10" spans="1:23" s="170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 t="shared" ref="H10:R10" si="2">IF(H$2=0,0,1-(H9/H$2))</f>
        <v>0</v>
      </c>
      <c r="I10" s="12">
        <f t="shared" si="2"/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0.6976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>IF(Proj_22!S$2=0,0,1-(S9/Proj_22!S$2))</f>
        <v>1</v>
      </c>
      <c r="T10" s="12">
        <f>IF(T$2=0,0,1-(T9/T$2))</f>
        <v>0.3296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 t="shared" ref="H11:R11" si="3">IF(H$2=0,0,+H3/H$2)</f>
        <v>0</v>
      </c>
      <c r="I11" s="13">
        <f t="shared" si="3"/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0.3024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>IF(Proj_22!S$2=0,0,+S3/Proj_22!S$2)</f>
        <v>0</v>
      </c>
      <c r="T11" s="13">
        <f t="shared" ref="T11:T16" si="4">IF(T$2=0,0,+T3/T$2)</f>
        <v>0.6704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R12" si="5">IF(H$2=0,0,+H4/H$2)</f>
        <v>0</v>
      </c>
      <c r="I12" s="13">
        <f t="shared" si="5"/>
        <v>0</v>
      </c>
      <c r="J12" s="13">
        <f t="shared" si="5"/>
        <v>0</v>
      </c>
      <c r="K12" s="13">
        <f t="shared" si="5"/>
        <v>0</v>
      </c>
      <c r="L12" s="13">
        <f t="shared" si="5"/>
        <v>0</v>
      </c>
      <c r="M12" s="13">
        <f t="shared" si="5"/>
        <v>0</v>
      </c>
      <c r="N12" s="13">
        <f t="shared" si="5"/>
        <v>0</v>
      </c>
      <c r="O12" s="13">
        <f t="shared" si="5"/>
        <v>0</v>
      </c>
      <c r="P12" s="13">
        <f t="shared" si="5"/>
        <v>0</v>
      </c>
      <c r="Q12" s="13">
        <f t="shared" si="5"/>
        <v>0</v>
      </c>
      <c r="R12" s="13">
        <f t="shared" si="5"/>
        <v>0</v>
      </c>
      <c r="S12" s="13">
        <f>IF(Proj_22!S$2=0,0,+S4/Proj_22!S$2)</f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ref="H13:R13" si="6">IF(H$2=0,0,+H5/H$2)</f>
        <v>0</v>
      </c>
      <c r="I13" s="13">
        <f t="shared" si="6"/>
        <v>0</v>
      </c>
      <c r="J13" s="13">
        <f t="shared" si="6"/>
        <v>0</v>
      </c>
      <c r="K13" s="13">
        <f t="shared" si="6"/>
        <v>0</v>
      </c>
      <c r="L13" s="13">
        <f t="shared" si="6"/>
        <v>0</v>
      </c>
      <c r="M13" s="13">
        <f t="shared" si="6"/>
        <v>0</v>
      </c>
      <c r="N13" s="13">
        <f t="shared" si="6"/>
        <v>0</v>
      </c>
      <c r="O13" s="13">
        <f t="shared" si="6"/>
        <v>0</v>
      </c>
      <c r="P13" s="13">
        <f t="shared" si="6"/>
        <v>0</v>
      </c>
      <c r="Q13" s="13">
        <f t="shared" si="6"/>
        <v>0</v>
      </c>
      <c r="R13" s="13">
        <f t="shared" si="6"/>
        <v>0</v>
      </c>
      <c r="S13" s="13">
        <f>IF(Proj_22!S$2=0,0,+S5/Proj_22!S$2)</f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ref="H14:R14" si="7">IF(H$2=0,0,+H6/H$2)</f>
        <v>0</v>
      </c>
      <c r="I14" s="13">
        <f t="shared" si="7"/>
        <v>0</v>
      </c>
      <c r="J14" s="13">
        <f t="shared" si="7"/>
        <v>0</v>
      </c>
      <c r="K14" s="13">
        <f t="shared" si="7"/>
        <v>0</v>
      </c>
      <c r="L14" s="13">
        <f t="shared" si="7"/>
        <v>0</v>
      </c>
      <c r="M14" s="13">
        <f t="shared" si="7"/>
        <v>0</v>
      </c>
      <c r="N14" s="13">
        <f t="shared" si="7"/>
        <v>0</v>
      </c>
      <c r="O14" s="13">
        <f t="shared" si="7"/>
        <v>0</v>
      </c>
      <c r="P14" s="13">
        <f t="shared" si="7"/>
        <v>0</v>
      </c>
      <c r="Q14" s="13">
        <f t="shared" si="7"/>
        <v>0</v>
      </c>
      <c r="R14" s="13">
        <f t="shared" si="7"/>
        <v>0</v>
      </c>
      <c r="S14" s="13">
        <f>IF(Proj_22!S$2=0,0,+S6/Proj_22!S$2)</f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ref="H15:R15" si="8">IF(H$2=0,0,+H7/H$2)</f>
        <v>0</v>
      </c>
      <c r="I15" s="13">
        <f t="shared" si="8"/>
        <v>0</v>
      </c>
      <c r="J15" s="13">
        <f t="shared" si="8"/>
        <v>0</v>
      </c>
      <c r="K15" s="13">
        <f t="shared" si="8"/>
        <v>0</v>
      </c>
      <c r="L15" s="13">
        <f t="shared" si="8"/>
        <v>0</v>
      </c>
      <c r="M15" s="13">
        <f t="shared" si="8"/>
        <v>0</v>
      </c>
      <c r="N15" s="13">
        <f t="shared" si="8"/>
        <v>0</v>
      </c>
      <c r="O15" s="13">
        <f t="shared" si="8"/>
        <v>0</v>
      </c>
      <c r="P15" s="13">
        <f t="shared" si="8"/>
        <v>0</v>
      </c>
      <c r="Q15" s="13">
        <f t="shared" si="8"/>
        <v>0</v>
      </c>
      <c r="R15" s="13">
        <f t="shared" si="8"/>
        <v>0</v>
      </c>
      <c r="S15" s="13">
        <f>IF(Proj_22!S$2=0,0,+S7/Proj_22!S$2)</f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ref="H16:R16" si="9">IF(H$2=0,0,+H8/H$2)</f>
        <v>0</v>
      </c>
      <c r="I16" s="13">
        <f t="shared" si="9"/>
        <v>0</v>
      </c>
      <c r="J16" s="13">
        <f t="shared" si="9"/>
        <v>0</v>
      </c>
      <c r="K16" s="13">
        <f t="shared" si="9"/>
        <v>0</v>
      </c>
      <c r="L16" s="13">
        <f t="shared" si="9"/>
        <v>0</v>
      </c>
      <c r="M16" s="13">
        <f t="shared" si="9"/>
        <v>0</v>
      </c>
      <c r="N16" s="13">
        <f t="shared" si="9"/>
        <v>0</v>
      </c>
      <c r="O16" s="13">
        <f t="shared" si="9"/>
        <v>0</v>
      </c>
      <c r="P16" s="13">
        <f t="shared" si="9"/>
        <v>0</v>
      </c>
      <c r="Q16" s="13">
        <f t="shared" si="9"/>
        <v>0</v>
      </c>
      <c r="R16" s="13">
        <f t="shared" si="9"/>
        <v>0</v>
      </c>
      <c r="S16" s="13">
        <f>IF(Proj_22!S$2=0,0,+S8/Proj_22!S$2)</f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</row>
    <row r="21" spans="1:19" x14ac:dyDescent="0.35">
      <c r="E21" s="23" t="str">
        <f>+Utilization!A4</f>
        <v>Tao Feng</v>
      </c>
      <c r="F21" s="23" t="str">
        <f>+Utilization!B4</f>
        <v>HC</v>
      </c>
      <c r="G21" s="23">
        <f>+Utilization!C4</f>
        <v>80</v>
      </c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</row>
    <row r="22" spans="1:19" x14ac:dyDescent="0.35">
      <c r="E22" s="23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</row>
    <row r="23" spans="1:19" x14ac:dyDescent="0.35">
      <c r="E23" s="23" t="str">
        <f>+Utilization!A6</f>
        <v>Chengyi Wang</v>
      </c>
      <c r="F23" s="23" t="str">
        <f>+Utilization!B6</f>
        <v>HC</v>
      </c>
      <c r="G23" s="23">
        <f>+Utilization!C6</f>
        <v>80</v>
      </c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</row>
    <row r="24" spans="1:19" x14ac:dyDescent="0.35">
      <c r="E24" s="23" t="str">
        <f>+Utilization!A7</f>
        <v>Ningbo Xiang</v>
      </c>
      <c r="F24" s="23" t="str">
        <f>+Utilization!B7</f>
        <v>HC</v>
      </c>
      <c r="G24" s="23">
        <f>+Utilization!C7</f>
        <v>80</v>
      </c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</row>
    <row r="25" spans="1:19" x14ac:dyDescent="0.35">
      <c r="E25" s="23" t="str">
        <f>+Utilization!A8</f>
        <v>Ruijiang Zhu</v>
      </c>
      <c r="F25" s="23" t="str">
        <f>+Utilization!B8</f>
        <v>HC</v>
      </c>
      <c r="G25" s="23">
        <f>+Utilization!C8</f>
        <v>80</v>
      </c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</row>
    <row r="26" spans="1:19" x14ac:dyDescent="0.35">
      <c r="E26" s="23" t="str">
        <f>+Utilization!A9</f>
        <v>Junhong Sun</v>
      </c>
      <c r="F26" s="23" t="str">
        <f>+Utilization!B9</f>
        <v>HC</v>
      </c>
      <c r="G26" s="23">
        <f>+Utilization!C9</f>
        <v>80</v>
      </c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</row>
    <row r="27" spans="1:19" x14ac:dyDescent="0.35">
      <c r="E27" s="23" t="str">
        <f>+Utilization!A10</f>
        <v>Yong Zhou</v>
      </c>
      <c r="F27" s="23" t="str">
        <f>+Utilization!B10</f>
        <v>HC</v>
      </c>
      <c r="G27" s="23">
        <f>+Utilization!C10</f>
        <v>80</v>
      </c>
      <c r="H27" s="160"/>
      <c r="I27" s="160"/>
      <c r="J27" s="160"/>
      <c r="K27" s="160"/>
      <c r="L27" s="160">
        <v>3</v>
      </c>
      <c r="M27" s="160">
        <v>3</v>
      </c>
      <c r="N27" s="160"/>
      <c r="O27" s="160"/>
      <c r="P27" s="160"/>
      <c r="Q27" s="160"/>
      <c r="R27" s="160"/>
      <c r="S27" s="160"/>
    </row>
    <row r="28" spans="1:19" x14ac:dyDescent="0.35">
      <c r="E28" s="23" t="str">
        <f>+Utilization!A11</f>
        <v>Weimin Wu</v>
      </c>
      <c r="F28" s="23" t="str">
        <f>+Utilization!B11</f>
        <v>HC</v>
      </c>
      <c r="G28" s="23">
        <f>+Utilization!C11</f>
        <v>80</v>
      </c>
      <c r="H28" s="160"/>
      <c r="I28" s="160"/>
      <c r="J28" s="160"/>
      <c r="K28" s="160"/>
      <c r="L28" s="160">
        <v>5</v>
      </c>
      <c r="M28" s="160"/>
      <c r="N28" s="160"/>
      <c r="O28" s="160"/>
      <c r="P28" s="160"/>
      <c r="Q28" s="160"/>
      <c r="R28" s="160"/>
      <c r="S28" s="160"/>
    </row>
    <row r="29" spans="1:19" x14ac:dyDescent="0.35">
      <c r="E29" s="23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160"/>
      <c r="I29" s="160"/>
      <c r="J29" s="160"/>
      <c r="K29" s="160"/>
      <c r="L29" s="160">
        <v>5</v>
      </c>
      <c r="M29" s="160"/>
      <c r="N29" s="160"/>
      <c r="O29" s="160"/>
      <c r="P29" s="160"/>
      <c r="Q29" s="160"/>
      <c r="R29" s="160"/>
      <c r="S29" s="160"/>
    </row>
    <row r="30" spans="1:19" x14ac:dyDescent="0.35">
      <c r="E30" s="23" t="str">
        <f>+Utilization!A13</f>
        <v>Yifei Yan</v>
      </c>
      <c r="F30" s="23" t="str">
        <f>+Utilization!B13</f>
        <v>HC</v>
      </c>
      <c r="G30" s="23">
        <f>+Utilization!C13</f>
        <v>70</v>
      </c>
      <c r="H30" s="160"/>
      <c r="I30" s="160"/>
      <c r="J30" s="160"/>
      <c r="K30" s="160"/>
      <c r="L30" s="160"/>
      <c r="M30" s="160">
        <v>10</v>
      </c>
      <c r="N30" s="160"/>
      <c r="O30" s="160"/>
      <c r="P30" s="160"/>
      <c r="Q30" s="160"/>
      <c r="R30" s="160"/>
      <c r="S30" s="160"/>
    </row>
    <row r="31" spans="1:19" x14ac:dyDescent="0.35">
      <c r="E31" s="23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160"/>
      <c r="I31" s="160"/>
      <c r="J31" s="160"/>
      <c r="K31" s="160"/>
      <c r="L31" s="160"/>
      <c r="M31" s="160">
        <v>5</v>
      </c>
      <c r="N31" s="160"/>
      <c r="O31" s="160"/>
      <c r="P31" s="160"/>
      <c r="Q31" s="160"/>
      <c r="R31" s="160"/>
      <c r="S31" s="160"/>
    </row>
    <row r="32" spans="1:19" x14ac:dyDescent="0.35">
      <c r="E32" s="23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</row>
    <row r="33" spans="5:19" x14ac:dyDescent="0.35">
      <c r="E33" s="23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</row>
    <row r="34" spans="5:19" x14ac:dyDescent="0.35">
      <c r="E34" s="23" t="str">
        <f>+Utilization!A17</f>
        <v>XU, Kun</v>
      </c>
      <c r="F34" s="23" t="str">
        <f>+Utilization!B17</f>
        <v>HC</v>
      </c>
      <c r="G34" s="23">
        <f>+Utilization!C17</f>
        <v>70</v>
      </c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</row>
    <row r="35" spans="5:19" x14ac:dyDescent="0.35">
      <c r="E35" s="23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</row>
    <row r="36" spans="5:19" x14ac:dyDescent="0.35">
      <c r="E36" s="23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</row>
    <row r="37" spans="5:19" x14ac:dyDescent="0.35">
      <c r="E37" s="23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</row>
    <row r="38" spans="5:19" x14ac:dyDescent="0.35">
      <c r="E38" s="23" t="str">
        <f>+Utilization!A21</f>
        <v>ZHANG, Ao</v>
      </c>
      <c r="F38" s="23" t="str">
        <f>+Utilization!B21</f>
        <v>HC</v>
      </c>
      <c r="G38" s="23">
        <f>+Utilization!C21</f>
        <v>70</v>
      </c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</row>
    <row r="39" spans="5:19" x14ac:dyDescent="0.35">
      <c r="E39" s="23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</row>
    <row r="40" spans="5:19" x14ac:dyDescent="0.35">
      <c r="E40" s="23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</row>
    <row r="41" spans="5:19" x14ac:dyDescent="0.35">
      <c r="E41" s="23" t="str">
        <f>+Utilization!A24</f>
        <v>GENG, Bin</v>
      </c>
      <c r="F41" s="23" t="str">
        <f>+Utilization!B24</f>
        <v>HC</v>
      </c>
      <c r="G41" s="23">
        <f>+Utilization!C24</f>
        <v>70</v>
      </c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</row>
    <row r="42" spans="5:19" x14ac:dyDescent="0.35">
      <c r="E42" s="23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</row>
    <row r="43" spans="5:19" x14ac:dyDescent="0.35">
      <c r="E43" s="23" t="str">
        <f>+Utilization!A26</f>
        <v>XIE, Qian</v>
      </c>
      <c r="F43" s="23" t="str">
        <f>+Utilization!B26</f>
        <v>HC</v>
      </c>
      <c r="G43" s="23">
        <f>+Utilization!C26</f>
        <v>60</v>
      </c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</row>
    <row r="44" spans="5:19" x14ac:dyDescent="0.35">
      <c r="E44" s="23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</row>
    <row r="45" spans="5:19" x14ac:dyDescent="0.35">
      <c r="E45" s="23" t="str">
        <f>+Utilization!A28</f>
        <v>HE, Ran</v>
      </c>
      <c r="F45" s="23" t="str">
        <f>+Utilization!B28</f>
        <v>HC</v>
      </c>
      <c r="G45" s="23">
        <f>+Utilization!C28</f>
        <v>60</v>
      </c>
      <c r="H45" s="160"/>
      <c r="I45" s="160"/>
      <c r="J45" s="160"/>
      <c r="K45" s="160"/>
      <c r="L45" s="160">
        <v>21</v>
      </c>
      <c r="M45" s="160">
        <v>10</v>
      </c>
      <c r="N45" s="160"/>
      <c r="O45" s="160"/>
      <c r="P45" s="160"/>
      <c r="Q45" s="160"/>
      <c r="R45" s="160"/>
      <c r="S45" s="160"/>
    </row>
    <row r="46" spans="5:19" x14ac:dyDescent="0.35">
      <c r="E46" s="23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</row>
    <row r="47" spans="5:19" x14ac:dyDescent="0.35">
      <c r="E47" s="23" t="str">
        <f>+Utilization!A30</f>
        <v>Min Li</v>
      </c>
      <c r="F47" s="23" t="str">
        <f>+Utilization!B30</f>
        <v>HC</v>
      </c>
      <c r="G47" s="23">
        <f>+Utilization!C30</f>
        <v>60</v>
      </c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</row>
    <row r="48" spans="5:19" x14ac:dyDescent="0.35">
      <c r="E48" s="23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</row>
    <row r="49" spans="5:19" x14ac:dyDescent="0.35">
      <c r="E49" s="23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</row>
    <row r="50" spans="5:19" x14ac:dyDescent="0.35">
      <c r="E50" s="23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</row>
    <row r="51" spans="5:19" x14ac:dyDescent="0.35">
      <c r="E51" s="23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</row>
    <row r="52" spans="5:19" x14ac:dyDescent="0.35">
      <c r="E52" s="24" t="str">
        <f>+Utilization!A35</f>
        <v>Yongquan Wang</v>
      </c>
      <c r="F52" s="23">
        <f>+Utilization!B35</f>
        <v>0</v>
      </c>
      <c r="G52" s="23">
        <f>+Utilization!C35</f>
        <v>60</v>
      </c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</row>
    <row r="53" spans="5:19" x14ac:dyDescent="0.35">
      <c r="E53" s="24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</row>
    <row r="54" spans="5:19" x14ac:dyDescent="0.35">
      <c r="E54" s="24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</row>
    <row r="55" spans="5:19" x14ac:dyDescent="0.35">
      <c r="E55" s="24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</row>
    <row r="56" spans="5:19" x14ac:dyDescent="0.35">
      <c r="E56" s="24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</row>
    <row r="57" spans="5:19" x14ac:dyDescent="0.35">
      <c r="E57" s="24">
        <f>+Utilization!A40</f>
        <v>0</v>
      </c>
      <c r="F57" s="23">
        <f>+Utilization!B40</f>
        <v>0</v>
      </c>
      <c r="G57" s="23">
        <f>+Utilization!C40</f>
        <v>0</v>
      </c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</row>
    <row r="58" spans="5:19" x14ac:dyDescent="0.35">
      <c r="E58" s="24">
        <f>+Utilization!A41</f>
        <v>0</v>
      </c>
      <c r="F58" s="23">
        <f>+Utilization!B41</f>
        <v>0</v>
      </c>
      <c r="G58" s="23">
        <f>+Utilization!C41</f>
        <v>0</v>
      </c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</row>
    <row r="59" spans="5:19" x14ac:dyDescent="0.35">
      <c r="E59" s="24">
        <f>+Utilization!A42</f>
        <v>0</v>
      </c>
      <c r="F59" s="23">
        <f>+Utilization!B42</f>
        <v>0</v>
      </c>
      <c r="G59" s="23">
        <f>+Utilization!C42</f>
        <v>0</v>
      </c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</row>
    <row r="60" spans="5:19" x14ac:dyDescent="0.35">
      <c r="E60" s="24">
        <f>+Utilization!A43</f>
        <v>0</v>
      </c>
      <c r="F60" s="23">
        <f>+Utilization!B43</f>
        <v>0</v>
      </c>
      <c r="G60" s="23">
        <f>+Utilization!C43</f>
        <v>0</v>
      </c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</row>
    <row r="61" spans="5:19" x14ac:dyDescent="0.35">
      <c r="E61" s="24">
        <f>+Utilization!A44</f>
        <v>0</v>
      </c>
      <c r="F61" s="23">
        <f>+Utilization!B44</f>
        <v>0</v>
      </c>
      <c r="G61" s="23">
        <f>+Utilization!C44</f>
        <v>0</v>
      </c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</row>
    <row r="62" spans="5:19" x14ac:dyDescent="0.35">
      <c r="E62" s="24">
        <f>+Utilization!A45</f>
        <v>0</v>
      </c>
      <c r="F62" s="23">
        <f>+Utilization!B45</f>
        <v>0</v>
      </c>
      <c r="G62" s="23">
        <f>+Utilization!C45</f>
        <v>0</v>
      </c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</row>
    <row r="63" spans="5:19" x14ac:dyDescent="0.35">
      <c r="E63" s="24">
        <f>+Utilization!A46</f>
        <v>0</v>
      </c>
      <c r="F63" s="23">
        <f>+Utilization!B46</f>
        <v>0</v>
      </c>
      <c r="G63" s="23">
        <f>+Utilization!C46</f>
        <v>0</v>
      </c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</row>
    <row r="64" spans="5:19" x14ac:dyDescent="0.35">
      <c r="E64" s="24">
        <f>+Utilization!A47</f>
        <v>0</v>
      </c>
      <c r="F64" s="23">
        <f>+Utilization!B47</f>
        <v>0</v>
      </c>
      <c r="G64" s="23">
        <f>+Utilization!C47</f>
        <v>0</v>
      </c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</row>
    <row r="65" spans="5:19" x14ac:dyDescent="0.35">
      <c r="E65" s="24">
        <f>+Utilization!A48</f>
        <v>0</v>
      </c>
      <c r="F65" s="23">
        <f>+Utilization!B48</f>
        <v>0</v>
      </c>
      <c r="G65" s="23">
        <f>+Utilization!C48</f>
        <v>0</v>
      </c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</row>
    <row r="66" spans="5:19" x14ac:dyDescent="0.35">
      <c r="E66" s="24">
        <f>+Utilization!A49</f>
        <v>0</v>
      </c>
      <c r="F66" s="23">
        <f>+Utilization!B49</f>
        <v>0</v>
      </c>
      <c r="G66" s="23">
        <f>+Utilization!C49</f>
        <v>0</v>
      </c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</row>
    <row r="67" spans="5:19" x14ac:dyDescent="0.35">
      <c r="E67" s="24">
        <f>+Utilization!A50</f>
        <v>0</v>
      </c>
      <c r="F67" s="23">
        <f>+Utilization!B50</f>
        <v>0</v>
      </c>
      <c r="G67" s="23">
        <f>+Utilization!C50</f>
        <v>0</v>
      </c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</row>
    <row r="68" spans="5:19" x14ac:dyDescent="0.35">
      <c r="E68" s="24">
        <f>+Utilization!A51</f>
        <v>0</v>
      </c>
      <c r="F68" s="23">
        <f>+Utilization!B51</f>
        <v>0</v>
      </c>
      <c r="G68" s="23">
        <f>+Utilization!C51</f>
        <v>0</v>
      </c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</row>
    <row r="69" spans="5:19" x14ac:dyDescent="0.35">
      <c r="E69" s="24">
        <f>+Utilization!A52</f>
        <v>0</v>
      </c>
      <c r="F69" s="23">
        <f>+Utilization!B52</f>
        <v>0</v>
      </c>
      <c r="G69" s="23">
        <f>+Utilization!C52</f>
        <v>0</v>
      </c>
      <c r="H69" s="160"/>
      <c r="I69" s="160"/>
      <c r="J69" s="160"/>
      <c r="K69" s="160"/>
      <c r="L69" s="160"/>
      <c r="M69" s="160"/>
      <c r="N69" s="160"/>
      <c r="O69" s="160"/>
      <c r="P69" s="160"/>
      <c r="Q69" s="160"/>
      <c r="R69" s="160"/>
      <c r="S69" s="160"/>
    </row>
    <row r="70" spans="5:19" x14ac:dyDescent="0.35">
      <c r="E70" s="24">
        <f>+Utilization!A53</f>
        <v>0</v>
      </c>
      <c r="F70" s="23">
        <f>+Utilization!B53</f>
        <v>0</v>
      </c>
      <c r="G70" s="23">
        <f>+Utilization!C53</f>
        <v>0</v>
      </c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</row>
    <row r="71" spans="5:19" x14ac:dyDescent="0.35">
      <c r="E71" s="24">
        <f>+Utilization!A54</f>
        <v>0</v>
      </c>
      <c r="F71" s="23">
        <f>+Utilization!B54</f>
        <v>0</v>
      </c>
      <c r="G71" s="23">
        <f>+Utilization!C54</f>
        <v>0</v>
      </c>
      <c r="H71" s="160"/>
      <c r="I71" s="160"/>
      <c r="J71" s="160"/>
      <c r="K71" s="160"/>
      <c r="L71" s="160"/>
      <c r="M71" s="160"/>
      <c r="N71" s="160"/>
      <c r="O71" s="160"/>
      <c r="P71" s="160"/>
      <c r="Q71" s="160"/>
      <c r="R71" s="160"/>
      <c r="S71" s="160"/>
    </row>
    <row r="72" spans="5:19" x14ac:dyDescent="0.35">
      <c r="E72" s="24">
        <f>+Utilization!A55</f>
        <v>0</v>
      </c>
      <c r="F72" s="23">
        <f>+Utilization!B55</f>
        <v>0</v>
      </c>
      <c r="G72" s="23">
        <f>+Utilization!C55</f>
        <v>0</v>
      </c>
      <c r="H72" s="160"/>
      <c r="I72" s="160"/>
      <c r="J72" s="160"/>
      <c r="K72" s="160"/>
      <c r="L72" s="160"/>
      <c r="M72" s="160"/>
      <c r="N72" s="160"/>
      <c r="O72" s="160"/>
      <c r="P72" s="160"/>
      <c r="Q72" s="160"/>
      <c r="R72" s="160"/>
      <c r="S72" s="160"/>
    </row>
    <row r="73" spans="5:19" x14ac:dyDescent="0.35">
      <c r="E73" s="24">
        <f>+Utilization!A56</f>
        <v>0</v>
      </c>
      <c r="F73" s="23">
        <f>+Utilization!B56</f>
        <v>0</v>
      </c>
      <c r="G73" s="23">
        <f>+Utilization!C56</f>
        <v>0</v>
      </c>
      <c r="H73" s="160"/>
      <c r="I73" s="160"/>
      <c r="J73" s="160"/>
      <c r="K73" s="160"/>
      <c r="L73" s="160"/>
      <c r="M73" s="160"/>
      <c r="N73" s="160"/>
      <c r="O73" s="160"/>
      <c r="P73" s="160"/>
      <c r="Q73" s="160"/>
      <c r="R73" s="160"/>
      <c r="S73" s="160"/>
    </row>
    <row r="74" spans="5:19" x14ac:dyDescent="0.35">
      <c r="E74" s="24">
        <f>+Utilization!A57</f>
        <v>0</v>
      </c>
      <c r="F74" s="23">
        <f>+Utilization!B57</f>
        <v>0</v>
      </c>
      <c r="G74" s="23">
        <f>+Utilization!C57</f>
        <v>0</v>
      </c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</row>
    <row r="75" spans="5:19" x14ac:dyDescent="0.35">
      <c r="E75" s="24">
        <f>+Utilization!A58</f>
        <v>0</v>
      </c>
      <c r="F75" s="23">
        <f>+Utilization!B58</f>
        <v>0</v>
      </c>
      <c r="G75" s="23">
        <f>+Utilization!C58</f>
        <v>0</v>
      </c>
      <c r="H75" s="160"/>
      <c r="I75" s="160"/>
      <c r="J75" s="160"/>
      <c r="K75" s="160"/>
      <c r="L75" s="160"/>
      <c r="M75" s="160"/>
      <c r="N75" s="160"/>
      <c r="O75" s="160"/>
      <c r="P75" s="160"/>
      <c r="Q75" s="160"/>
      <c r="R75" s="160"/>
      <c r="S75" s="160"/>
    </row>
    <row r="76" spans="5:19" x14ac:dyDescent="0.35">
      <c r="E76" s="24" t="str">
        <f>+Utilization!A59</f>
        <v>Total</v>
      </c>
      <c r="F76" s="23">
        <f>+Utilization!B59</f>
        <v>0</v>
      </c>
      <c r="G76" s="23">
        <f>+Utilization!C59</f>
        <v>0</v>
      </c>
      <c r="H76" s="160"/>
      <c r="I76" s="160"/>
      <c r="J76" s="160"/>
      <c r="K76" s="160"/>
      <c r="L76" s="160"/>
      <c r="M76" s="160"/>
      <c r="N76" s="160"/>
      <c r="O76" s="160"/>
      <c r="P76" s="160"/>
      <c r="Q76" s="160"/>
      <c r="R76" s="160"/>
      <c r="S76" s="160"/>
    </row>
  </sheetData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6"/>
  <sheetViews>
    <sheetView workbookViewId="0">
      <selection activeCell="E2" sqref="E2"/>
    </sheetView>
  </sheetViews>
  <sheetFormatPr defaultColWidth="8.7265625" defaultRowHeight="14.5" x14ac:dyDescent="0.35"/>
  <cols>
    <col min="1" max="1" width="19" style="115" customWidth="1"/>
    <col min="2" max="2" width="6.26953125" style="115" customWidth="1"/>
    <col min="3" max="3" width="8.453125" style="115" customWidth="1"/>
    <col min="4" max="4" width="13.26953125" style="115" customWidth="1"/>
    <col min="5" max="5" width="28.7265625" style="115" customWidth="1"/>
    <col min="6" max="6" width="38.453125" style="115" customWidth="1"/>
    <col min="7" max="7" width="26" style="115" bestFit="1" customWidth="1"/>
    <col min="8" max="14" width="8.7265625" style="115"/>
    <col min="15" max="15" width="9.7265625" style="115" bestFit="1" customWidth="1"/>
    <col min="16" max="21" width="8.7265625" style="115"/>
    <col min="22" max="22" width="2.453125" style="115" hidden="1" customWidth="1"/>
    <col min="23" max="23" width="8.453125" style="115" hidden="1" customWidth="1"/>
    <col min="24" max="16384" width="8.7265625" style="115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160"/>
      <c r="C2" s="160" t="e">
        <f>VLOOKUP(F2,CRM!A:N,5,0)</f>
        <v>#N/A</v>
      </c>
      <c r="D2" s="240" t="s">
        <v>2505</v>
      </c>
      <c r="E2" s="115" t="s">
        <v>2576</v>
      </c>
      <c r="F2" s="247" t="s">
        <v>2586</v>
      </c>
      <c r="G2" s="8" t="s">
        <v>4</v>
      </c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>
        <v>200000</v>
      </c>
      <c r="T2" s="14">
        <f>SUM(H2:S2)</f>
        <v>200000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(($F$20:$F$76)="HC"), $G$20:$G$76,H$20:H$76))*Utilization!$B$65</f>
        <v>0</v>
      </c>
      <c r="I3" s="14">
        <f>(SUMPRODUCT(-- (($F$20:$F$76)="HC"), $G$20:$G$76,I$20:I$76))*Utilization!$B$65</f>
        <v>0</v>
      </c>
      <c r="J3" s="14">
        <f>(SUMPRODUCT(-- (($F$20:$F$76)="HC"), $G$20:$G$76,J$20:J$76))*Utilization!$B$65</f>
        <v>0</v>
      </c>
      <c r="K3" s="14">
        <f>(SUMPRODUCT(-- (($F$20:$F$76)="HC"), $G$20:$G$76,K$20:K$76))*Utilization!$B$65</f>
        <v>0</v>
      </c>
      <c r="L3" s="14">
        <f>(SUMPRODUCT(-- (($F$20:$F$76)="HC"), $G$20:$G$76,L$20:L$76))*Utilization!$B$65</f>
        <v>0</v>
      </c>
      <c r="M3" s="14">
        <f>(SUMPRODUCT(-- (($F$20:$F$76)="HC"), $G$20:$G$76,M$20:M$76))*Utilization!$B$65</f>
        <v>17360</v>
      </c>
      <c r="N3" s="14">
        <f>(SUMPRODUCT(-- (($F$20:$F$76)="HC"), $G$20:$G$76,N$20:N$76))*Utilization!$B$65</f>
        <v>19840</v>
      </c>
      <c r="O3" s="14">
        <f>(SUMPRODUCT(-- (($F$20:$F$76)="HC"), $G$20:$G$76,O$20:O$76))*Utilization!$B$65</f>
        <v>10560</v>
      </c>
      <c r="P3" s="14">
        <f>(SUMPRODUCT(-- (($F$20:$F$76)="HC"), $G$20:$G$76,P$20:P$76))*Utilization!$B$65</f>
        <v>12400</v>
      </c>
      <c r="Q3" s="14">
        <f>(SUMPRODUCT(-- (($F$20:$F$76)="HC"), $G$20:$G$76,Q$20:Q$76))*Utilization!$B$65</f>
        <v>14720</v>
      </c>
      <c r="R3" s="14">
        <f>(SUMPRODUCT(-- (($F$20:$F$76)="HC"), $G$20:$G$76,R$20:R$76))*Utilization!$B$65</f>
        <v>15680</v>
      </c>
      <c r="S3" s="14">
        <f>(SUMPRODUCT(-- (($F$20:$F$76)="HC"), $G$20:$G$76,S$20:S$76))*Utilization!$B$65</f>
        <v>13360</v>
      </c>
      <c r="T3" s="14">
        <f t="shared" ref="T3:T8" si="0">SUM(H3:S3)</f>
        <v>103920</v>
      </c>
      <c r="V3" s="18" t="s">
        <v>37</v>
      </c>
      <c r="W3" s="115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(($F$20:$F$76)="EX"), $G$20:$G$76,H$20:H$76))*Utilization!$B$65</f>
        <v>0</v>
      </c>
      <c r="I4" s="14">
        <f>(SUMPRODUCT(-- (($F$20:$F$76)="EX"), $G$20:$G$76,I$20:I$76))*Utilization!$B$65</f>
        <v>0</v>
      </c>
      <c r="J4" s="14">
        <f>(SUMPRODUCT(-- (($F$20:$F$76)="EX"), $G$20:$G$76,J$20:J$76))*Utilization!$B$65</f>
        <v>0</v>
      </c>
      <c r="K4" s="14">
        <f>(SUMPRODUCT(-- (($F$20:$F$76)="EX"), $G$20:$G$76,K$20:K$76))*Utilization!$B$65</f>
        <v>0</v>
      </c>
      <c r="L4" s="14">
        <f>(SUMPRODUCT(-- (($F$20:$F$76)="EX"), $G$20:$G$76,L$20:L$76))*Utilization!$B$65</f>
        <v>0</v>
      </c>
      <c r="M4" s="14">
        <f>(SUMPRODUCT(-- (($F$20:$F$76)="EX"), $G$20:$G$76,M$20:M$76))*Utilization!$B$65</f>
        <v>0</v>
      </c>
      <c r="N4" s="14">
        <f>(SUMPRODUCT(-- (($F$20:$F$76)="EX"), $G$20:$G$76,N$20:N$76))*Utilization!$B$65</f>
        <v>0</v>
      </c>
      <c r="O4" s="14">
        <f>(SUMPRODUCT(-- (($F$20:$F$76)="EX"), $G$20:$G$76,O$20:O$76))*Utilization!$B$65</f>
        <v>0</v>
      </c>
      <c r="P4" s="14">
        <f>(SUMPRODUCT(-- (($F$20:$F$76)="EX"), $G$20:$G$76,P$20:P$76))*Utilization!$B$65</f>
        <v>0</v>
      </c>
      <c r="Q4" s="14">
        <f>(SUMPRODUCT(-- (($F$20:$F$76)="EX"), $G$20:$G$76,Q$20:Q$76))*Utilization!$B$65</f>
        <v>0</v>
      </c>
      <c r="R4" s="14">
        <f>(SUMPRODUCT(-- (($F$20:$F$76)="EX"), $G$20:$G$76,R$20:R$76))*Utilization!$B$65</f>
        <v>0</v>
      </c>
      <c r="S4" s="14">
        <f>(SUMPRODUCT(-- (($F$20:$F$76)="EX"), $G$20:$G$76,S$20:S$76))*Utilization!$B$65</f>
        <v>0</v>
      </c>
      <c r="T4" s="14">
        <f t="shared" si="0"/>
        <v>0</v>
      </c>
      <c r="W4" s="115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(($F$20:$F$76)="CO"), $G$20:$G$76,H$20:H$76))*Utilization!$B$65</f>
        <v>0</v>
      </c>
      <c r="I5" s="14">
        <f>(SUMPRODUCT(-- (($F$20:$F$76)="CO"), $G$20:$G$76,I$20:I$76))*Utilization!$B$65</f>
        <v>0</v>
      </c>
      <c r="J5" s="14">
        <f>(SUMPRODUCT(-- (($F$20:$F$76)="CO"), $G$20:$G$76,J$20:J$76))*Utilization!$B$65</f>
        <v>0</v>
      </c>
      <c r="K5" s="14">
        <f>(SUMPRODUCT(-- (($F$20:$F$76)="CO"), $G$20:$G$76,K$20:K$76))*Utilization!$B$65</f>
        <v>0</v>
      </c>
      <c r="L5" s="14">
        <f>(SUMPRODUCT(-- (($F$20:$F$76)="CO"), $G$20:$G$76,L$20:L$76))*Utilization!$B$65</f>
        <v>0</v>
      </c>
      <c r="M5" s="14">
        <f>(SUMPRODUCT(-- (($F$20:$F$76)="CO"), $G$20:$G$76,M$20:M$76))*Utilization!$B$65</f>
        <v>0</v>
      </c>
      <c r="N5" s="14">
        <f>(SUMPRODUCT(-- (($F$20:$F$76)="CO"), $G$20:$G$76,N$20:N$76))*Utilization!$B$65</f>
        <v>0</v>
      </c>
      <c r="O5" s="14">
        <f>(SUMPRODUCT(-- (($F$20:$F$76)="CO"), $G$20:$G$76,O$20:O$76))*Utilization!$B$65</f>
        <v>0</v>
      </c>
      <c r="P5" s="14">
        <f>(SUMPRODUCT(-- (($F$20:$F$76)="CO"), $G$20:$G$76,P$20:P$76))*Utilization!$B$65</f>
        <v>0</v>
      </c>
      <c r="Q5" s="14">
        <f>(SUMPRODUCT(-- (($F$20:$F$76)="CO"), $G$20:$G$76,Q$20:Q$76))*Utilization!$B$65</f>
        <v>0</v>
      </c>
      <c r="R5" s="14">
        <f>(SUMPRODUCT(-- (($F$20:$F$76)="CO"), $G$20:$G$76,R$20:R$76))*Utilization!$B$65</f>
        <v>0</v>
      </c>
      <c r="S5" s="14">
        <f>(SUMPRODUCT(-- (($F$20:$F$76)="CO"), $G$20:$G$76,S$20:S$76))*Utilization!$B$65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4">
        <f t="shared" si="0"/>
        <v>0</v>
      </c>
    </row>
    <row r="9" spans="1:23" s="170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0</v>
      </c>
      <c r="M9" s="11">
        <f t="shared" si="1"/>
        <v>17360</v>
      </c>
      <c r="N9" s="11">
        <f t="shared" si="1"/>
        <v>19840</v>
      </c>
      <c r="O9" s="11">
        <f t="shared" si="1"/>
        <v>10560</v>
      </c>
      <c r="P9" s="11">
        <f t="shared" si="1"/>
        <v>12400</v>
      </c>
      <c r="Q9" s="11">
        <f t="shared" si="1"/>
        <v>14720</v>
      </c>
      <c r="R9" s="11">
        <f t="shared" si="1"/>
        <v>15680</v>
      </c>
      <c r="S9" s="11">
        <f t="shared" si="1"/>
        <v>13360</v>
      </c>
      <c r="T9" s="11">
        <f t="shared" si="1"/>
        <v>103920</v>
      </c>
    </row>
    <row r="10" spans="1:23" s="170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0.93320000000000003</v>
      </c>
      <c r="T10" s="12">
        <f t="shared" si="2"/>
        <v>0.48040000000000005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R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0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 t="e">
        <f>IF(#REF!=0,0,+S3/#REF!)</f>
        <v>#REF!</v>
      </c>
      <c r="T11" s="13">
        <f>IF(T$2=0,0,+T3/T$2)</f>
        <v>0.51959999999999995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 t="e">
        <f>IF(#REF!=0,0,+S4/#REF!)</f>
        <v>#REF!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 t="e">
        <f>IF(#REF!=0,0,+S5/#REF!)</f>
        <v>#REF!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 t="e">
        <f>IF(#REF!=0,0,+S6/#REF!)</f>
        <v>#REF!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 t="e">
        <f>IF(#REF!=0,0,+S7/#REF!)</f>
        <v>#REF!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 t="e">
        <f>IF(#REF!=0,0,+S8/#REF!)</f>
        <v>#REF!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</row>
    <row r="21" spans="1:19" x14ac:dyDescent="0.35">
      <c r="E21" s="23" t="str">
        <f>+Utilization!A4</f>
        <v>Tao Feng</v>
      </c>
      <c r="F21" s="23" t="str">
        <f>+Utilization!B4</f>
        <v>HC</v>
      </c>
      <c r="G21" s="23">
        <f>+Utilization!C4</f>
        <v>80</v>
      </c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</row>
    <row r="22" spans="1:19" x14ac:dyDescent="0.35">
      <c r="E22" s="23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</row>
    <row r="23" spans="1:19" x14ac:dyDescent="0.35">
      <c r="E23" s="23" t="str">
        <f>+Utilization!A6</f>
        <v>Chengyi Wang</v>
      </c>
      <c r="F23" s="23" t="str">
        <f>+Utilization!B6</f>
        <v>HC</v>
      </c>
      <c r="G23" s="23">
        <f>+Utilization!C6</f>
        <v>80</v>
      </c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</row>
    <row r="24" spans="1:19" x14ac:dyDescent="0.35">
      <c r="E24" s="23" t="str">
        <f>+Utilization!A7</f>
        <v>Ningbo Xiang</v>
      </c>
      <c r="F24" s="23" t="str">
        <f>+Utilization!B7</f>
        <v>HC</v>
      </c>
      <c r="G24" s="23">
        <f>+Utilization!C7</f>
        <v>80</v>
      </c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</row>
    <row r="25" spans="1:19" x14ac:dyDescent="0.35">
      <c r="E25" s="23" t="str">
        <f>+Utilization!A8</f>
        <v>Ruijiang Zhu</v>
      </c>
      <c r="F25" s="23" t="str">
        <f>+Utilization!B8</f>
        <v>HC</v>
      </c>
      <c r="G25" s="23">
        <f>+Utilization!C8</f>
        <v>80</v>
      </c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</row>
    <row r="26" spans="1:19" x14ac:dyDescent="0.35">
      <c r="E26" s="23" t="str">
        <f>+Utilization!A9</f>
        <v>Junhong Sun</v>
      </c>
      <c r="F26" s="23" t="str">
        <f>+Utilization!B9</f>
        <v>HC</v>
      </c>
      <c r="G26" s="23">
        <f>+Utilization!C9</f>
        <v>80</v>
      </c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</row>
    <row r="27" spans="1:19" x14ac:dyDescent="0.35">
      <c r="E27" s="23" t="str">
        <f>+Utilization!A10</f>
        <v>Yong Zhou</v>
      </c>
      <c r="F27" s="23" t="str">
        <f>+Utilization!B10</f>
        <v>HC</v>
      </c>
      <c r="G27" s="23">
        <f>+Utilization!C10</f>
        <v>80</v>
      </c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</row>
    <row r="28" spans="1:19" x14ac:dyDescent="0.35">
      <c r="E28" s="23" t="str">
        <f>+Utilization!A11</f>
        <v>Weimin Wu</v>
      </c>
      <c r="F28" s="23" t="str">
        <f>+Utilization!B11</f>
        <v>HC</v>
      </c>
      <c r="G28" s="23">
        <f>+Utilization!C11</f>
        <v>80</v>
      </c>
      <c r="H28" s="160"/>
      <c r="I28" s="160"/>
      <c r="J28" s="160"/>
      <c r="K28" s="160"/>
      <c r="L28" s="160"/>
      <c r="M28" s="160">
        <v>5</v>
      </c>
      <c r="N28" s="160">
        <v>5</v>
      </c>
      <c r="O28" s="160"/>
      <c r="P28" s="160"/>
      <c r="Q28" s="160"/>
      <c r="R28" s="160"/>
      <c r="S28" s="160"/>
    </row>
    <row r="29" spans="1:19" x14ac:dyDescent="0.35">
      <c r="E29" s="23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</row>
    <row r="30" spans="1:19" x14ac:dyDescent="0.35">
      <c r="E30" s="23" t="str">
        <f>+Utilization!A13</f>
        <v>Yifei Yan</v>
      </c>
      <c r="F30" s="23" t="str">
        <f>+Utilization!B13</f>
        <v>HC</v>
      </c>
      <c r="G30" s="23">
        <f>+Utilization!C13</f>
        <v>70</v>
      </c>
      <c r="H30" s="160"/>
      <c r="I30" s="160"/>
      <c r="J30" s="160"/>
      <c r="K30" s="160"/>
      <c r="L30" s="160"/>
      <c r="M30" s="160">
        <v>10</v>
      </c>
      <c r="N30" s="160">
        <v>10</v>
      </c>
      <c r="O30" s="160"/>
      <c r="P30" s="160"/>
      <c r="Q30" s="160"/>
      <c r="R30" s="160"/>
      <c r="S30" s="160"/>
    </row>
    <row r="31" spans="1:19" x14ac:dyDescent="0.35">
      <c r="E31" s="23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160"/>
      <c r="I31" s="160"/>
      <c r="J31" s="160"/>
      <c r="K31" s="160"/>
      <c r="L31" s="160"/>
      <c r="M31" s="160">
        <v>5</v>
      </c>
      <c r="N31" s="160"/>
      <c r="O31" s="160"/>
      <c r="P31" s="160"/>
      <c r="Q31" s="160"/>
      <c r="R31" s="160"/>
      <c r="S31" s="160">
        <v>5</v>
      </c>
    </row>
    <row r="32" spans="1:19" x14ac:dyDescent="0.35">
      <c r="E32" s="23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160"/>
      <c r="I32" s="160"/>
      <c r="J32" s="160"/>
      <c r="K32" s="160"/>
      <c r="L32" s="160"/>
      <c r="M32" s="160"/>
      <c r="N32" s="160"/>
      <c r="O32" s="160"/>
      <c r="P32" s="305">
        <v>5</v>
      </c>
      <c r="Q32" s="160">
        <v>10</v>
      </c>
      <c r="R32" s="160">
        <v>10</v>
      </c>
      <c r="S32" s="160"/>
    </row>
    <row r="33" spans="5:19" x14ac:dyDescent="0.35">
      <c r="E33" s="23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</row>
    <row r="34" spans="5:19" x14ac:dyDescent="0.35">
      <c r="E34" s="23" t="str">
        <f>+Utilization!A17</f>
        <v>XU, Kun</v>
      </c>
      <c r="F34" s="23" t="str">
        <f>+Utilization!B17</f>
        <v>HC</v>
      </c>
      <c r="G34" s="23">
        <f>+Utilization!C17</f>
        <v>70</v>
      </c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</row>
    <row r="35" spans="5:19" x14ac:dyDescent="0.35">
      <c r="E35" s="23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</row>
    <row r="36" spans="5:19" x14ac:dyDescent="0.35">
      <c r="E36" s="23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</row>
    <row r="37" spans="5:19" x14ac:dyDescent="0.35">
      <c r="E37" s="23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</row>
    <row r="38" spans="5:19" x14ac:dyDescent="0.35">
      <c r="E38" s="23" t="str">
        <f>+Utilization!A21</f>
        <v>ZHANG, Ao</v>
      </c>
      <c r="F38" s="23" t="str">
        <f>+Utilization!B21</f>
        <v>HC</v>
      </c>
      <c r="G38" s="23">
        <f>+Utilization!C21</f>
        <v>70</v>
      </c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</row>
    <row r="39" spans="5:19" x14ac:dyDescent="0.35">
      <c r="E39" s="23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</row>
    <row r="40" spans="5:19" x14ac:dyDescent="0.35">
      <c r="E40" s="23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</row>
    <row r="41" spans="5:19" x14ac:dyDescent="0.35">
      <c r="E41" s="23" t="str">
        <f>+Utilization!A24</f>
        <v>GENG, Bin</v>
      </c>
      <c r="F41" s="23" t="str">
        <f>+Utilization!B24</f>
        <v>HC</v>
      </c>
      <c r="G41" s="23">
        <f>+Utilization!C24</f>
        <v>70</v>
      </c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</row>
    <row r="42" spans="5:19" x14ac:dyDescent="0.35">
      <c r="E42" s="23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</row>
    <row r="43" spans="5:19" x14ac:dyDescent="0.35">
      <c r="E43" s="23" t="str">
        <f>+Utilization!A26</f>
        <v>XIE, Qian</v>
      </c>
      <c r="F43" s="23" t="str">
        <f>+Utilization!B26</f>
        <v>HC</v>
      </c>
      <c r="G43" s="23">
        <f>+Utilization!C26</f>
        <v>60</v>
      </c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</row>
    <row r="44" spans="5:19" x14ac:dyDescent="0.35">
      <c r="E44" s="23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</row>
    <row r="45" spans="5:19" x14ac:dyDescent="0.35">
      <c r="E45" s="23" t="str">
        <f>+Utilization!A28</f>
        <v>HE, Ran</v>
      </c>
      <c r="F45" s="23" t="str">
        <f>+Utilization!B28</f>
        <v>HC</v>
      </c>
      <c r="G45" s="23">
        <f>+Utilization!C28</f>
        <v>60</v>
      </c>
      <c r="H45" s="160"/>
      <c r="I45" s="160"/>
      <c r="J45" s="160"/>
      <c r="K45" s="160"/>
      <c r="L45" s="160"/>
      <c r="M45" s="160">
        <v>12</v>
      </c>
      <c r="N45" s="160">
        <v>23</v>
      </c>
      <c r="O45" s="160">
        <v>22</v>
      </c>
      <c r="P45" s="160">
        <v>20</v>
      </c>
      <c r="Q45" s="160">
        <v>19</v>
      </c>
      <c r="R45" s="160">
        <v>21</v>
      </c>
      <c r="S45" s="160">
        <v>22</v>
      </c>
    </row>
    <row r="46" spans="5:19" x14ac:dyDescent="0.35">
      <c r="E46" s="23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</row>
    <row r="47" spans="5:19" x14ac:dyDescent="0.35">
      <c r="E47" s="23" t="str">
        <f>+Utilization!A30</f>
        <v>Min Li</v>
      </c>
      <c r="F47" s="23" t="str">
        <f>+Utilization!B30</f>
        <v>HC</v>
      </c>
      <c r="G47" s="23">
        <f>+Utilization!C30</f>
        <v>60</v>
      </c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</row>
    <row r="48" spans="5:19" x14ac:dyDescent="0.35">
      <c r="E48" s="23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</row>
    <row r="49" spans="5:19" x14ac:dyDescent="0.35">
      <c r="E49" s="23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</row>
    <row r="50" spans="5:19" x14ac:dyDescent="0.35">
      <c r="E50" s="23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</row>
    <row r="51" spans="5:19" x14ac:dyDescent="0.35">
      <c r="E51" s="23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</row>
    <row r="52" spans="5:19" x14ac:dyDescent="0.35">
      <c r="E52" s="24" t="str">
        <f>+Utilization!A35</f>
        <v>Yongquan Wang</v>
      </c>
      <c r="F52" s="23">
        <f>+Utilization!B35</f>
        <v>0</v>
      </c>
      <c r="G52" s="23">
        <f>+Utilization!C35</f>
        <v>60</v>
      </c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</row>
    <row r="53" spans="5:19" x14ac:dyDescent="0.35">
      <c r="E53" s="24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</row>
    <row r="54" spans="5:19" x14ac:dyDescent="0.35">
      <c r="E54" s="24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</row>
    <row r="55" spans="5:19" x14ac:dyDescent="0.35">
      <c r="E55" s="24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</row>
    <row r="56" spans="5:19" x14ac:dyDescent="0.35">
      <c r="E56" s="24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</row>
    <row r="57" spans="5:19" x14ac:dyDescent="0.35">
      <c r="E57" s="24">
        <f>+Utilization!A40</f>
        <v>0</v>
      </c>
      <c r="F57" s="23">
        <f>+Utilization!B40</f>
        <v>0</v>
      </c>
      <c r="G57" s="23">
        <f>+Utilization!C40</f>
        <v>0</v>
      </c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</row>
    <row r="58" spans="5:19" x14ac:dyDescent="0.35">
      <c r="E58" s="24">
        <f>+Utilization!A41</f>
        <v>0</v>
      </c>
      <c r="F58" s="23">
        <f>+Utilization!B41</f>
        <v>0</v>
      </c>
      <c r="G58" s="23">
        <f>+Utilization!C41</f>
        <v>0</v>
      </c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</row>
    <row r="59" spans="5:19" x14ac:dyDescent="0.35">
      <c r="E59" s="24">
        <f>+Utilization!A42</f>
        <v>0</v>
      </c>
      <c r="F59" s="23">
        <f>+Utilization!B42</f>
        <v>0</v>
      </c>
      <c r="G59" s="23">
        <f>+Utilization!C42</f>
        <v>0</v>
      </c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</row>
    <row r="60" spans="5:19" x14ac:dyDescent="0.35">
      <c r="E60" s="24">
        <f>+Utilization!A43</f>
        <v>0</v>
      </c>
      <c r="F60" s="23">
        <f>+Utilization!B43</f>
        <v>0</v>
      </c>
      <c r="G60" s="23">
        <f>+Utilization!C43</f>
        <v>0</v>
      </c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</row>
    <row r="61" spans="5:19" x14ac:dyDescent="0.35">
      <c r="E61" s="24">
        <f>+Utilization!A44</f>
        <v>0</v>
      </c>
      <c r="F61" s="23">
        <f>+Utilization!B44</f>
        <v>0</v>
      </c>
      <c r="G61" s="23">
        <f>+Utilization!C44</f>
        <v>0</v>
      </c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</row>
    <row r="62" spans="5:19" x14ac:dyDescent="0.35">
      <c r="E62" s="24">
        <f>+Utilization!A45</f>
        <v>0</v>
      </c>
      <c r="F62" s="23">
        <f>+Utilization!B45</f>
        <v>0</v>
      </c>
      <c r="G62" s="23">
        <f>+Utilization!C45</f>
        <v>0</v>
      </c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</row>
    <row r="63" spans="5:19" x14ac:dyDescent="0.35">
      <c r="E63" s="24">
        <f>+Utilization!A46</f>
        <v>0</v>
      </c>
      <c r="F63" s="23">
        <f>+Utilization!B46</f>
        <v>0</v>
      </c>
      <c r="G63" s="23">
        <f>+Utilization!C46</f>
        <v>0</v>
      </c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</row>
    <row r="64" spans="5:19" x14ac:dyDescent="0.35">
      <c r="E64" s="24">
        <f>+Utilization!A47</f>
        <v>0</v>
      </c>
      <c r="F64" s="23">
        <f>+Utilization!B47</f>
        <v>0</v>
      </c>
      <c r="G64" s="23">
        <f>+Utilization!C47</f>
        <v>0</v>
      </c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</row>
    <row r="65" spans="5:19" x14ac:dyDescent="0.35">
      <c r="E65" s="24">
        <f>+Utilization!A48</f>
        <v>0</v>
      </c>
      <c r="F65" s="23">
        <f>+Utilization!B48</f>
        <v>0</v>
      </c>
      <c r="G65" s="23">
        <f>+Utilization!C48</f>
        <v>0</v>
      </c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</row>
    <row r="66" spans="5:19" x14ac:dyDescent="0.35">
      <c r="E66" s="24">
        <f>+Utilization!A49</f>
        <v>0</v>
      </c>
      <c r="F66" s="23">
        <f>+Utilization!B49</f>
        <v>0</v>
      </c>
      <c r="G66" s="23">
        <f>+Utilization!C49</f>
        <v>0</v>
      </c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</row>
    <row r="67" spans="5:19" x14ac:dyDescent="0.35">
      <c r="E67" s="24">
        <f>+Utilization!A50</f>
        <v>0</v>
      </c>
      <c r="F67" s="23">
        <f>+Utilization!B50</f>
        <v>0</v>
      </c>
      <c r="G67" s="23">
        <f>+Utilization!C50</f>
        <v>0</v>
      </c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</row>
    <row r="68" spans="5:19" x14ac:dyDescent="0.35">
      <c r="E68" s="24">
        <f>+Utilization!A51</f>
        <v>0</v>
      </c>
      <c r="F68" s="23">
        <f>+Utilization!B51</f>
        <v>0</v>
      </c>
      <c r="G68" s="23">
        <f>+Utilization!C51</f>
        <v>0</v>
      </c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</row>
    <row r="69" spans="5:19" x14ac:dyDescent="0.35">
      <c r="E69" s="24">
        <f>+Utilization!A52</f>
        <v>0</v>
      </c>
      <c r="F69" s="23">
        <f>+Utilization!B52</f>
        <v>0</v>
      </c>
      <c r="G69" s="23">
        <f>+Utilization!C52</f>
        <v>0</v>
      </c>
      <c r="H69" s="160"/>
      <c r="I69" s="160"/>
      <c r="J69" s="160"/>
      <c r="K69" s="160"/>
      <c r="L69" s="160"/>
      <c r="M69" s="160"/>
      <c r="N69" s="160"/>
      <c r="O69" s="160"/>
      <c r="P69" s="160"/>
      <c r="Q69" s="160"/>
      <c r="R69" s="160"/>
      <c r="S69" s="160"/>
    </row>
    <row r="70" spans="5:19" x14ac:dyDescent="0.35">
      <c r="E70" s="24">
        <f>+Utilization!A53</f>
        <v>0</v>
      </c>
      <c r="F70" s="23">
        <f>+Utilization!B53</f>
        <v>0</v>
      </c>
      <c r="G70" s="23">
        <f>+Utilization!C53</f>
        <v>0</v>
      </c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</row>
    <row r="71" spans="5:19" x14ac:dyDescent="0.35">
      <c r="E71" s="24">
        <f>+Utilization!A54</f>
        <v>0</v>
      </c>
      <c r="F71" s="23">
        <f>+Utilization!B54</f>
        <v>0</v>
      </c>
      <c r="G71" s="23">
        <f>+Utilization!C54</f>
        <v>0</v>
      </c>
      <c r="H71" s="160"/>
      <c r="I71" s="160"/>
      <c r="J71" s="160"/>
      <c r="K71" s="160"/>
      <c r="L71" s="160"/>
      <c r="M71" s="160"/>
      <c r="N71" s="160"/>
      <c r="O71" s="160"/>
      <c r="P71" s="160"/>
      <c r="Q71" s="160"/>
      <c r="R71" s="160"/>
      <c r="S71" s="160"/>
    </row>
    <row r="72" spans="5:19" x14ac:dyDescent="0.35">
      <c r="E72" s="24">
        <f>+Utilization!A55</f>
        <v>0</v>
      </c>
      <c r="F72" s="23">
        <f>+Utilization!B55</f>
        <v>0</v>
      </c>
      <c r="G72" s="23">
        <f>+Utilization!C55</f>
        <v>0</v>
      </c>
      <c r="H72" s="160"/>
      <c r="I72" s="160"/>
      <c r="J72" s="160"/>
      <c r="K72" s="160"/>
      <c r="L72" s="160"/>
      <c r="M72" s="160"/>
      <c r="N72" s="160"/>
      <c r="O72" s="160"/>
      <c r="P72" s="160"/>
      <c r="Q72" s="160"/>
      <c r="R72" s="160"/>
      <c r="S72" s="160"/>
    </row>
    <row r="73" spans="5:19" x14ac:dyDescent="0.35">
      <c r="E73" s="24">
        <f>+Utilization!A56</f>
        <v>0</v>
      </c>
      <c r="F73" s="23">
        <f>+Utilization!B56</f>
        <v>0</v>
      </c>
      <c r="G73" s="23">
        <f>+Utilization!C56</f>
        <v>0</v>
      </c>
      <c r="H73" s="160"/>
      <c r="I73" s="160"/>
      <c r="J73" s="160"/>
      <c r="K73" s="160"/>
      <c r="L73" s="160"/>
      <c r="M73" s="160"/>
      <c r="N73" s="160"/>
      <c r="O73" s="160"/>
      <c r="P73" s="160"/>
      <c r="Q73" s="160"/>
      <c r="R73" s="160"/>
      <c r="S73" s="160"/>
    </row>
    <row r="74" spans="5:19" x14ac:dyDescent="0.35">
      <c r="E74" s="24">
        <f>+Utilization!A57</f>
        <v>0</v>
      </c>
      <c r="F74" s="23">
        <f>+Utilization!B57</f>
        <v>0</v>
      </c>
      <c r="G74" s="23">
        <f>+Utilization!C57</f>
        <v>0</v>
      </c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</row>
    <row r="75" spans="5:19" x14ac:dyDescent="0.35">
      <c r="E75" s="24">
        <f>+Utilization!A58</f>
        <v>0</v>
      </c>
      <c r="F75" s="23">
        <f>+Utilization!B58</f>
        <v>0</v>
      </c>
      <c r="G75" s="23">
        <f>+Utilization!C58</f>
        <v>0</v>
      </c>
      <c r="H75" s="160"/>
      <c r="I75" s="160"/>
      <c r="J75" s="160"/>
      <c r="K75" s="160"/>
      <c r="L75" s="160"/>
      <c r="M75" s="160"/>
      <c r="N75" s="160"/>
      <c r="O75" s="160"/>
      <c r="P75" s="160"/>
      <c r="Q75" s="160"/>
      <c r="R75" s="160"/>
      <c r="S75" s="160"/>
    </row>
    <row r="76" spans="5:19" x14ac:dyDescent="0.35">
      <c r="E76" s="24" t="str">
        <f>+Utilization!A59</f>
        <v>Total</v>
      </c>
      <c r="F76" s="23">
        <f>+Utilization!B59</f>
        <v>0</v>
      </c>
      <c r="G76" s="23">
        <f>+Utilization!C59</f>
        <v>0</v>
      </c>
      <c r="H76" s="160"/>
      <c r="I76" s="160"/>
      <c r="J76" s="160"/>
      <c r="K76" s="160"/>
      <c r="L76" s="160"/>
      <c r="M76" s="160"/>
      <c r="N76" s="160"/>
      <c r="O76" s="160"/>
      <c r="P76" s="160"/>
      <c r="Q76" s="160"/>
      <c r="R76" s="160"/>
      <c r="S76" s="160"/>
    </row>
  </sheetData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6"/>
  <sheetViews>
    <sheetView workbookViewId="0">
      <selection activeCell="E2" sqref="E2"/>
    </sheetView>
  </sheetViews>
  <sheetFormatPr defaultColWidth="8.7265625" defaultRowHeight="14.5" x14ac:dyDescent="0.35"/>
  <cols>
    <col min="1" max="1" width="19" style="115" customWidth="1"/>
    <col min="2" max="2" width="6.26953125" style="115" customWidth="1"/>
    <col min="3" max="3" width="8.453125" style="115" customWidth="1"/>
    <col min="4" max="4" width="13.26953125" style="115" customWidth="1"/>
    <col min="5" max="5" width="28.7265625" style="115" customWidth="1"/>
    <col min="6" max="6" width="53.54296875" style="115" customWidth="1"/>
    <col min="7" max="7" width="26" style="115" bestFit="1" customWidth="1"/>
    <col min="8" max="14" width="8.7265625" style="115"/>
    <col min="15" max="15" width="9.7265625" style="115" bestFit="1" customWidth="1"/>
    <col min="16" max="21" width="8.7265625" style="115"/>
    <col min="22" max="22" width="2.453125" style="115" hidden="1" customWidth="1"/>
    <col min="23" max="23" width="8.453125" style="115" hidden="1" customWidth="1"/>
    <col min="24" max="16384" width="8.7265625" style="115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160" t="s">
        <v>2542</v>
      </c>
      <c r="C2" s="160" t="e">
        <f>VLOOKUP(F2,CRM!A:N,5,0)</f>
        <v>#N/A</v>
      </c>
      <c r="D2" s="115" t="s">
        <v>2505</v>
      </c>
      <c r="E2" s="115" t="s">
        <v>2583</v>
      </c>
      <c r="F2" s="115" t="s">
        <v>2587</v>
      </c>
      <c r="G2" s="8" t="s">
        <v>4</v>
      </c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>
        <v>100000</v>
      </c>
      <c r="T2" s="14">
        <f t="shared" ref="T2:T8" si="0">SUM(H2:S2)</f>
        <v>100000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(($F$20:$F$76)="HC"), $G$20:$G$76,H$20:H$76))*Utilization!$B$65</f>
        <v>0</v>
      </c>
      <c r="I3" s="14">
        <f>(SUMPRODUCT(-- (($F$20:$F$76)="HC"), $G$20:$G$76,I$20:I$76))*Utilization!$B$65</f>
        <v>0</v>
      </c>
      <c r="J3" s="14">
        <f>(SUMPRODUCT(-- (($F$20:$F$76)="HC"), $G$20:$G$76,J$20:J$76))*Utilization!$B$65</f>
        <v>0</v>
      </c>
      <c r="K3" s="14">
        <f>(SUMPRODUCT(-- (($F$20:$F$76)="HC"), $G$20:$G$76,K$20:K$76))*Utilization!$B$65</f>
        <v>0</v>
      </c>
      <c r="L3" s="14">
        <f>(SUMPRODUCT(-- (($F$20:$F$76)="HC"), $G$20:$G$76,L$20:L$76))*Utilization!$B$65</f>
        <v>3760</v>
      </c>
      <c r="M3" s="14">
        <f>(SUMPRODUCT(-- (($F$20:$F$76)="HC"), $G$20:$G$76,M$20:M$76))*Utilization!$B$65</f>
        <v>6960</v>
      </c>
      <c r="N3" s="14">
        <f>(SUMPRODUCT(-- (($F$20:$F$76)="HC"), $G$20:$G$76,N$20:N$76))*Utilization!$B$65</f>
        <v>6960</v>
      </c>
      <c r="O3" s="14">
        <f>(SUMPRODUCT(-- (($F$20:$F$76)="HC"), $G$20:$G$76,O$20:O$76))*Utilization!$B$65</f>
        <v>9200</v>
      </c>
      <c r="P3" s="14">
        <f>(SUMPRODUCT(-- (($F$20:$F$76)="HC"), $G$20:$G$76,P$20:P$76))*Utilization!$B$65</f>
        <v>9200</v>
      </c>
      <c r="Q3" s="14">
        <f>(SUMPRODUCT(-- (($F$20:$F$76)="HC"), $G$20:$G$76,Q$20:Q$76))*Utilization!$B$65</f>
        <v>9200</v>
      </c>
      <c r="R3" s="14">
        <f>(SUMPRODUCT(-- (($F$20:$F$76)="HC"), $G$20:$G$76,R$20:R$76))*Utilization!$B$65</f>
        <v>9200</v>
      </c>
      <c r="S3" s="14">
        <f>(SUMPRODUCT(-- (($F$20:$F$76)="HC"), $G$20:$G$76,S$20:S$76))*Utilization!$B$65</f>
        <v>9200</v>
      </c>
      <c r="T3" s="14">
        <f t="shared" si="0"/>
        <v>63680</v>
      </c>
      <c r="V3" s="18" t="s">
        <v>37</v>
      </c>
      <c r="W3" s="115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(($F$20:$F$76)="EX"), $G$20:$G$76,H$20:H$76))*Utilization!$B$65</f>
        <v>0</v>
      </c>
      <c r="I4" s="14">
        <f>(SUMPRODUCT(-- (($F$20:$F$76)="EX"), $G$20:$G$76,I$20:I$76))*Utilization!$B$65</f>
        <v>0</v>
      </c>
      <c r="J4" s="14">
        <f>(SUMPRODUCT(-- (($F$20:$F$76)="EX"), $G$20:$G$76,J$20:J$76))*Utilization!$B$65</f>
        <v>0</v>
      </c>
      <c r="K4" s="14">
        <f>(SUMPRODUCT(-- (($F$20:$F$76)="EX"), $G$20:$G$76,K$20:K$76))*Utilization!$B$65</f>
        <v>0</v>
      </c>
      <c r="L4" s="14">
        <f>(SUMPRODUCT(-- (($F$20:$F$76)="EX"), $G$20:$G$76,L$20:L$76))*Utilization!$B$65</f>
        <v>0</v>
      </c>
      <c r="M4" s="14">
        <f>(SUMPRODUCT(-- (($F$20:$F$76)="EX"), $G$20:$G$76,M$20:M$76))*Utilization!$B$65</f>
        <v>0</v>
      </c>
      <c r="N4" s="14">
        <f>(SUMPRODUCT(-- (($F$20:$F$76)="EX"), $G$20:$G$76,N$20:N$76))*Utilization!$B$65</f>
        <v>0</v>
      </c>
      <c r="O4" s="14">
        <f>(SUMPRODUCT(-- (($F$20:$F$76)="EX"), $G$20:$G$76,O$20:O$76))*Utilization!$B$65</f>
        <v>0</v>
      </c>
      <c r="P4" s="14">
        <f>(SUMPRODUCT(-- (($F$20:$F$76)="EX"), $G$20:$G$76,P$20:P$76))*Utilization!$B$65</f>
        <v>0</v>
      </c>
      <c r="Q4" s="14">
        <f>(SUMPRODUCT(-- (($F$20:$F$76)="EX"), $G$20:$G$76,Q$20:Q$76))*Utilization!$B$65</f>
        <v>0</v>
      </c>
      <c r="R4" s="14">
        <f>(SUMPRODUCT(-- (($F$20:$F$76)="EX"), $G$20:$G$76,R$20:R$76))*Utilization!$B$65</f>
        <v>0</v>
      </c>
      <c r="S4" s="14">
        <f>(SUMPRODUCT(-- (($F$20:$F$76)="EX"), $G$20:$G$76,S$20:S$76))*Utilization!$B$65</f>
        <v>0</v>
      </c>
      <c r="T4" s="14">
        <f t="shared" si="0"/>
        <v>0</v>
      </c>
      <c r="W4" s="115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(($F$20:$F$76)="CO"), $G$20:$G$76,H$20:H$76))*Utilization!$B$65</f>
        <v>0</v>
      </c>
      <c r="I5" s="14">
        <f>(SUMPRODUCT(-- (($F$20:$F$76)="CO"), $G$20:$G$76,I$20:I$76))*Utilization!$B$65</f>
        <v>0</v>
      </c>
      <c r="J5" s="14">
        <f>(SUMPRODUCT(-- (($F$20:$F$76)="CO"), $G$20:$G$76,J$20:J$76))*Utilization!$B$65</f>
        <v>0</v>
      </c>
      <c r="K5" s="14">
        <f>(SUMPRODUCT(-- (($F$20:$F$76)="CO"), $G$20:$G$76,K$20:K$76))*Utilization!$B$65</f>
        <v>0</v>
      </c>
      <c r="L5" s="14">
        <f>(SUMPRODUCT(-- (($F$20:$F$76)="CO"), $G$20:$G$76,L$20:L$76))*Utilization!$B$65</f>
        <v>0</v>
      </c>
      <c r="M5" s="14">
        <f>(SUMPRODUCT(-- (($F$20:$F$76)="CO"), $G$20:$G$76,M$20:M$76))*Utilization!$B$65</f>
        <v>0</v>
      </c>
      <c r="N5" s="14">
        <f>(SUMPRODUCT(-- (($F$20:$F$76)="CO"), $G$20:$G$76,N$20:N$76))*Utilization!$B$65</f>
        <v>0</v>
      </c>
      <c r="O5" s="14">
        <f>(SUMPRODUCT(-- (($F$20:$F$76)="CO"), $G$20:$G$76,O$20:O$76))*Utilization!$B$65</f>
        <v>0</v>
      </c>
      <c r="P5" s="14">
        <f>(SUMPRODUCT(-- (($F$20:$F$76)="CO"), $G$20:$G$76,P$20:P$76))*Utilization!$B$65</f>
        <v>0</v>
      </c>
      <c r="Q5" s="14">
        <f>(SUMPRODUCT(-- (($F$20:$F$76)="CO"), $G$20:$G$76,Q$20:Q$76))*Utilization!$B$65</f>
        <v>0</v>
      </c>
      <c r="R5" s="14">
        <f>(SUMPRODUCT(-- (($F$20:$F$76)="CO"), $G$20:$G$76,R$20:R$76))*Utilization!$B$65</f>
        <v>0</v>
      </c>
      <c r="S5" s="14">
        <f>(SUMPRODUCT(-- (($F$20:$F$76)="CO"), $G$20:$G$76,S$20:S$76))*Utilization!$B$65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4">
        <f t="shared" si="0"/>
        <v>0</v>
      </c>
    </row>
    <row r="9" spans="1:23" s="170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3760</v>
      </c>
      <c r="M9" s="11">
        <f t="shared" si="1"/>
        <v>6960</v>
      </c>
      <c r="N9" s="11">
        <f t="shared" si="1"/>
        <v>6960</v>
      </c>
      <c r="O9" s="11">
        <f t="shared" si="1"/>
        <v>9200</v>
      </c>
      <c r="P9" s="11">
        <f t="shared" si="1"/>
        <v>9200</v>
      </c>
      <c r="Q9" s="11">
        <f t="shared" si="1"/>
        <v>9200</v>
      </c>
      <c r="R9" s="11">
        <f t="shared" si="1"/>
        <v>9200</v>
      </c>
      <c r="S9" s="11">
        <f t="shared" si="1"/>
        <v>9200</v>
      </c>
      <c r="T9" s="11">
        <f t="shared" si="1"/>
        <v>63680</v>
      </c>
    </row>
    <row r="10" spans="1:23" s="170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0.90800000000000003</v>
      </c>
      <c r="T10" s="12">
        <f t="shared" si="2"/>
        <v>0.36319999999999997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0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9.1999999999999998E-2</v>
      </c>
      <c r="T11" s="13">
        <f>IF(T$2=0,0,+T3/T$2)</f>
        <v>0.63680000000000003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</row>
    <row r="21" spans="1:19" x14ac:dyDescent="0.35">
      <c r="E21" s="23" t="str">
        <f>+Utilization!A4</f>
        <v>Tao Feng</v>
      </c>
      <c r="F21" s="23" t="str">
        <f>+Utilization!B4</f>
        <v>HC</v>
      </c>
      <c r="G21" s="23">
        <f>+Utilization!C4</f>
        <v>80</v>
      </c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</row>
    <row r="22" spans="1:19" x14ac:dyDescent="0.35">
      <c r="E22" s="23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160"/>
      <c r="I22" s="160"/>
      <c r="J22" s="160"/>
      <c r="K22" s="160"/>
      <c r="L22" s="160">
        <v>5</v>
      </c>
      <c r="M22" s="160">
        <v>10</v>
      </c>
      <c r="N22" s="160">
        <v>10</v>
      </c>
      <c r="O22" s="160">
        <v>10</v>
      </c>
      <c r="P22" s="160">
        <v>10</v>
      </c>
      <c r="Q22" s="160">
        <v>10</v>
      </c>
      <c r="R22" s="160">
        <v>10</v>
      </c>
      <c r="S22" s="160">
        <v>10</v>
      </c>
    </row>
    <row r="23" spans="1:19" x14ac:dyDescent="0.35">
      <c r="E23" s="23" t="str">
        <f>+Utilization!A6</f>
        <v>Chengyi Wang</v>
      </c>
      <c r="F23" s="23" t="str">
        <f>+Utilization!B6</f>
        <v>HC</v>
      </c>
      <c r="G23" s="23">
        <f>+Utilization!C6</f>
        <v>80</v>
      </c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</row>
    <row r="24" spans="1:19" x14ac:dyDescent="0.35">
      <c r="E24" s="23" t="str">
        <f>+Utilization!A7</f>
        <v>Ningbo Xiang</v>
      </c>
      <c r="F24" s="23" t="str">
        <f>+Utilization!B7</f>
        <v>HC</v>
      </c>
      <c r="G24" s="23">
        <f>+Utilization!C7</f>
        <v>80</v>
      </c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</row>
    <row r="25" spans="1:19" x14ac:dyDescent="0.35">
      <c r="E25" s="23" t="str">
        <f>+Utilization!A8</f>
        <v>Ruijiang Zhu</v>
      </c>
      <c r="F25" s="23" t="str">
        <f>+Utilization!B8</f>
        <v>HC</v>
      </c>
      <c r="G25" s="23">
        <f>+Utilization!C8</f>
        <v>80</v>
      </c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</row>
    <row r="26" spans="1:19" x14ac:dyDescent="0.35">
      <c r="E26" s="23" t="str">
        <f>+Utilization!A9</f>
        <v>Junhong Sun</v>
      </c>
      <c r="F26" s="23" t="str">
        <f>+Utilization!B9</f>
        <v>HC</v>
      </c>
      <c r="G26" s="23">
        <f>+Utilization!C9</f>
        <v>80</v>
      </c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</row>
    <row r="27" spans="1:19" x14ac:dyDescent="0.35">
      <c r="E27" s="23" t="str">
        <f>+Utilization!A10</f>
        <v>Yong Zhou</v>
      </c>
      <c r="F27" s="23" t="str">
        <f>+Utilization!B10</f>
        <v>HC</v>
      </c>
      <c r="G27" s="23">
        <f>+Utilization!C10</f>
        <v>80</v>
      </c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</row>
    <row r="28" spans="1:19" x14ac:dyDescent="0.35">
      <c r="E28" s="23" t="str">
        <f>+Utilization!A11</f>
        <v>Weimin Wu</v>
      </c>
      <c r="F28" s="23" t="str">
        <f>+Utilization!B11</f>
        <v>HC</v>
      </c>
      <c r="G28" s="23">
        <f>+Utilization!C11</f>
        <v>80</v>
      </c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</row>
    <row r="29" spans="1:19" x14ac:dyDescent="0.35">
      <c r="E29" s="23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</row>
    <row r="30" spans="1:19" x14ac:dyDescent="0.35">
      <c r="E30" s="23" t="str">
        <f>+Utilization!A13</f>
        <v>Yifei Yan</v>
      </c>
      <c r="F30" s="23" t="str">
        <f>+Utilization!B13</f>
        <v>HC</v>
      </c>
      <c r="G30" s="23">
        <f>+Utilization!C13</f>
        <v>70</v>
      </c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</row>
    <row r="31" spans="1:19" x14ac:dyDescent="0.35">
      <c r="E31" s="23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</row>
    <row r="32" spans="1:19" x14ac:dyDescent="0.35">
      <c r="E32" s="23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</row>
    <row r="33" spans="5:19" x14ac:dyDescent="0.35">
      <c r="E33" s="23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</row>
    <row r="34" spans="5:19" x14ac:dyDescent="0.35">
      <c r="E34" s="23" t="str">
        <f>+Utilization!A17</f>
        <v>XU, Kun</v>
      </c>
      <c r="F34" s="23" t="str">
        <f>+Utilization!B17</f>
        <v>HC</v>
      </c>
      <c r="G34" s="23">
        <f>+Utilization!C17</f>
        <v>70</v>
      </c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</row>
    <row r="35" spans="5:19" x14ac:dyDescent="0.35">
      <c r="E35" s="23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</row>
    <row r="36" spans="5:19" x14ac:dyDescent="0.35">
      <c r="E36" s="23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160"/>
      <c r="I36" s="160"/>
      <c r="J36" s="160"/>
      <c r="K36" s="160"/>
      <c r="L36" s="305">
        <v>1</v>
      </c>
      <c r="M36" s="305">
        <v>1</v>
      </c>
      <c r="N36" s="305">
        <v>1</v>
      </c>
      <c r="O36" s="160">
        <v>5</v>
      </c>
      <c r="P36" s="160">
        <v>5</v>
      </c>
      <c r="Q36" s="160">
        <v>5</v>
      </c>
      <c r="R36" s="160">
        <v>5</v>
      </c>
      <c r="S36" s="160">
        <v>5</v>
      </c>
    </row>
    <row r="37" spans="5:19" x14ac:dyDescent="0.35">
      <c r="E37" s="23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</row>
    <row r="38" spans="5:19" x14ac:dyDescent="0.35">
      <c r="E38" s="23" t="str">
        <f>+Utilization!A21</f>
        <v>ZHANG, Ao</v>
      </c>
      <c r="F38" s="23" t="str">
        <f>+Utilization!B21</f>
        <v>HC</v>
      </c>
      <c r="G38" s="23">
        <f>+Utilization!C21</f>
        <v>70</v>
      </c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</row>
    <row r="39" spans="5:19" x14ac:dyDescent="0.35">
      <c r="E39" s="23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</row>
    <row r="40" spans="5:19" x14ac:dyDescent="0.35">
      <c r="E40" s="23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</row>
    <row r="41" spans="5:19" x14ac:dyDescent="0.35">
      <c r="E41" s="23" t="str">
        <f>+Utilization!A24</f>
        <v>GENG, Bin</v>
      </c>
      <c r="F41" s="23" t="str">
        <f>+Utilization!B24</f>
        <v>HC</v>
      </c>
      <c r="G41" s="23">
        <f>+Utilization!C24</f>
        <v>70</v>
      </c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</row>
    <row r="42" spans="5:19" x14ac:dyDescent="0.35">
      <c r="E42" s="23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</row>
    <row r="43" spans="5:19" x14ac:dyDescent="0.35">
      <c r="E43" s="23" t="str">
        <f>+Utilization!A26</f>
        <v>XIE, Qian</v>
      </c>
      <c r="F43" s="23" t="str">
        <f>+Utilization!B26</f>
        <v>HC</v>
      </c>
      <c r="G43" s="23">
        <f>+Utilization!C26</f>
        <v>60</v>
      </c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</row>
    <row r="44" spans="5:19" x14ac:dyDescent="0.35">
      <c r="E44" s="23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</row>
    <row r="45" spans="5:19" x14ac:dyDescent="0.35">
      <c r="E45" s="23" t="str">
        <f>+Utilization!A28</f>
        <v>HE, Ran</v>
      </c>
      <c r="F45" s="23" t="str">
        <f>+Utilization!B28</f>
        <v>HC</v>
      </c>
      <c r="G45" s="23">
        <f>+Utilization!C28</f>
        <v>60</v>
      </c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</row>
    <row r="46" spans="5:19" x14ac:dyDescent="0.35">
      <c r="E46" s="23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</row>
    <row r="47" spans="5:19" x14ac:dyDescent="0.35">
      <c r="E47" s="23" t="str">
        <f>+Utilization!A30</f>
        <v>Min Li</v>
      </c>
      <c r="F47" s="23" t="str">
        <f>+Utilization!B30</f>
        <v>HC</v>
      </c>
      <c r="G47" s="23">
        <f>+Utilization!C30</f>
        <v>60</v>
      </c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</row>
    <row r="48" spans="5:19" x14ac:dyDescent="0.35">
      <c r="E48" s="23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</row>
    <row r="49" spans="5:19" x14ac:dyDescent="0.35">
      <c r="E49" s="23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</row>
    <row r="50" spans="5:19" x14ac:dyDescent="0.35">
      <c r="E50" s="23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</row>
    <row r="51" spans="5:19" x14ac:dyDescent="0.35">
      <c r="E51" s="23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</row>
    <row r="52" spans="5:19" x14ac:dyDescent="0.35">
      <c r="E52" s="24" t="str">
        <f>+Utilization!A35</f>
        <v>Yongquan Wang</v>
      </c>
      <c r="F52" s="23">
        <f>+Utilization!B35</f>
        <v>0</v>
      </c>
      <c r="G52" s="23">
        <f>+Utilization!C35</f>
        <v>60</v>
      </c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</row>
    <row r="53" spans="5:19" x14ac:dyDescent="0.35">
      <c r="E53" s="24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</row>
    <row r="54" spans="5:19" x14ac:dyDescent="0.35">
      <c r="E54" s="24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</row>
    <row r="55" spans="5:19" x14ac:dyDescent="0.35">
      <c r="E55" s="24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</row>
    <row r="56" spans="5:19" x14ac:dyDescent="0.35">
      <c r="E56" s="24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</row>
    <row r="57" spans="5:19" x14ac:dyDescent="0.35">
      <c r="E57" s="24">
        <f>+Utilization!A40</f>
        <v>0</v>
      </c>
      <c r="F57" s="23">
        <f>+Utilization!B40</f>
        <v>0</v>
      </c>
      <c r="G57" s="23">
        <f>+Utilization!C40</f>
        <v>0</v>
      </c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</row>
    <row r="58" spans="5:19" x14ac:dyDescent="0.35">
      <c r="E58" s="24">
        <f>+Utilization!A41</f>
        <v>0</v>
      </c>
      <c r="F58" s="23">
        <f>+Utilization!B41</f>
        <v>0</v>
      </c>
      <c r="G58" s="23">
        <f>+Utilization!C41</f>
        <v>0</v>
      </c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</row>
    <row r="59" spans="5:19" x14ac:dyDescent="0.35">
      <c r="E59" s="24">
        <f>+Utilization!A42</f>
        <v>0</v>
      </c>
      <c r="F59" s="23">
        <f>+Utilization!B42</f>
        <v>0</v>
      </c>
      <c r="G59" s="23">
        <f>+Utilization!C42</f>
        <v>0</v>
      </c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</row>
    <row r="60" spans="5:19" x14ac:dyDescent="0.35">
      <c r="E60" s="24">
        <f>+Utilization!A43</f>
        <v>0</v>
      </c>
      <c r="F60" s="23">
        <f>+Utilization!B43</f>
        <v>0</v>
      </c>
      <c r="G60" s="23">
        <f>+Utilization!C43</f>
        <v>0</v>
      </c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</row>
    <row r="61" spans="5:19" x14ac:dyDescent="0.35">
      <c r="E61" s="24">
        <f>+Utilization!A44</f>
        <v>0</v>
      </c>
      <c r="F61" s="23">
        <f>+Utilization!B44</f>
        <v>0</v>
      </c>
      <c r="G61" s="23">
        <f>+Utilization!C44</f>
        <v>0</v>
      </c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</row>
    <row r="62" spans="5:19" x14ac:dyDescent="0.35">
      <c r="E62" s="24">
        <f>+Utilization!A45</f>
        <v>0</v>
      </c>
      <c r="F62" s="23">
        <f>+Utilization!B45</f>
        <v>0</v>
      </c>
      <c r="G62" s="23">
        <f>+Utilization!C45</f>
        <v>0</v>
      </c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</row>
    <row r="63" spans="5:19" x14ac:dyDescent="0.35">
      <c r="E63" s="24">
        <f>+Utilization!A46</f>
        <v>0</v>
      </c>
      <c r="F63" s="23">
        <f>+Utilization!B46</f>
        <v>0</v>
      </c>
      <c r="G63" s="23">
        <f>+Utilization!C46</f>
        <v>0</v>
      </c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</row>
    <row r="64" spans="5:19" x14ac:dyDescent="0.35">
      <c r="E64" s="24">
        <f>+Utilization!A47</f>
        <v>0</v>
      </c>
      <c r="F64" s="23">
        <f>+Utilization!B47</f>
        <v>0</v>
      </c>
      <c r="G64" s="23">
        <f>+Utilization!C47</f>
        <v>0</v>
      </c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</row>
    <row r="65" spans="5:19" x14ac:dyDescent="0.35">
      <c r="E65" s="24">
        <f>+Utilization!A48</f>
        <v>0</v>
      </c>
      <c r="F65" s="23">
        <f>+Utilization!B48</f>
        <v>0</v>
      </c>
      <c r="G65" s="23">
        <f>+Utilization!C48</f>
        <v>0</v>
      </c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</row>
    <row r="66" spans="5:19" x14ac:dyDescent="0.35">
      <c r="E66" s="24">
        <f>+Utilization!A49</f>
        <v>0</v>
      </c>
      <c r="F66" s="23">
        <f>+Utilization!B49</f>
        <v>0</v>
      </c>
      <c r="G66" s="23">
        <f>+Utilization!C49</f>
        <v>0</v>
      </c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</row>
    <row r="67" spans="5:19" x14ac:dyDescent="0.35">
      <c r="E67" s="24">
        <f>+Utilization!A50</f>
        <v>0</v>
      </c>
      <c r="F67" s="23">
        <f>+Utilization!B50</f>
        <v>0</v>
      </c>
      <c r="G67" s="23">
        <f>+Utilization!C50</f>
        <v>0</v>
      </c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</row>
    <row r="68" spans="5:19" x14ac:dyDescent="0.35">
      <c r="E68" s="24">
        <f>+Utilization!A51</f>
        <v>0</v>
      </c>
      <c r="F68" s="23">
        <f>+Utilization!B51</f>
        <v>0</v>
      </c>
      <c r="G68" s="23">
        <f>+Utilization!C51</f>
        <v>0</v>
      </c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</row>
    <row r="69" spans="5:19" x14ac:dyDescent="0.35">
      <c r="E69" s="24">
        <f>+Utilization!A52</f>
        <v>0</v>
      </c>
      <c r="F69" s="23">
        <f>+Utilization!B52</f>
        <v>0</v>
      </c>
      <c r="G69" s="23">
        <f>+Utilization!C52</f>
        <v>0</v>
      </c>
      <c r="H69" s="160"/>
      <c r="I69" s="160"/>
      <c r="J69" s="160"/>
      <c r="K69" s="160"/>
      <c r="L69" s="160"/>
      <c r="M69" s="160"/>
      <c r="N69" s="160"/>
      <c r="O69" s="160"/>
      <c r="P69" s="160"/>
      <c r="Q69" s="160"/>
      <c r="R69" s="160"/>
      <c r="S69" s="160"/>
    </row>
    <row r="70" spans="5:19" x14ac:dyDescent="0.35">
      <c r="E70" s="24">
        <f>+Utilization!A53</f>
        <v>0</v>
      </c>
      <c r="F70" s="23">
        <f>+Utilization!B53</f>
        <v>0</v>
      </c>
      <c r="G70" s="23">
        <f>+Utilization!C53</f>
        <v>0</v>
      </c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</row>
    <row r="71" spans="5:19" x14ac:dyDescent="0.35">
      <c r="E71" s="24">
        <f>+Utilization!A54</f>
        <v>0</v>
      </c>
      <c r="F71" s="23">
        <f>+Utilization!B54</f>
        <v>0</v>
      </c>
      <c r="G71" s="23">
        <f>+Utilization!C54</f>
        <v>0</v>
      </c>
      <c r="H71" s="160"/>
      <c r="I71" s="160"/>
      <c r="J71" s="160"/>
      <c r="K71" s="160"/>
      <c r="L71" s="160"/>
      <c r="M71" s="160"/>
      <c r="N71" s="160"/>
      <c r="O71" s="160"/>
      <c r="P71" s="160"/>
      <c r="Q71" s="160"/>
      <c r="R71" s="160"/>
      <c r="S71" s="160"/>
    </row>
    <row r="72" spans="5:19" x14ac:dyDescent="0.35">
      <c r="E72" s="24">
        <f>+Utilization!A55</f>
        <v>0</v>
      </c>
      <c r="F72" s="23">
        <f>+Utilization!B55</f>
        <v>0</v>
      </c>
      <c r="G72" s="23">
        <f>+Utilization!C55</f>
        <v>0</v>
      </c>
      <c r="H72" s="160"/>
      <c r="I72" s="160"/>
      <c r="J72" s="160"/>
      <c r="K72" s="160"/>
      <c r="L72" s="160"/>
      <c r="M72" s="160"/>
      <c r="N72" s="160"/>
      <c r="O72" s="160"/>
      <c r="P72" s="160"/>
      <c r="Q72" s="160"/>
      <c r="R72" s="160"/>
      <c r="S72" s="160"/>
    </row>
    <row r="73" spans="5:19" x14ac:dyDescent="0.35">
      <c r="E73" s="24">
        <f>+Utilization!A56</f>
        <v>0</v>
      </c>
      <c r="F73" s="23">
        <f>+Utilization!B56</f>
        <v>0</v>
      </c>
      <c r="G73" s="23">
        <f>+Utilization!C56</f>
        <v>0</v>
      </c>
      <c r="H73" s="160"/>
      <c r="I73" s="160"/>
      <c r="J73" s="160"/>
      <c r="K73" s="160"/>
      <c r="L73" s="160"/>
      <c r="M73" s="160"/>
      <c r="N73" s="160"/>
      <c r="O73" s="160"/>
      <c r="P73" s="160"/>
      <c r="Q73" s="160"/>
      <c r="R73" s="160"/>
      <c r="S73" s="160"/>
    </row>
    <row r="74" spans="5:19" x14ac:dyDescent="0.35">
      <c r="E74" s="24">
        <f>+Utilization!A57</f>
        <v>0</v>
      </c>
      <c r="F74" s="23">
        <f>+Utilization!B57</f>
        <v>0</v>
      </c>
      <c r="G74" s="23">
        <f>+Utilization!C57</f>
        <v>0</v>
      </c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</row>
    <row r="75" spans="5:19" x14ac:dyDescent="0.35">
      <c r="E75" s="24">
        <f>+Utilization!A58</f>
        <v>0</v>
      </c>
      <c r="F75" s="23">
        <f>+Utilization!B58</f>
        <v>0</v>
      </c>
      <c r="G75" s="23">
        <f>+Utilization!C58</f>
        <v>0</v>
      </c>
      <c r="H75" s="160"/>
      <c r="I75" s="160"/>
      <c r="J75" s="160"/>
      <c r="K75" s="160"/>
      <c r="L75" s="160"/>
      <c r="M75" s="160"/>
      <c r="N75" s="160"/>
      <c r="O75" s="160"/>
      <c r="P75" s="160"/>
      <c r="Q75" s="160"/>
      <c r="R75" s="160"/>
      <c r="S75" s="160"/>
    </row>
    <row r="76" spans="5:19" x14ac:dyDescent="0.35">
      <c r="E76" s="24" t="str">
        <f>+Utilization!A59</f>
        <v>Total</v>
      </c>
      <c r="F76" s="23">
        <f>+Utilization!B59</f>
        <v>0</v>
      </c>
      <c r="G76" s="23">
        <f>+Utilization!C59</f>
        <v>0</v>
      </c>
      <c r="H76" s="160"/>
      <c r="I76" s="160"/>
      <c r="J76" s="160"/>
      <c r="K76" s="160"/>
      <c r="L76" s="160"/>
      <c r="M76" s="160"/>
      <c r="N76" s="160"/>
      <c r="O76" s="160"/>
      <c r="P76" s="160"/>
      <c r="Q76" s="160"/>
      <c r="R76" s="160"/>
      <c r="S76" s="160"/>
    </row>
  </sheetData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S30"/>
  <sheetViews>
    <sheetView tabSelected="1" workbookViewId="0">
      <selection activeCell="N2" sqref="N2"/>
    </sheetView>
  </sheetViews>
  <sheetFormatPr defaultColWidth="8.7265625" defaultRowHeight="14.5" x14ac:dyDescent="0.35"/>
  <cols>
    <col min="1" max="1" width="22.7265625" bestFit="1" customWidth="1"/>
    <col min="2" max="5" width="8.1796875" bestFit="1" customWidth="1"/>
    <col min="6" max="6" width="8.54296875" bestFit="1" customWidth="1"/>
    <col min="7" max="7" width="9.81640625" bestFit="1" customWidth="1"/>
    <col min="8" max="8" width="8.1796875" bestFit="1" customWidth="1"/>
    <col min="9" max="13" width="11.7265625" customWidth="1"/>
    <col min="14" max="14" width="12.26953125" customWidth="1"/>
    <col min="18" max="18" width="0" hidden="1" customWidth="1"/>
    <col min="19" max="19" width="11" bestFit="1" customWidth="1"/>
  </cols>
  <sheetData>
    <row r="1" spans="1:19" s="2" customFormat="1" ht="14.25" customHeight="1" x14ac:dyDescent="0.35">
      <c r="A1" s="1" t="s">
        <v>32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4" t="s">
        <v>17</v>
      </c>
      <c r="R1" s="5" t="s">
        <v>38</v>
      </c>
    </row>
    <row r="2" spans="1:19" s="5" customFormat="1" x14ac:dyDescent="0.3">
      <c r="A2" s="8" t="s">
        <v>4</v>
      </c>
      <c r="B2" s="39">
        <f>Proj_1!H2+Proj_2!H2+Proj_3!H2+Proj_4!H2+Proj_5!H2+Proj_6!H2+Proj_7!H2+Proj_8!H2+Proj_9!H2+Proj_10!H2+Proj_11!H2+Proj_12!H2+Proj_13!H2+Proj_14!H2+Proj_15!H2+Proj_16!H2+Proj_17!H2+Proj_18!H2+Proj_19!H2+Proj_20!H2+Proj_21!H2+Proj_22!H2+Proj_23!H2+Proj_24!H2+Proj_25!H2</f>
        <v>0</v>
      </c>
      <c r="C2" s="39">
        <f>Proj_1!I2+Proj_2!I2+Proj_3!I2+Proj_4!I2+Proj_5!I2+Proj_6!I2+Proj_7!I2+Proj_8!I2+Proj_9!I2+Proj_10!I2+Proj_11!I2+Proj_12!I2+Proj_13!I2+Proj_14!I2+Proj_15!I2+Proj_16!I2+Proj_17!I2+Proj_18!I2+Proj_19!I2+Proj_20!I2+Proj_21!I2+Proj_22!I2+Proj_23!I2+Proj_24!I2+Proj_25!I2</f>
        <v>0</v>
      </c>
      <c r="D2" s="39">
        <f>Proj_1!J2+Proj_2!J2+Proj_3!J2+Proj_4!J2+Proj_5!J2+Proj_6!J2+Proj_7!J2+Proj_8!J2+Proj_9!J2+Proj_10!J2+Proj_11!J2+Proj_12!J2+Proj_13!J2+Proj_14!J2+Proj_15!J2+Proj_16!J2+Proj_17!J2+Proj_18!J2+Proj_19!J2+Proj_20!J2+Proj_21!J2+Proj_22!J2+Proj_23!J2+Proj_24!J2+Proj_25!J2</f>
        <v>0</v>
      </c>
      <c r="E2" s="39">
        <f>Proj_1!K2+Proj_2!K2+Proj_3!K2+Proj_4!K2+Proj_5!K2+Proj_6!K2+Proj_7!K2+Proj_8!K2+Proj_9!K2+Proj_10!K2+Proj_11!K2+Proj_12!K2+Proj_13!K2+Proj_14!K2+Proj_15!K2+Proj_16!K2+Proj_17!K2+Proj_18!K2+Proj_19!K2+Proj_20!K2+Proj_21!K2+Proj_22!K2+Proj_23!K2+Proj_24!K2+Proj_25!K2</f>
        <v>0</v>
      </c>
      <c r="F2" s="39">
        <f>Proj_1!L2+Proj_2!L2+Proj_3!L2+Proj_4!L2+Proj_5!L2+Proj_6!L2+Proj_7!L2+Proj_8!L2+Proj_9!L2+Proj_10!L2+Proj_11!L2+Proj_12!L2+Proj_13!L2+Proj_14!L2+Proj_15!L2+Proj_16!L2+Proj_17!L2+Proj_18!L2+Proj_19!L2+Proj_20!L2+Proj_21!L2+Proj_22!L2+Proj_23!L2+Proj_24!L2+Proj_25!L2</f>
        <v>20000</v>
      </c>
      <c r="G2" s="39">
        <f>Proj_1!M2+Proj_2!M2+Proj_3!M2+Proj_4!M2+Proj_5!M2+Proj_6!M2+Proj_7!M2+Proj_8!M2+Proj_9!M2+Proj_10!M2+Proj_11!M2+Proj_12!M2+Proj_13!M2+Proj_14!M2+Proj_15!M2+Proj_16!M2+Proj_17!M2+Proj_18!M2+Proj_19!M2+Proj_20!M2+Proj_21!M2+Proj_22!M2+Proj_23!M2+Proj_24!M2+Proj_25!M2</f>
        <v>1260000</v>
      </c>
      <c r="H2" s="39">
        <f>Proj_1!N2+Proj_2!N2+Proj_3!N2+Proj_4!N2+Proj_5!N2+Proj_6!N2+Proj_7!N2+Proj_8!N2+Proj_9!N2+Proj_10!N2+Proj_11!N2+Proj_12!N2+Proj_13!N2+Proj_14!N2+Proj_15!N2+Proj_16!N2+Proj_17!N2+Proj_18!N2+Proj_19!N2+Proj_20!N2+Proj_21!N2+Proj_22!N2+Proj_23!N2+Proj_24!N2+Proj_25!N2</f>
        <v>110000</v>
      </c>
      <c r="I2" s="39">
        <f>Proj_1!O2+Proj_2!O2+Proj_3!O2+Proj_4!O2+Proj_5!O2+Proj_6!O2+Proj_7!O2+Proj_8!O2+Proj_9!O2+Proj_10!O2+Proj_11!O2+Proj_12!O2+Proj_13!O2+Proj_14!O2+Proj_15!O2+Proj_16!O2+Proj_17!O2+Proj_18!O2+Proj_19!O2+Proj_20!O2+Proj_21!O2+Proj_22!O2+Proj_23!O2+Proj_24!O2+Proj_25!O2</f>
        <v>247347.35294117648</v>
      </c>
      <c r="J2" s="39">
        <f>Proj_1!P2+Proj_2!P2+Proj_3!P2+Proj_4!P2+Proj_5!P2+Proj_6!P2+Proj_7!P2+Proj_8!P2+Proj_9!P2+Proj_10!P2+Proj_11!P2+Proj_12!P2+Proj_13!P2+Proj_14!P2+Proj_15!N2+Proj_16!P2+Proj_17!P2+Proj_18!P2+Proj_19!P2+Proj_20!P2+Proj_21!P2+Proj_22!P2+Proj_23!P2+Proj_24!P2+Proj_25!P2</f>
        <v>110000</v>
      </c>
      <c r="K2" s="39">
        <f>Proj_1!Q2+Proj_2!Q2+Proj_3!Q2+Proj_4!Q2+Proj_5!Q2+Proj_6!Q2+Proj_7!Q2+Proj_8!Q2+Proj_9!Q2+Proj_10!Q2+Proj_11!Q2+Proj_12!Q2+Proj_13!Q2+Proj_14!Q2+Proj_15!Q2+Proj_16!Q2+Proj_17!Q2+Proj_18!Q2+Proj_19!Q2+Proj_20!Q2+Proj_21!Q2+Proj_22!Q2+Proj_23!Q2+Proj_24!Q2+Proj_25!Q2</f>
        <v>4010000</v>
      </c>
      <c r="L2" s="39">
        <f>Proj_1!R2+Proj_2!R2+Proj_3!R2+Proj_4!R2+Proj_5!R2+Proj_6!R2+Proj_7!R2+Proj_8!R2+Proj_9!R2+Proj_10!R2+Proj_11!R2+Proj_12!R2+Proj_13!R2+Proj_14!R2+Proj_15!R2+Proj_16!R2+Proj_17!R2+Proj_18!R2+Proj_19!R2+Proj_20!R2+Proj_21!R2+Proj_22!R2+Proj_23!R2+Proj_24!R2+Proj_25!R2</f>
        <v>10000</v>
      </c>
      <c r="M2" s="39">
        <f>Proj_1!S2+Proj_2!S2+Proj_3!S2+Proj_4!S2+Proj_5!S2+Proj_6!S2+Proj_7!S2+Proj_8!S2+Proj_9!S2+Proj_10!S2+Proj_11!S2+Proj_12!S2+Proj_13!S2+Proj_14!S2+Proj_15!S2+Proj_16!S2+Proj_17!O2+Proj_18!S2+Proj_19!S2+Proj_20!S2+Proj_22!S2+Proj_22!S2+Proj_23!S2+Proj_24!S2+Proj_25!S2</f>
        <v>7460000</v>
      </c>
      <c r="N2" s="11">
        <f>SUM(B2:M2)</f>
        <v>13227347.352941176</v>
      </c>
      <c r="R2" s="5" t="s">
        <v>42</v>
      </c>
    </row>
    <row r="3" spans="1:19" x14ac:dyDescent="0.35">
      <c r="A3" s="9" t="s">
        <v>23</v>
      </c>
      <c r="B3" s="39">
        <f>Proj_1!H3+Proj_2!H3+Proj_3!H3+Proj_4!H3+Proj_5!H3+Proj_6!H3+Proj_7!H3+Proj_8!H3+Proj_9!H3+Proj_10!H3+Proj_11!H3+Proj_12!H3+Proj_13!H3+Proj_14!H3+Proj_15!H3+Proj_16!H3+Proj_17!H3+Proj_18!H3+Proj_19!H3+Proj_20!H3+Proj_21!H3+Proj_22!H3+Proj_23!H3+Proj_24!H3+Proj_25!H3</f>
        <v>0</v>
      </c>
      <c r="C3" s="39">
        <f>Proj_1!I3+Proj_2!I3+Proj_3!I3+Proj_4!I3+Proj_5!I3+Proj_6!I3+Proj_7!I3+Proj_8!I3+Proj_9!I3+Proj_10!I3+Proj_11!I3+Proj_12!I3+Proj_13!I3+Proj_14!I3+Proj_15!I3+Proj_16!I3+Proj_17!I3+Proj_18!I3+Proj_19!I3+Proj_20!I3+Proj_21!I3+Proj_22!I3+Proj_23!I3+Proj_24!I3+Proj_25!I3</f>
        <v>0</v>
      </c>
      <c r="D3" s="39">
        <f>Proj_1!J3+Proj_2!J3+Proj_3!J3+Proj_4!J3+Proj_5!J3+Proj_6!J3+Proj_7!J3+Proj_8!J3+Proj_9!J3+Proj_10!J3+Proj_11!J3+Proj_12!J3+Proj_13!J3+Proj_14!J3+Proj_15!J3+Proj_16!J3+Proj_17!J3+Proj_18!J3+Proj_19!J3+Proj_20!J3+Proj_21!J3+Proj_22!J3+Proj_23!J3+Proj_24!J3+Proj_25!J3</f>
        <v>2800</v>
      </c>
      <c r="E3" s="39">
        <f>Proj_1!K3+Proj_2!K3+Proj_3!K3+Proj_4!K3+Proj_5!K3+Proj_6!K3+Proj_7!K3+Proj_8!K3+Proj_9!K3+Proj_10!K3+Proj_11!K3+Proj_12!K3+Proj_13!K3+Proj_14!K3+Proj_15!K3+Proj_16!K3+Proj_17!K3+Proj_18!K3+Proj_19!K3+Proj_20!K3+Proj_21!K3+Proj_22!K3+Proj_23!K3+Proj_24!K3+Proj_25!K3</f>
        <v>0</v>
      </c>
      <c r="F3" s="39">
        <f>Proj_1!L3+Proj_2!L3+Proj_3!L3+Proj_4!L3+Proj_5!L3+Proj_6!L3+Proj_7!L3+Proj_8!L3+Proj_9!L3+Proj_10!L3+Proj_11!L3+Proj_12!L3+Proj_13!L3+Proj_14!L3+Proj_15!L3+Proj_16!L3+Proj_17!L3+Proj_18!L3+Proj_19!L3+Proj_20!L3+Proj_21!L3+Proj_22!L3+Proj_23!L3+Proj_24!L3+Proj_25!L3</f>
        <v>213600</v>
      </c>
      <c r="G3" s="39">
        <f>Proj_1!M3+Proj_2!M3+Proj_3!M3+Proj_4!M3+Proj_5!M3+Proj_6!M3+Proj_7!M3+Proj_8!M3+Proj_9!M3+Proj_10!M3+Proj_11!M3+Proj_12!M3+Proj_13!M3+Proj_14!M3+Proj_15!M3+Proj_16!M3+Proj_17!M3+Proj_18!M3+Proj_19!M3+Proj_20!M3+Proj_21!M3+Proj_22!M3+Proj_23!M3+Proj_24!M3+Proj_25!M3</f>
        <v>227440</v>
      </c>
      <c r="H3" s="39">
        <f>Proj_1!N3+Proj_2!N3+Proj_3!N3+Proj_4!N3+Proj_5!N3+Proj_6!N3+Proj_7!N3+Proj_8!N3+Proj_9!N3+Proj_10!N3+Proj_11!N3+Proj_12!N3+Proj_13!N3+Proj_14!N3+Proj_15!N3+Proj_16!N3+Proj_17!N3+Proj_18!N3+Proj_19!N3+Proj_20!N3+Proj_21!N3+Proj_22!N3+Proj_23!N3+Proj_24!N3+Proj_25!N3</f>
        <v>201520</v>
      </c>
      <c r="I3" s="39">
        <f>Proj_1!O3+Proj_2!O3+Proj_3!O3+Proj_4!O3+Proj_5!O3+Proj_6!O3+Proj_7!O3+Proj_8!O3+Proj_9!O3+Proj_10!O3+Proj_11!O3+Proj_12!O3+Proj_13!O3+Proj_14!O3+Proj_15!O3+Proj_16!O3+Proj_17!O3+Proj_18!O3+Proj_19!O3+Proj_20!O3+Proj_21!O3+Proj_22!O3+Proj_23!O3+Proj_24!O3+Proj_25!O3</f>
        <v>193680</v>
      </c>
      <c r="J3" s="39">
        <f>Proj_1!P3+Proj_2!P3+Proj_3!P3+Proj_4!P3+Proj_5!P3+Proj_6!P3+Proj_7!P3+Proj_8!P3+Proj_9!P3+Proj_10!P3+Proj_11!P3+Proj_12!P3+Proj_13!P3+Proj_14!P3+Proj_15!P3+Proj_16!P3+Proj_17!P3+Proj_18!P3+Proj_19!P3+Proj_20!P3+Proj_21!P3+Proj_22!P3+Proj_23!P3+Proj_24!P3+Proj_25!P3</f>
        <v>160080</v>
      </c>
      <c r="K3" s="39">
        <f>Proj_1!Q3+Proj_2!Q3+Proj_3!Q3+Proj_4!Q3+Proj_5!Q3+Proj_6!Q3+Proj_7!Q3+Proj_8!Q3+Proj_9!Q3+Proj_10!Q3+Proj_11!Q3+Proj_12!Q3+Proj_13!Q3+Proj_14!Q3+Proj_15!Q3+Proj_16!Q3+Proj_17!Q3+Proj_18!Q3+Proj_19!Q3+Proj_20!Q3+Proj_21!Q3+Proj_22!Q3+Proj_23!Q3+Proj_24!Q3+Proj_25!Q3</f>
        <v>141120</v>
      </c>
      <c r="L3" s="39">
        <f>Proj_1!R3+Proj_2!R3+Proj_3!R3+Proj_4!R3+Proj_5!R3+Proj_6!R3+Proj_7!R3+Proj_8!R3+Proj_9!R3+Proj_10!R3+Proj_11!R3+Proj_12!R3+Proj_13!R3+Proj_14!R3+Proj_15!R3+Proj_16!R3+Proj_17!R3+Proj_18!R3+Proj_19!R3+Proj_20!R3+Proj_21!R3+Proj_22!R3+Proj_23!R3+Proj_24!R3+Proj_25!R3</f>
        <v>126320</v>
      </c>
      <c r="M3" s="39">
        <f>Proj_1!S3+Proj_2!S3+Proj_3!S3+Proj_4!S3+Proj_5!S3+Proj_6!S3+Proj_7!S3+Proj_8!S3+Proj_9!S3+Proj_10!S3+Proj_11!S3+Proj_12!S3+Proj_13!S3+Proj_14!S3+Proj_15!S3+Proj_16!S3+Proj_17!S3+Proj_18!S3+Proj_19!S3+Proj_20!S3+Proj_21!S3+Proj_22!S3+Proj_23!S3+Proj_24!S3+Proj_25!S3</f>
        <v>138400</v>
      </c>
      <c r="N3" s="11">
        <f>SUM(B3:M3)</f>
        <v>1404960</v>
      </c>
      <c r="R3" s="18" t="s">
        <v>43</v>
      </c>
    </row>
    <row r="4" spans="1:19" x14ac:dyDescent="0.35">
      <c r="A4" s="9" t="s">
        <v>18</v>
      </c>
      <c r="B4" s="39">
        <f>Proj_1!H4+Proj_2!H4+Proj_3!H4+Proj_4!H4+Proj_5!H4+Proj_6!H4+Proj_7!H4+Proj_8!H4+Proj_9!H4+Proj_10!H4+Proj_11!H4+Proj_12!H4+Proj_13!H4+Proj_14!H4+Proj_15!H4+Proj_16!H4+Proj_17!H4+Proj_18!H4+Proj_19!H4+Proj_20!H4+Proj_21!H4+Proj_22!H4+Proj_23!H4+Proj_24!H4+Proj_25!H4</f>
        <v>0</v>
      </c>
      <c r="C4" s="39">
        <f>Proj_1!I4+Proj_2!I4+Proj_3!I4+Proj_4!I4+Proj_5!I4+Proj_6!I4+Proj_7!I4+Proj_8!I4+Proj_9!I4+Proj_10!I4+Proj_11!I4+Proj_12!I4+Proj_13!I4+Proj_14!I4+Proj_15!I4+Proj_16!I4+Proj_17!I4+Proj_18!I4+Proj_19!I4+Proj_20!I4+Proj_21!I4+Proj_22!I4+Proj_23!I4+Proj_24!I4+Proj_25!I4</f>
        <v>0</v>
      </c>
      <c r="D4" s="39">
        <f>Proj_1!J4+Proj_2!J4+Proj_3!J4+Proj_4!J4+Proj_5!J4+Proj_6!J4+Proj_7!J4+Proj_8!J4+Proj_9!J4+Proj_10!J4+Proj_11!J4+Proj_12!J4+Proj_13!J4+Proj_14!J4+Proj_15!J4+Proj_16!J4+Proj_17!J4+Proj_18!J4+Proj_19!J4+Proj_20!J4+Proj_21!J4+Proj_22!J4+Proj_23!J4+Proj_24!J4+Proj_25!J4</f>
        <v>0</v>
      </c>
      <c r="E4" s="39">
        <f>Proj_1!K4+Proj_2!K4+Proj_3!K4+Proj_4!K4+Proj_5!K4+Proj_6!K4+Proj_7!K4+Proj_8!K4+Proj_9!K4+Proj_10!K4+Proj_11!K4+Proj_12!K4+Proj_13!K4+Proj_14!K4+Proj_15!K4+Proj_16!K4+Proj_17!K4+Proj_18!K4+Proj_19!K4+Proj_20!K4+Proj_21!K4+Proj_22!K4+Proj_23!K4+Proj_24!K4+Proj_25!K4</f>
        <v>0</v>
      </c>
      <c r="F4" s="39">
        <f>Proj_1!L4+Proj_2!L4+Proj_3!L4+Proj_4!L4+Proj_5!L4+Proj_6!L4+Proj_7!L4+Proj_8!L4+Proj_9!L4+Proj_10!L4+Proj_11!L4+Proj_12!L4+Proj_13!L4+Proj_14!L4+Proj_15!L4+Proj_16!L4+Proj_17!L4+Proj_18!L4+Proj_19!L4+Proj_20!L4+Proj_21!L4+Proj_22!L4+Proj_23!L4+Proj_24!L4+Proj_25!L4</f>
        <v>20160</v>
      </c>
      <c r="G4" s="39">
        <f>Proj_1!M4+Proj_2!M4+Proj_3!M4+Proj_4!M4+Proj_5!M4+Proj_6!M4+Proj_7!M4+Proj_8!M4+Proj_9!M4+Proj_10!M4+Proj_11!M4+Proj_12!M4+Proj_13!M4+Proj_14!M4+Proj_15!M4+Proj_16!M4+Proj_17!M4+Proj_18!M4+Proj_19!M4+Proj_20!M4+Proj_21!M4+Proj_22!M4+Proj_23!M4+Proj_24!M4+Proj_25!M4</f>
        <v>9120</v>
      </c>
      <c r="H4" s="39">
        <f>Proj_1!N4+Proj_2!N4+Proj_3!N4+Proj_4!N4+Proj_5!N4+Proj_6!N4+Proj_7!N4+Proj_8!N4+Proj_9!N4+Proj_10!N4+Proj_11!N4+Proj_12!N4+Proj_13!N4+Proj_14!N4+Proj_15!N4+Proj_16!N4+Proj_17!N4+Proj_18!N4+Proj_19!N4+Proj_20!N4+Proj_21!N4+Proj_22!N4+Proj_23!N4+Proj_24!N4+Proj_25!N4</f>
        <v>0</v>
      </c>
      <c r="I4" s="39">
        <f>Proj_1!O4+Proj_2!O4+Proj_3!O4+Proj_4!O4+Proj_5!O4+Proj_6!O4+Proj_7!O4+Proj_8!O4+Proj_9!O4+Proj_10!O4+Proj_11!O4+Proj_12!O4+Proj_13!O4+Proj_14!O4+Proj_15!O4+Proj_16!O4+Proj_17!O4+Proj_18!O4+Proj_19!O4+Proj_20!O4+Proj_21!O4+Proj_22!O4+Proj_23!O4+Proj_24!O4+Proj_25!O4</f>
        <v>0</v>
      </c>
      <c r="J4" s="39">
        <f>Proj_1!P4+Proj_2!P4+Proj_3!P4+Proj_4!P4+Proj_5!P4+Proj_6!P4+Proj_7!P4+Proj_8!P4+Proj_9!P4+Proj_10!P4+Proj_11!P4+Proj_12!P4+Proj_13!P4+Proj_14!P4+Proj_15!P4+Proj_16!P4+Proj_17!P4+Proj_18!P4+Proj_19!P4+Proj_20!P4+Proj_21!P4+Proj_22!P4+Proj_23!P4+Proj_24!P4+Proj_25!P4</f>
        <v>0</v>
      </c>
      <c r="K4" s="39">
        <f>Proj_1!Q4+Proj_2!Q4+Proj_3!Q4+Proj_4!Q4+Proj_5!Q4+Proj_6!Q4+Proj_7!Q4+Proj_8!Q4+Proj_9!Q4+Proj_10!Q4+Proj_11!Q4+Proj_12!Q4+Proj_13!Q4+Proj_14!Q4+Proj_15!Q4+Proj_16!Q4+Proj_17!Q4+Proj_18!Q4+Proj_19!Q4+Proj_20!Q4+Proj_21!Q4+Proj_22!Q4+Proj_23!Q4+Proj_24!Q4+Proj_25!Q4</f>
        <v>0</v>
      </c>
      <c r="L4" s="39">
        <f>Proj_1!R4+Proj_2!R4+Proj_3!R4+Proj_4!R4+Proj_5!R4+Proj_6!R4+Proj_7!R4+Proj_8!R4+Proj_9!R4+Proj_10!R4+Proj_11!R4+Proj_12!R4+Proj_13!R4+Proj_14!R4+Proj_15!R4+Proj_16!R4+Proj_17!R4+Proj_18!R4+Proj_19!R4+Proj_20!R4+Proj_21!R4+Proj_22!R4+Proj_23!R4+Proj_24!R4+Proj_25!R4</f>
        <v>0</v>
      </c>
      <c r="M4" s="39">
        <f>Proj_1!S4+Proj_2!S4+Proj_3!S4+Proj_4!S4+Proj_5!S4+Proj_6!S4+Proj_7!S4+Proj_8!S4+Proj_9!S4+Proj_10!S4+Proj_11!S4+Proj_12!S4+Proj_13!S4+Proj_14!S4+Proj_15!S4+Proj_16!S4+Proj_17!S4+Proj_18!S4+Proj_19!S4+Proj_20!S4+Proj_21!S4+Proj_22!S4+Proj_23!S4+Proj_24!S4+Proj_25!S4</f>
        <v>0</v>
      </c>
      <c r="N4" s="11">
        <f t="shared" ref="N4:N9" si="0">SUM(B4:M4)</f>
        <v>29280</v>
      </c>
      <c r="R4" s="18" t="s">
        <v>44</v>
      </c>
      <c r="S4" s="171"/>
    </row>
    <row r="5" spans="1:19" x14ac:dyDescent="0.35">
      <c r="A5" s="9" t="s">
        <v>19</v>
      </c>
      <c r="B5" s="39">
        <f>Proj_1!H5+Proj_2!H5+Proj_3!H5+Proj_4!H5+Proj_5!H5+Proj_6!H5+Proj_7!H5+Proj_8!H5+Proj_9!H5+Proj_10!H5+Proj_11!H5+Proj_12!H5+Proj_13!H5+Proj_14!H5+Proj_15!H5+Proj_16!H5+Proj_17!H5+Proj_18!H5+Proj_19!H5+Proj_20!H5+Proj_21!H5+Proj_22!H5+Proj_23!H5+Proj_24!H5+Proj_25!H5</f>
        <v>0</v>
      </c>
      <c r="C5" s="39">
        <f>Proj_1!I5+Proj_2!I5+Proj_3!I5+Proj_4!I5+Proj_5!I5+Proj_6!I5+Proj_7!I5+Proj_8!I5+Proj_9!I5+Proj_10!I5+Proj_11!I5+Proj_12!I5+Proj_13!I5+Proj_14!I5+Proj_15!I5+Proj_16!I5+Proj_17!I5+Proj_18!I5+Proj_19!I5+Proj_20!I5+Proj_21!I5+Proj_22!I5+Proj_23!I5+Proj_24!I5+Proj_25!I5</f>
        <v>0</v>
      </c>
      <c r="D5" s="39">
        <f>Proj_1!J5+Proj_2!J5+Proj_3!J5+Proj_4!J5+Proj_5!J5+Proj_6!J5+Proj_7!J5+Proj_8!J5+Proj_9!J5+Proj_10!J5+Proj_11!J5+Proj_12!J5+Proj_13!J5+Proj_14!J5+Proj_15!J5+Proj_16!J5+Proj_17!J5+Proj_18!J5+Proj_19!J5+Proj_20!J5+Proj_21!J5+Proj_22!J5+Proj_23!J5+Proj_24!J5+Proj_25!J5</f>
        <v>0</v>
      </c>
      <c r="E5" s="39">
        <f>Proj_1!K5+Proj_2!K5+Proj_3!K5+Proj_4!K5+Proj_5!K5+Proj_6!K5+Proj_7!K5+Proj_8!K5+Proj_9!K5+Proj_10!K5+Proj_11!K5+Proj_12!K5+Proj_13!K5+Proj_14!K5+Proj_15!K5+Proj_16!K5+Proj_17!K5+Proj_18!K5+Proj_19!K5+Proj_20!K5+Proj_21!K5+Proj_22!K5+Proj_23!K5+Proj_24!K5+Proj_25!K5</f>
        <v>0</v>
      </c>
      <c r="F5" s="39">
        <f>Proj_1!L5+Proj_2!L5+Proj_3!L5+Proj_4!L5+Proj_5!L5+Proj_6!L5+Proj_7!L5+Proj_8!L5+Proj_9!L5+Proj_10!L5+Proj_11!L5+Proj_12!L5+Proj_13!L5+Proj_14!L5+Proj_15!L5+Proj_16!L5+Proj_17!L5+Proj_18!L5+Proj_19!L5+Proj_20!L5+Proj_21!L5+Proj_22!L5+Proj_23!L5+Proj_24!L5+Proj_25!L5</f>
        <v>0</v>
      </c>
      <c r="G5" s="39">
        <f>Proj_1!M5+Proj_2!M5+Proj_3!M5+Proj_4!M5+Proj_5!M5+Proj_6!M5+Proj_7!M5+Proj_8!M5+Proj_9!M5+Proj_10!M5+Proj_11!M5+Proj_12!M5+Proj_13!M5+Proj_14!M5+Proj_15!M5+Proj_16!M5+Proj_17!M5+Proj_18!M5+Proj_19!M5+Proj_20!M5+Proj_21!M5+Proj_22!M5+Proj_23!M5+Proj_24!M5+Proj_25!M5</f>
        <v>0</v>
      </c>
      <c r="H5" s="39">
        <f>Proj_1!N5+Proj_2!N5+Proj_3!N5+Proj_4!N5+Proj_5!N5+Proj_6!N5+Proj_7!N5+Proj_8!N5+Proj_9!N5+Proj_10!N5+Proj_11!N5+Proj_12!N5+Proj_13!N5+Proj_14!N5+Proj_15!N5+Proj_16!N5+Proj_17!N5+Proj_18!N5+Proj_19!N5+Proj_20!N5+Proj_21!N5+Proj_22!N5+Proj_23!N5+Proj_24!N5+Proj_25!N5</f>
        <v>0</v>
      </c>
      <c r="I5" s="39">
        <f>Proj_1!O5+Proj_2!O5+Proj_3!O5+Proj_4!O5+Proj_5!O5+Proj_6!O5+Proj_7!O5+Proj_8!O5+Proj_9!O5+Proj_10!O5+Proj_11!O5+Proj_12!O5+Proj_13!O5+Proj_14!O5+Proj_15!O5+Proj_16!O5+Proj_17!O5+Proj_18!O5+Proj_19!O5+Proj_20!O5+Proj_21!O5+Proj_22!O5+Proj_23!O5+Proj_24!O5+Proj_25!O5</f>
        <v>0</v>
      </c>
      <c r="J5" s="39">
        <f>Proj_1!P5+Proj_2!P5+Proj_3!P5+Proj_4!P5+Proj_5!P5+Proj_6!P5+Proj_7!P5+Proj_8!P5+Proj_9!P5+Proj_10!P5+Proj_11!P5+Proj_12!P5+Proj_13!P5+Proj_14!P5+Proj_15!P5+Proj_16!P5+Proj_17!P5+Proj_18!P5+Proj_19!P5+Proj_20!P5+Proj_21!P5+Proj_22!P5+Proj_23!P5+Proj_24!P5+Proj_25!P5</f>
        <v>0</v>
      </c>
      <c r="K5" s="39">
        <f>Proj_1!Q5+Proj_2!Q5+Proj_3!Q5+Proj_4!Q5+Proj_5!Q5+Proj_6!Q5+Proj_7!Q5+Proj_8!Q5+Proj_9!Q5+Proj_10!Q5+Proj_11!Q5+Proj_12!Q5+Proj_13!Q5+Proj_14!Q5+Proj_15!Q5+Proj_16!Q5+Proj_17!Q5+Proj_18!Q5+Proj_19!Q5+Proj_20!Q5+Proj_21!Q5+Proj_22!Q5+Proj_23!Q5+Proj_24!Q5+Proj_25!Q5</f>
        <v>0</v>
      </c>
      <c r="L5" s="39">
        <f>Proj_1!R5+Proj_2!R5+Proj_3!R5+Proj_4!R5+Proj_5!R5+Proj_6!R5+Proj_7!R5+Proj_8!R5+Proj_9!R5+Proj_10!R5+Proj_11!R5+Proj_12!R5+Proj_13!R5+Proj_14!R5+Proj_15!R5+Proj_16!R5+Proj_17!R5+Proj_18!R5+Proj_19!R5+Proj_20!R5+Proj_21!R5+Proj_22!R5+Proj_23!R5+Proj_24!R5+Proj_25!R5</f>
        <v>0</v>
      </c>
      <c r="M5" s="39">
        <f>Proj_1!S5+Proj_2!S5+Proj_3!S5+Proj_4!S5+Proj_5!S5+Proj_6!S5+Proj_7!S5+Proj_8!S5+Proj_9!S5+Proj_10!S5+Proj_11!S5+Proj_12!S5+Proj_13!S5+Proj_14!S5+Proj_15!S5+Proj_16!S5+Proj_17!S5+Proj_18!S5+Proj_19!S5+Proj_20!S5+Proj_21!S5+Proj_22!S5+Proj_23!S5+Proj_24!S5+Proj_25!S5</f>
        <v>0</v>
      </c>
      <c r="N5" s="11">
        <f t="shared" si="0"/>
        <v>0</v>
      </c>
      <c r="S5" s="171"/>
    </row>
    <row r="6" spans="1:19" x14ac:dyDescent="0.35">
      <c r="A6" s="9" t="s">
        <v>20</v>
      </c>
      <c r="B6" s="39">
        <f>Proj_1!H6+Proj_2!H6+Proj_3!H6+Proj_4!H6+Proj_5!H6+Proj_6!H6+Proj_7!H6+Proj_8!H6+Proj_9!H6+Proj_10!H6+Proj_11!H6+Proj_12!H6+Proj_13!H6+Proj_14!H6+Proj_15!H6+Proj_16!H6+Proj_17!H6+Proj_18!H6+Proj_19!H6+Proj_20!H6+Proj_21!H6+Proj_22!H6+Proj_23!H6+Proj_24!H6+Proj_25!H6</f>
        <v>0</v>
      </c>
      <c r="C6" s="39">
        <f>Proj_1!I6+Proj_2!I6+Proj_3!I6+Proj_4!I6+Proj_5!I6+Proj_6!I6+Proj_7!I6+Proj_8!I6+Proj_9!I6+Proj_10!I6+Proj_11!I6+Proj_12!I6+Proj_13!I6+Proj_14!I6+Proj_15!I6+Proj_16!I6+Proj_17!I6+Proj_18!I6+Proj_19!I6+Proj_20!I6+Proj_21!I6+Proj_22!I6+Proj_23!I6+Proj_24!I6+Proj_25!I6</f>
        <v>0</v>
      </c>
      <c r="D6" s="39">
        <f>Proj_1!J6+Proj_2!J6+Proj_3!J6+Proj_4!J6+Proj_5!J6+Proj_6!J6+Proj_7!J6+Proj_8!J6+Proj_9!J6+Proj_10!J6+Proj_11!J6+Proj_12!J6+Proj_13!J6+Proj_14!J6+Proj_15!J6+Proj_16!J6+Proj_17!J6+Proj_18!J6+Proj_19!J6+Proj_20!J6+Proj_21!J6+Proj_22!J6+Proj_23!J6+Proj_24!J6+Proj_25!J6</f>
        <v>0</v>
      </c>
      <c r="E6" s="39">
        <f>Proj_1!K6+Proj_2!K6+Proj_3!K6+Proj_4!K6+Proj_5!K6+Proj_6!K6+Proj_7!K6+Proj_8!K6+Proj_9!K6+Proj_10!K6+Proj_11!K6+Proj_12!K6+Proj_13!K6+Proj_14!K6+Proj_15!K6+Proj_16!K6+Proj_17!K6+Proj_18!K6+Proj_19!K6+Proj_20!K6+Proj_21!K6+Proj_22!K6+Proj_23!K6+Proj_24!K6+Proj_25!K6</f>
        <v>0</v>
      </c>
      <c r="F6" s="39">
        <f>Proj_1!L6+Proj_2!L6+Proj_3!L6+Proj_4!L6+Proj_5!L6+Proj_6!L6+Proj_7!L6+Proj_8!L6+Proj_9!L6+Proj_10!L6+Proj_11!L6+Proj_12!L6+Proj_13!L6+Proj_14!L6+Proj_15!L6+Proj_16!L6+Proj_17!L6+Proj_18!L6+Proj_19!L6+Proj_20!L6+Proj_21!L6+Proj_22!L6+Proj_23!L6+Proj_24!L6+Proj_25!L6</f>
        <v>0</v>
      </c>
      <c r="G6" s="39">
        <f>Proj_1!M6+Proj_2!M6+Proj_3!M6+Proj_4!M6+Proj_5!M6+Proj_6!M6+Proj_7!M6+Proj_8!M6+Proj_9!M6+Proj_10!M6+Proj_11!M6+Proj_12!M6+Proj_13!M6+Proj_14!M6+Proj_15!M6+Proj_16!M6+Proj_17!M6+Proj_18!M6+Proj_19!M6+Proj_20!M6+Proj_21!M6+Proj_22!M6+Proj_23!M6+Proj_24!M6+Proj_25!M6</f>
        <v>0</v>
      </c>
      <c r="H6" s="39">
        <f>Proj_1!N6+Proj_2!N6+Proj_3!N6+Proj_4!N6+Proj_5!N6+Proj_6!N6+Proj_7!N6+Proj_8!N6+Proj_9!N6+Proj_10!N6+Proj_11!N6+Proj_12!N6+Proj_13!N6+Proj_14!N6+Proj_15!N6+Proj_16!N6+Proj_17!N6+Proj_18!N6+Proj_19!N6+Proj_20!N6+Proj_21!N6+Proj_22!N6+Proj_23!N6+Proj_24!N6+Proj_25!N6</f>
        <v>0</v>
      </c>
      <c r="I6" s="39">
        <f>Proj_1!O6+Proj_2!O6+Proj_3!O6+Proj_4!O6+Proj_5!O6+Proj_6!O6+Proj_7!O6+Proj_8!O6+Proj_9!O6+Proj_10!O6+Proj_11!O6+Proj_12!O6+Proj_13!O6+Proj_14!O6+Proj_15!O6+Proj_16!O6+Proj_17!O6+Proj_18!O6+Proj_19!O6+Proj_20!O6+Proj_21!O6+Proj_22!O6+Proj_23!O6+Proj_24!O6+Proj_25!O6</f>
        <v>0</v>
      </c>
      <c r="J6" s="39">
        <f>Proj_1!P6+Proj_2!P6+Proj_3!P6+Proj_4!P6+Proj_5!P6+Proj_6!P6+Proj_7!P6+Proj_8!P6+Proj_9!P6+Proj_10!P6+Proj_11!P6+Proj_12!P6+Proj_13!P6+Proj_14!P6+Proj_15!P6+Proj_16!P6+Proj_17!P6+Proj_18!P6+Proj_19!P6+Proj_20!P6+Proj_21!P6+Proj_22!P6+Proj_23!P6+Proj_24!P6+Proj_25!P6</f>
        <v>0</v>
      </c>
      <c r="K6" s="39">
        <f>Proj_1!Q6+Proj_2!Q6+Proj_3!Q6+Proj_4!Q6+Proj_5!Q6+Proj_6!Q6+Proj_7!Q6+Proj_8!Q6+Proj_9!Q6+Proj_10!Q6+Proj_11!Q6+Proj_12!Q6+Proj_13!Q6+Proj_14!Q6+Proj_15!Q6+Proj_16!Q6+Proj_17!Q6+Proj_18!Q6+Proj_19!Q6+Proj_20!Q6+Proj_21!Q6+Proj_22!Q6+Proj_23!Q6+Proj_24!Q6+Proj_25!Q6</f>
        <v>0</v>
      </c>
      <c r="L6" s="39">
        <f>Proj_1!R6+Proj_2!R6+Proj_3!R6+Proj_4!R6+Proj_5!R6+Proj_6!R6+Proj_7!R6+Proj_8!R6+Proj_9!R6+Proj_10!R6+Proj_11!R6+Proj_12!R6+Proj_13!R6+Proj_14!R6+Proj_15!R6+Proj_16!R6+Proj_17!R6+Proj_18!R6+Proj_19!R6+Proj_20!R6+Proj_21!R6+Proj_22!R6+Proj_23!R6+Proj_24!R6+Proj_25!R6</f>
        <v>0</v>
      </c>
      <c r="M6" s="39">
        <f>Proj_1!S6+Proj_2!S6+Proj_3!S6+Proj_4!S6+Proj_5!S6+Proj_6!S6+Proj_7!S6+Proj_8!S6+Proj_9!S6+Proj_10!S6+Proj_11!S6+Proj_12!S6+Proj_13!S6+Proj_14!S6+Proj_15!S6+Proj_16!S6+Proj_17!S6+Proj_18!S6+Proj_19!S6+Proj_20!S6+Proj_21!S6+Proj_22!S6+Proj_23!S6+Proj_24!S6+Proj_25!S6</f>
        <v>0</v>
      </c>
      <c r="N6" s="11">
        <f t="shared" si="0"/>
        <v>0</v>
      </c>
      <c r="S6" t="s">
        <v>673</v>
      </c>
    </row>
    <row r="7" spans="1:19" x14ac:dyDescent="0.35">
      <c r="A7" s="9" t="s">
        <v>21</v>
      </c>
      <c r="B7" s="39">
        <f>Proj_1!H7+Proj_2!H7+Proj_3!H7+Proj_4!H7+Proj_5!H7+Proj_6!H7+Proj_7!H7+Proj_8!H7+Proj_9!H7+Proj_10!H7+Proj_11!H7+Proj_12!H7+Proj_13!H7+Proj_14!H7+Proj_15!H7+Proj_16!H7+Proj_17!H7+Proj_18!H7+Proj_19!H7+Proj_20!H7+Proj_21!H7+Proj_22!H7+Proj_23!H7+Proj_24!H7</f>
        <v>0</v>
      </c>
      <c r="C7" s="39">
        <f>Proj_1!I7+Proj_2!I7+Proj_3!I7+Proj_4!I7+Proj_5!I7+Proj_6!I7+Proj_7!I7+Proj_8!I7+Proj_9!I7+Proj_10!I7+Proj_11!I7+Proj_12!I7+Proj_13!I7+Proj_14!I7+Proj_15!I7+Proj_16!I7+Proj_17!I7+Proj_18!I7+Proj_19!I7+Proj_20!I7+Proj_21!I7+Proj_22!I7+Proj_23!I7+Proj_24!I7</f>
        <v>0</v>
      </c>
      <c r="D7" s="39">
        <f>Proj_1!J7+Proj_2!J7+Proj_3!J7+Proj_4!J7+Proj_5!J7+Proj_6!J7+Proj_7!J7+Proj_8!J7+Proj_9!J7+Proj_10!J7+Proj_11!J7+Proj_12!J7+Proj_13!J7+Proj_14!J7+Proj_15!J7+Proj_16!J7+Proj_17!J7+Proj_18!J7+Proj_19!J7+Proj_20!J7+Proj_21!J7+Proj_22!J7+Proj_23!J7+Proj_24!J7</f>
        <v>0</v>
      </c>
      <c r="E7" s="39">
        <f>Proj_1!K7+Proj_2!K7+Proj_3!K7+Proj_4!K7+Proj_5!K7+Proj_6!K7+Proj_7!K7+Proj_8!K7+Proj_9!K7+Proj_10!K7+Proj_11!K7+Proj_12!K7+Proj_13!K7+Proj_14!K7+Proj_15!K7+Proj_16!K7+Proj_17!K7+Proj_18!K7+Proj_19!K7+Proj_20!K7+Proj_21!K7+Proj_22!K7+Proj_23!K7+Proj_24!K7</f>
        <v>0</v>
      </c>
      <c r="F7" s="39">
        <f>Proj_1!L7+Proj_2!L7+Proj_3!L7+Proj_4!L7+Proj_5!L7+Proj_6!L7+Proj_7!L7+Proj_8!L7+Proj_9!L7+Proj_10!L7+Proj_11!L7+Proj_12!L7+Proj_13!L7+Proj_14!L7+Proj_15!L7+Proj_16!L7+Proj_17!L7+Proj_18!L7+Proj_19!L7+Proj_20!L7+Proj_21!L7+Proj_22!L7+Proj_23!L7+Proj_24!L7</f>
        <v>0</v>
      </c>
      <c r="G7" s="39">
        <f>Proj_1!M7+Proj_2!M7+Proj_3!M7+Proj_4!M7+Proj_5!M7+Proj_6!M7+Proj_7!M7+Proj_8!M7+Proj_9!M7+Proj_10!M7+Proj_11!M7+Proj_12!M7+Proj_13!M7+Proj_14!M7+Proj_15!M7+Proj_16!M7+Proj_17!M7+Proj_18!M7+Proj_19!M7+Proj_20!M7+Proj_21!M7+Proj_22!M7+Proj_23!M7+Proj_24!M7</f>
        <v>0</v>
      </c>
      <c r="H7" s="39">
        <f>Proj_1!N7+Proj_2!N7+Proj_3!N7+Proj_4!N7+Proj_5!N7+Proj_6!N7+Proj_7!N7+Proj_8!N7+Proj_9!N7+Proj_10!N7+Proj_11!N7+Proj_12!N7+Proj_13!N7+Proj_14!N7+Proj_15!N7+Proj_16!N7+Proj_17!N7+Proj_18!N7+Proj_19!N7+Proj_20!N7+Proj_21!N7+Proj_22!N7+Proj_23!N7+Proj_24!N7</f>
        <v>0</v>
      </c>
      <c r="I7" s="39">
        <f>Proj_1!O7+Proj_2!O7+Proj_3!O7+Proj_4!O7+Proj_5!O7+Proj_6!O7+Proj_7!O7+Proj_8!O7+Proj_9!O7+Proj_10!O7+Proj_11!O7+Proj_12!O7+Proj_13!O7+Proj_14!O7+Proj_15!O7+Proj_16!O7+Proj_17!O7+Proj_18!O7+Proj_19!O7+Proj_20!O7+Proj_21!O7+Proj_22!O7+Proj_23!O7+Proj_24!O7</f>
        <v>0</v>
      </c>
      <c r="J7" s="39">
        <f>Proj_1!P7+Proj_2!P7+Proj_3!P7+Proj_4!P7+Proj_5!P7+Proj_6!P7+Proj_7!P7+Proj_8!P7+Proj_9!P7+Proj_10!P7+Proj_11!P7+Proj_12!P7+Proj_13!P7+Proj_14!P7+Proj_15!P7+Proj_16!P7+Proj_17!P7+Proj_18!P7+Proj_19!P7+Proj_20!P7+Proj_21!P7+Proj_22!P7+Proj_23!P7+Proj_24!P7</f>
        <v>0</v>
      </c>
      <c r="K7" s="39">
        <f>Proj_1!Q7+Proj_2!Q7+Proj_3!Q7+Proj_4!Q7+Proj_5!Q7+Proj_6!Q7+Proj_7!Q7+Proj_8!Q7+Proj_9!Q7+Proj_10!Q7+Proj_11!Q7+Proj_12!Q7+Proj_13!Q7+Proj_14!Q7+Proj_15!Q7+Proj_16!Q7+Proj_17!Q7+Proj_18!Q7+Proj_19!Q7+Proj_20!Q7+Proj_21!Q7+Proj_22!Q7+Proj_23!Q7+Proj_24!Q7</f>
        <v>0</v>
      </c>
      <c r="L7" s="39">
        <f>Proj_1!R7+Proj_2!R7+Proj_3!R7+Proj_4!R7+Proj_5!R7+Proj_6!R7+Proj_7!R7+Proj_8!R7+Proj_9!R7+Proj_10!R7+Proj_11!R7+Proj_12!R7+Proj_13!R7+Proj_14!R7+Proj_15!R7+Proj_16!R7+Proj_17!R7+Proj_18!R7+Proj_19!R7+Proj_20!R7+Proj_21!R7+Proj_22!R7+Proj_23!R7+Proj_24!R7</f>
        <v>0</v>
      </c>
      <c r="M7" s="39">
        <f>Proj_1!S7+Proj_2!S7+Proj_3!S7+Proj_4!S7+Proj_5!S7+Proj_6!S7+Proj_7!S7+Proj_8!S7+Proj_9!S7+Proj_10!S7+Proj_11!S7+Proj_12!S7+Proj_13!S7+Proj_14!S7+Proj_15!S7+Proj_16!S7+Proj_17!S7+Proj_18!S7+Proj_19!S7+Proj_20!S7+Proj_21!S7+Proj_22!S7+Proj_23!S7+Proj_24!S7</f>
        <v>0</v>
      </c>
      <c r="N7" s="11">
        <f t="shared" si="0"/>
        <v>0</v>
      </c>
    </row>
    <row r="8" spans="1:19" x14ac:dyDescent="0.35">
      <c r="A8" s="9" t="s">
        <v>22</v>
      </c>
      <c r="B8" s="39">
        <f>Proj_1!H8+Proj_2!H8+Proj_3!H8+Proj_4!H8+Proj_5!H8+Proj_6!H8+Proj_7!H8+Proj_8!H8+Proj_9!H8+Proj_10!H8+Proj_11!H8+Proj_12!H8+Proj_13!H8+Proj_14!H8+Proj_15!H8+Proj_16!H8+Proj_17!H8+Proj_18!H8+Proj_19!H8+Proj_20!H8+Proj_21!H8+Proj_22!H8+Proj_23!H8+Proj_24!H8</f>
        <v>0</v>
      </c>
      <c r="C8" s="39">
        <f>Proj_1!I8+Proj_2!I8+Proj_3!I8+Proj_4!I8+Proj_5!I8+Proj_6!I8+Proj_7!I8+Proj_8!I8+Proj_9!I8+Proj_10!I8+Proj_11!I8+Proj_12!I8+Proj_13!I8+Proj_14!I8+Proj_15!I8+Proj_16!I8+Proj_17!I8+Proj_18!I8+Proj_19!I8+Proj_20!I8+Proj_21!I8+Proj_22!I8+Proj_23!I8+Proj_24!I8</f>
        <v>0</v>
      </c>
      <c r="D8" s="39">
        <f>Proj_1!J8+Proj_2!J8+Proj_3!J8+Proj_4!J8+Proj_5!J8+Proj_6!J8+Proj_7!J8+Proj_8!J8+Proj_9!J8+Proj_10!J8+Proj_11!J8+Proj_12!J8+Proj_13!J8+Proj_14!J8+Proj_15!J8+Proj_16!J8+Proj_17!J8+Proj_18!J8+Proj_19!J8+Proj_20!J8+Proj_21!J8+Proj_22!J8+Proj_23!J8+Proj_24!J8</f>
        <v>0</v>
      </c>
      <c r="E8" s="39">
        <f>Proj_1!K8+Proj_2!K8+Proj_3!K8+Proj_4!K8+Proj_5!K8+Proj_6!K8+Proj_7!K8+Proj_8!K8+Proj_9!K8+Proj_10!K8+Proj_11!K8+Proj_12!K8+Proj_13!K8+Proj_14!K8+Proj_15!K8+Proj_16!K8+Proj_17!K8+Proj_18!K8+Proj_19!K8+Proj_20!K8+Proj_21!K8+Proj_22!K8+Proj_23!K8+Proj_24!K8</f>
        <v>0</v>
      </c>
      <c r="F8" s="39">
        <f>Proj_1!L8+Proj_2!L8+Proj_3!L8+Proj_4!L8+Proj_5!L8+Proj_6!L8+Proj_7!L8+Proj_8!L8+Proj_9!L8+Proj_10!L8+Proj_11!L8+Proj_12!L8+Proj_13!L8+Proj_14!L8+Proj_15!L8+Proj_16!L8+Proj_17!L8+Proj_18!L8+Proj_19!L8+Proj_20!L8+Proj_21!L8+Proj_22!L8+Proj_23!L8+Proj_24!L8</f>
        <v>0</v>
      </c>
      <c r="G8" s="39">
        <f>Proj_1!M8+Proj_2!M8+Proj_3!M8+Proj_4!M8+Proj_5!M8+Proj_6!M8+Proj_7!M8+Proj_8!M8+Proj_9!M8+Proj_10!M8+Proj_11!M8+Proj_12!M8+Proj_13!M8+Proj_14!M8+Proj_15!M8+Proj_16!M8+Proj_17!M8+Proj_18!M8+Proj_19!M8+Proj_20!M8+Proj_21!M8+Proj_22!M8+Proj_23!M8+Proj_24!M8</f>
        <v>0</v>
      </c>
      <c r="H8" s="39">
        <f>Proj_1!N8+Proj_2!N8+Proj_3!N8+Proj_4!N8+Proj_5!N8+Proj_6!N8+Proj_7!N8+Proj_8!N8+Proj_9!N8+Proj_10!N8+Proj_11!N8+Proj_12!N8+Proj_13!N8+Proj_14!N8+Proj_15!N8+Proj_16!N8+Proj_17!N8+Proj_18!N8+Proj_19!N8+Proj_20!N8+Proj_21!N8+Proj_22!N8+Proj_23!N8+Proj_24!N8</f>
        <v>0</v>
      </c>
      <c r="I8" s="39">
        <f>Proj_1!O8+Proj_2!O8+Proj_3!O8+Proj_4!O8+Proj_5!O8+Proj_6!O8+Proj_7!O8+Proj_8!O8+Proj_9!O8+Proj_10!O8+Proj_11!O8+Proj_12!O8+Proj_13!O8+Proj_14!O8+Proj_15!O8+Proj_16!O8+Proj_17!O8+Proj_18!O8+Proj_19!O8+Proj_20!O8+Proj_21!O8+Proj_22!O8+Proj_23!O8+Proj_24!O8</f>
        <v>0</v>
      </c>
      <c r="J8" s="39">
        <f>Proj_1!P8+Proj_2!P8+Proj_3!P8+Proj_4!P8+Proj_5!P8+Proj_6!P8+Proj_7!P8+Proj_8!P8+Proj_9!P8+Proj_10!P8+Proj_11!P8+Proj_12!P8+Proj_13!P8+Proj_14!P8+Proj_15!P8+Proj_16!P8+Proj_17!P8+Proj_18!P8+Proj_19!P8+Proj_20!P8+Proj_21!P8+Proj_22!P8+Proj_23!P8+Proj_24!P8</f>
        <v>0</v>
      </c>
      <c r="K8" s="39">
        <f>Proj_1!Q8+Proj_2!Q8+Proj_3!Q8+Proj_4!Q8+Proj_5!Q8+Proj_6!Q8+Proj_7!Q8+Proj_8!Q8+Proj_9!Q8+Proj_10!Q8+Proj_11!Q8+Proj_12!Q8+Proj_13!Q8+Proj_14!Q8+Proj_15!Q8+Proj_16!Q8+Proj_17!Q8+Proj_18!Q8+Proj_19!Q8+Proj_20!Q8+Proj_21!Q8+Proj_22!Q8+Proj_23!Q8+Proj_24!Q8</f>
        <v>0</v>
      </c>
      <c r="L8" s="39">
        <f>Proj_1!R8+Proj_2!R8+Proj_3!R8+Proj_4!R8+Proj_5!R8+Proj_6!R8+Proj_7!R8+Proj_8!R8+Proj_9!R8+Proj_10!R8+Proj_11!R8+Proj_12!R8+Proj_13!R8+Proj_14!R8+Proj_15!R8+Proj_16!R8+Proj_17!R8+Proj_18!R8+Proj_19!R8+Proj_20!R8+Proj_21!R8+Proj_22!R8+Proj_23!R8+Proj_24!R8</f>
        <v>0</v>
      </c>
      <c r="M8" s="39">
        <f>Proj_1!S8+Proj_2!S8+Proj_3!S8+Proj_4!S8+Proj_5!S8+Proj_6!S8+Proj_7!S8+Proj_8!S8+Proj_9!S8+Proj_10!S8+Proj_11!S8+Proj_12!S8+Proj_13!S8+Proj_14!S8+Proj_15!S8+Proj_16!S8+Proj_17!S8+Proj_18!S8+Proj_19!S8+Proj_20!S8+Proj_21!S8+Proj_22!S8+Proj_23!S8+Proj_24!S8</f>
        <v>0</v>
      </c>
      <c r="N8" s="11">
        <f t="shared" si="0"/>
        <v>0</v>
      </c>
    </row>
    <row r="9" spans="1:19" s="6" customFormat="1" x14ac:dyDescent="0.35">
      <c r="A9" s="15" t="s">
        <v>33</v>
      </c>
      <c r="B9" s="39">
        <f>SUMPRODUCT(Utilization!E3:E58,Utilization!$C$3:$C$58)*Utilization!$B$65</f>
        <v>0</v>
      </c>
      <c r="C9" s="39">
        <f>SUMPRODUCT(Utilization!I3:I58,Utilization!$C$3:$C$58)*Utilization!$B$65</f>
        <v>0</v>
      </c>
      <c r="D9" s="39">
        <f>SUMPRODUCT(Utilization!M3:M58,Utilization!$C$3:$C$58)*Utilization!$B$65</f>
        <v>0</v>
      </c>
      <c r="E9" s="42">
        <f>SUMPRODUCT(Utilization!Q3:Q58,Utilization!$C$3:$C$58)*Utilization!$B$65</f>
        <v>0</v>
      </c>
      <c r="F9" s="42">
        <f>SUMPRODUCT(Utilization!U3:U58,Utilization!$C$3:$C$58)*Utilization!$B$65</f>
        <v>0</v>
      </c>
      <c r="G9" s="42">
        <f>SUMPRODUCT(Utilization!Y3:Y58,Utilization!$C$3:$C$58)*Utilization!$B$65</f>
        <v>0</v>
      </c>
      <c r="H9" s="41">
        <f>SUMPRODUCT(Utilization!AC3:AC58,Utilization!$C$3:$C$58)*Utilization!$B$65</f>
        <v>0</v>
      </c>
      <c r="I9" s="41">
        <f>SUMPRODUCT(Utilization!AG3:AG58,Utilization!$C$3:$C$58)*Utilization!$B$65</f>
        <v>0</v>
      </c>
      <c r="J9" s="41">
        <f>SUMPRODUCT(Utilization!AK3:AK58,Utilization!$C$3:$C$58)*Utilization!$B$65</f>
        <v>0</v>
      </c>
      <c r="K9" s="40">
        <f>SUMPRODUCT(Utilization!AO3:AO58,Utilization!$C$3:$C$58)*Utilization!$B$65</f>
        <v>0</v>
      </c>
      <c r="L9" s="40">
        <f>SUMPRODUCT(Utilization!AS3:AS58,Utilization!$C$3:$C$58)*Utilization!$B$65</f>
        <v>0</v>
      </c>
      <c r="M9" s="40">
        <f>SUMPRODUCT(Utilization!AW3:AW58,Utilization!$C$3:$C$58)*Utilization!$B$65</f>
        <v>0</v>
      </c>
      <c r="N9" s="11">
        <f t="shared" si="0"/>
        <v>0</v>
      </c>
      <c r="O9"/>
      <c r="P9"/>
      <c r="Q9"/>
    </row>
    <row r="10" spans="1:19" s="6" customFormat="1" x14ac:dyDescent="0.35">
      <c r="A10" s="8" t="s">
        <v>24</v>
      </c>
      <c r="B10" s="11">
        <f t="shared" ref="B10:M10" si="1">SUM(B3:B8)-B9</f>
        <v>0</v>
      </c>
      <c r="C10" s="11">
        <f t="shared" si="1"/>
        <v>0</v>
      </c>
      <c r="D10" s="11">
        <f t="shared" si="1"/>
        <v>2800</v>
      </c>
      <c r="E10" s="11">
        <f t="shared" si="1"/>
        <v>0</v>
      </c>
      <c r="F10" s="11">
        <f t="shared" si="1"/>
        <v>233760</v>
      </c>
      <c r="G10" s="11">
        <f t="shared" si="1"/>
        <v>236560</v>
      </c>
      <c r="H10" s="11">
        <f t="shared" si="1"/>
        <v>201520</v>
      </c>
      <c r="I10" s="11">
        <f t="shared" si="1"/>
        <v>193680</v>
      </c>
      <c r="J10" s="11">
        <f t="shared" si="1"/>
        <v>160080</v>
      </c>
      <c r="K10" s="11">
        <f t="shared" si="1"/>
        <v>141120</v>
      </c>
      <c r="L10" s="11">
        <f t="shared" si="1"/>
        <v>126320</v>
      </c>
      <c r="M10" s="11">
        <f t="shared" si="1"/>
        <v>138400</v>
      </c>
      <c r="N10" s="11">
        <f>SUM(N3:N8)-N9</f>
        <v>1434240</v>
      </c>
      <c r="O10"/>
      <c r="P10"/>
      <c r="Q10"/>
    </row>
    <row r="11" spans="1:19" s="6" customFormat="1" x14ac:dyDescent="0.35">
      <c r="A11" s="8" t="s">
        <v>31</v>
      </c>
      <c r="B11" s="12">
        <f>IF(B$2=0,0,1-(B10/B$2))</f>
        <v>0</v>
      </c>
      <c r="C11" s="12">
        <f t="shared" ref="C11:M11" si="2">IF(C$2=0,0,1-(C10/C$2))</f>
        <v>0</v>
      </c>
      <c r="D11" s="12">
        <f t="shared" si="2"/>
        <v>0</v>
      </c>
      <c r="E11" s="12">
        <f t="shared" si="2"/>
        <v>0</v>
      </c>
      <c r="F11" s="12">
        <f t="shared" si="2"/>
        <v>-10.688000000000001</v>
      </c>
      <c r="G11" s="12">
        <f t="shared" si="2"/>
        <v>0.81225396825396823</v>
      </c>
      <c r="H11" s="12">
        <f t="shared" si="2"/>
        <v>-0.83200000000000007</v>
      </c>
      <c r="I11" s="12">
        <f t="shared" si="2"/>
        <v>0.21697160815761596</v>
      </c>
      <c r="J11" s="12">
        <f t="shared" si="2"/>
        <v>-0.45527272727272727</v>
      </c>
      <c r="K11" s="12">
        <f t="shared" si="2"/>
        <v>0.96480798004987534</v>
      </c>
      <c r="L11" s="12">
        <f t="shared" si="2"/>
        <v>-11.632</v>
      </c>
      <c r="M11" s="12">
        <f t="shared" si="2"/>
        <v>0.98144772117962464</v>
      </c>
      <c r="N11" s="12">
        <f>IF(N$2=0,0,1-(N10/N$2))</f>
        <v>0.89157009627625083</v>
      </c>
    </row>
    <row r="12" spans="1:19" s="7" customFormat="1" ht="12" x14ac:dyDescent="0.3">
      <c r="A12" s="10" t="s">
        <v>28</v>
      </c>
      <c r="B12" s="13">
        <f t="shared" ref="B12:N12" si="3">IF(B$2=0,0,+B3/B$2)</f>
        <v>0</v>
      </c>
      <c r="C12" s="13">
        <f t="shared" si="3"/>
        <v>0</v>
      </c>
      <c r="D12" s="13">
        <f t="shared" si="3"/>
        <v>0</v>
      </c>
      <c r="E12" s="13">
        <f t="shared" si="3"/>
        <v>0</v>
      </c>
      <c r="F12" s="13">
        <f t="shared" si="3"/>
        <v>10.68</v>
      </c>
      <c r="G12" s="13">
        <f t="shared" si="3"/>
        <v>0.18050793650793651</v>
      </c>
      <c r="H12" s="13">
        <f t="shared" si="3"/>
        <v>1.8320000000000001</v>
      </c>
      <c r="I12" s="13">
        <f t="shared" si="3"/>
        <v>0.78302839184238404</v>
      </c>
      <c r="J12" s="13">
        <f t="shared" si="3"/>
        <v>1.4552727272727273</v>
      </c>
      <c r="K12" s="13">
        <f t="shared" si="3"/>
        <v>3.5192019950124685E-2</v>
      </c>
      <c r="L12" s="13">
        <f t="shared" si="3"/>
        <v>12.632</v>
      </c>
      <c r="M12" s="13">
        <f t="shared" si="3"/>
        <v>1.8552278820375336E-2</v>
      </c>
      <c r="N12" s="13">
        <f t="shared" si="3"/>
        <v>0.10621630796499792</v>
      </c>
    </row>
    <row r="13" spans="1:19" s="7" customFormat="1" ht="12" x14ac:dyDescent="0.3">
      <c r="A13" s="10" t="s">
        <v>29</v>
      </c>
      <c r="B13" s="13">
        <f t="shared" ref="B13:N13" si="4">IF(B$2=0,0,+B4/B$2)</f>
        <v>0</v>
      </c>
      <c r="C13" s="13">
        <f t="shared" si="4"/>
        <v>0</v>
      </c>
      <c r="D13" s="13">
        <f t="shared" si="4"/>
        <v>0</v>
      </c>
      <c r="E13" s="13">
        <f t="shared" si="4"/>
        <v>0</v>
      </c>
      <c r="F13" s="13">
        <f t="shared" si="4"/>
        <v>1.008</v>
      </c>
      <c r="G13" s="13">
        <f t="shared" si="4"/>
        <v>7.2380952380952379E-3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2.2135957587512377E-3</v>
      </c>
    </row>
    <row r="14" spans="1:19" s="7" customFormat="1" ht="12" x14ac:dyDescent="0.3">
      <c r="A14" s="10" t="s">
        <v>30</v>
      </c>
      <c r="B14" s="13">
        <f t="shared" ref="B14:N14" si="5">IF(B$2=0,0,+B5/B$2)</f>
        <v>0</v>
      </c>
      <c r="C14" s="13">
        <f t="shared" si="5"/>
        <v>0</v>
      </c>
      <c r="D14" s="13">
        <f t="shared" si="5"/>
        <v>0</v>
      </c>
      <c r="E14" s="13">
        <f t="shared" si="5"/>
        <v>0</v>
      </c>
      <c r="F14" s="13">
        <f t="shared" si="5"/>
        <v>0</v>
      </c>
      <c r="G14" s="13">
        <f t="shared" si="5"/>
        <v>0</v>
      </c>
      <c r="H14" s="13">
        <f t="shared" si="5"/>
        <v>0</v>
      </c>
      <c r="I14" s="13">
        <f t="shared" si="5"/>
        <v>0</v>
      </c>
      <c r="J14" s="13">
        <f t="shared" si="5"/>
        <v>0</v>
      </c>
      <c r="K14" s="13">
        <f t="shared" si="5"/>
        <v>0</v>
      </c>
      <c r="L14" s="13">
        <f t="shared" si="5"/>
        <v>0</v>
      </c>
      <c r="M14" s="13">
        <f t="shared" si="5"/>
        <v>0</v>
      </c>
      <c r="N14" s="13">
        <f t="shared" si="5"/>
        <v>0</v>
      </c>
    </row>
    <row r="15" spans="1:19" s="7" customFormat="1" ht="12" x14ac:dyDescent="0.3">
      <c r="A15" s="10" t="s">
        <v>25</v>
      </c>
      <c r="B15" s="13">
        <f t="shared" ref="B15:N15" si="6">IF(B$2=0,0,+B6/B$2)</f>
        <v>0</v>
      </c>
      <c r="C15" s="13">
        <f t="shared" si="6"/>
        <v>0</v>
      </c>
      <c r="D15" s="13">
        <f t="shared" si="6"/>
        <v>0</v>
      </c>
      <c r="E15" s="13">
        <f t="shared" si="6"/>
        <v>0</v>
      </c>
      <c r="F15" s="13">
        <f t="shared" si="6"/>
        <v>0</v>
      </c>
      <c r="G15" s="13">
        <f t="shared" si="6"/>
        <v>0</v>
      </c>
      <c r="H15" s="13">
        <f t="shared" si="6"/>
        <v>0</v>
      </c>
      <c r="I15" s="13">
        <f t="shared" si="6"/>
        <v>0</v>
      </c>
      <c r="J15" s="13">
        <f t="shared" si="6"/>
        <v>0</v>
      </c>
      <c r="K15" s="13">
        <f t="shared" si="6"/>
        <v>0</v>
      </c>
      <c r="L15" s="13">
        <f t="shared" si="6"/>
        <v>0</v>
      </c>
      <c r="M15" s="13">
        <f t="shared" si="6"/>
        <v>0</v>
      </c>
      <c r="N15" s="13">
        <f t="shared" si="6"/>
        <v>0</v>
      </c>
    </row>
    <row r="16" spans="1:19" s="7" customFormat="1" ht="12" x14ac:dyDescent="0.3">
      <c r="A16" s="10" t="s">
        <v>26</v>
      </c>
      <c r="B16" s="13">
        <f t="shared" ref="B16:N16" si="7">IF(B$2=0,0,+B7/B$2)</f>
        <v>0</v>
      </c>
      <c r="C16" s="13">
        <f t="shared" si="7"/>
        <v>0</v>
      </c>
      <c r="D16" s="13">
        <f t="shared" si="7"/>
        <v>0</v>
      </c>
      <c r="E16" s="13">
        <f t="shared" si="7"/>
        <v>0</v>
      </c>
      <c r="F16" s="13">
        <f t="shared" si="7"/>
        <v>0</v>
      </c>
      <c r="G16" s="13">
        <f t="shared" si="7"/>
        <v>0</v>
      </c>
      <c r="H16" s="13">
        <f t="shared" si="7"/>
        <v>0</v>
      </c>
      <c r="I16" s="13">
        <f t="shared" si="7"/>
        <v>0</v>
      </c>
      <c r="J16" s="13">
        <f t="shared" si="7"/>
        <v>0</v>
      </c>
      <c r="K16" s="13">
        <f t="shared" si="7"/>
        <v>0</v>
      </c>
      <c r="L16" s="13">
        <f t="shared" si="7"/>
        <v>0</v>
      </c>
      <c r="M16" s="13">
        <f t="shared" si="7"/>
        <v>0</v>
      </c>
      <c r="N16" s="13">
        <f t="shared" si="7"/>
        <v>0</v>
      </c>
    </row>
    <row r="17" spans="1:14" s="7" customFormat="1" ht="12" x14ac:dyDescent="0.3">
      <c r="A17" s="10" t="s">
        <v>27</v>
      </c>
      <c r="B17" s="13">
        <f t="shared" ref="B17:N17" si="8">IF(B$2=0,0,+B8/B$2)</f>
        <v>0</v>
      </c>
      <c r="C17" s="13">
        <f t="shared" si="8"/>
        <v>0</v>
      </c>
      <c r="D17" s="13">
        <f t="shared" si="8"/>
        <v>0</v>
      </c>
      <c r="E17" s="13">
        <f t="shared" si="8"/>
        <v>0</v>
      </c>
      <c r="F17" s="13">
        <f t="shared" si="8"/>
        <v>0</v>
      </c>
      <c r="G17" s="13">
        <f t="shared" si="8"/>
        <v>0</v>
      </c>
      <c r="H17" s="13">
        <f t="shared" si="8"/>
        <v>0</v>
      </c>
      <c r="I17" s="13">
        <f t="shared" si="8"/>
        <v>0</v>
      </c>
      <c r="J17" s="13">
        <f t="shared" si="8"/>
        <v>0</v>
      </c>
      <c r="K17" s="13">
        <f t="shared" si="8"/>
        <v>0</v>
      </c>
      <c r="L17" s="13">
        <f t="shared" si="8"/>
        <v>0</v>
      </c>
      <c r="M17" s="13">
        <f t="shared" si="8"/>
        <v>0</v>
      </c>
      <c r="N17" s="13">
        <f t="shared" si="8"/>
        <v>0</v>
      </c>
    </row>
    <row r="18" spans="1:14" s="7" customFormat="1" ht="12" x14ac:dyDescent="0.3"/>
    <row r="19" spans="1:14" s="7" customFormat="1" ht="12" x14ac:dyDescent="0.3">
      <c r="A19" s="8" t="s">
        <v>122</v>
      </c>
    </row>
    <row r="20" spans="1:14" x14ac:dyDescent="0.35">
      <c r="A20" s="9" t="s">
        <v>118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11"/>
    </row>
    <row r="21" spans="1:14" x14ac:dyDescent="0.35">
      <c r="A21" s="9" t="s">
        <v>119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11"/>
    </row>
    <row r="22" spans="1:14" x14ac:dyDescent="0.35">
      <c r="A22" s="9" t="s">
        <v>120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11"/>
    </row>
    <row r="23" spans="1:14" x14ac:dyDescent="0.35">
      <c r="A23" s="9" t="s">
        <v>121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11"/>
    </row>
    <row r="24" spans="1:14" x14ac:dyDescent="0.35">
      <c r="A24" s="9" t="s">
        <v>123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11"/>
    </row>
    <row r="29" spans="1:14" x14ac:dyDescent="0.35">
      <c r="D29" s="171"/>
    </row>
    <row r="30" spans="1:14" x14ac:dyDescent="0.35">
      <c r="D30" s="171"/>
    </row>
  </sheetData>
  <sheetProtection sort="0" autoFilter="0"/>
  <pageMargins left="0.7" right="0.7" top="0.75" bottom="0.75" header="0.3" footer="0.3"/>
  <pageSetup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6"/>
  <sheetViews>
    <sheetView workbookViewId="0">
      <selection activeCell="E2" sqref="E2"/>
    </sheetView>
  </sheetViews>
  <sheetFormatPr defaultColWidth="8.7265625" defaultRowHeight="14.5" x14ac:dyDescent="0.35"/>
  <cols>
    <col min="1" max="1" width="19" style="115" customWidth="1"/>
    <col min="2" max="2" width="6.26953125" style="115" customWidth="1"/>
    <col min="3" max="3" width="8.453125" style="115" customWidth="1"/>
    <col min="4" max="4" width="13.26953125" style="115" customWidth="1"/>
    <col min="5" max="5" width="28.7265625" style="115" customWidth="1"/>
    <col min="6" max="6" width="38.453125" style="115" customWidth="1"/>
    <col min="7" max="7" width="26" style="115" bestFit="1" customWidth="1"/>
    <col min="8" max="14" width="8.7265625" style="115"/>
    <col min="15" max="15" width="9.7265625" style="115" bestFit="1" customWidth="1"/>
    <col min="16" max="21" width="8.7265625" style="115"/>
    <col min="22" max="22" width="2.453125" style="115" hidden="1" customWidth="1"/>
    <col min="23" max="23" width="8.453125" style="115" hidden="1" customWidth="1"/>
    <col min="24" max="16384" width="8.7265625" style="115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160"/>
      <c r="C2" s="160" t="e">
        <f>VLOOKUP(F2,CRM!A:N,5,0)</f>
        <v>#N/A</v>
      </c>
      <c r="D2" s="115" t="s">
        <v>2527</v>
      </c>
      <c r="E2" s="115" t="s">
        <v>2589</v>
      </c>
      <c r="F2" s="115" t="s">
        <v>2588</v>
      </c>
      <c r="G2" s="8" t="s">
        <v>4</v>
      </c>
      <c r="H2" s="157"/>
      <c r="I2" s="157"/>
      <c r="J2" s="157"/>
      <c r="K2" s="157"/>
      <c r="L2" s="157">
        <v>10000</v>
      </c>
      <c r="M2" s="157">
        <v>10000</v>
      </c>
      <c r="N2" s="157">
        <v>10000</v>
      </c>
      <c r="O2" s="157">
        <v>10000</v>
      </c>
      <c r="P2" s="157">
        <v>10000</v>
      </c>
      <c r="Q2" s="157">
        <v>10000</v>
      </c>
      <c r="R2" s="157">
        <v>10000</v>
      </c>
      <c r="S2" s="157">
        <v>10000</v>
      </c>
      <c r="T2" s="14">
        <f t="shared" ref="T2:T8" si="0">SUM(H2:S2)</f>
        <v>80000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(($F$20:$F$76)="HC"), $G$20:$G$76,H$20:H$76))*Utilization!$B$65</f>
        <v>0</v>
      </c>
      <c r="I3" s="14">
        <f>(SUMPRODUCT(-- (($F$20:$F$76)="HC"), $G$20:$G$76,I$20:I$76))*Utilization!$B$65</f>
        <v>0</v>
      </c>
      <c r="J3" s="14">
        <f>(SUMPRODUCT(-- (($F$20:$F$76)="HC"), $G$20:$G$76,J$20:J$76))*Utilization!$B$65</f>
        <v>0</v>
      </c>
      <c r="K3" s="14">
        <f>(SUMPRODUCT(-- (($F$20:$F$76)="HC"), $G$20:$G$76,K$20:K$76))*Utilization!$B$65</f>
        <v>0</v>
      </c>
      <c r="L3" s="14">
        <f>(SUMPRODUCT(-- (($F$20:$F$76)="HC"), $G$20:$G$76,L$20:L$76))*Utilization!$B$65</f>
        <v>6400</v>
      </c>
      <c r="M3" s="14">
        <f>(SUMPRODUCT(-- (($F$20:$F$76)="HC"), $G$20:$G$76,M$20:M$76))*Utilization!$B$65</f>
        <v>6400</v>
      </c>
      <c r="N3" s="14">
        <f>(SUMPRODUCT(-- (($F$20:$F$76)="HC"), $G$20:$G$76,N$20:N$76))*Utilization!$B$65</f>
        <v>6400</v>
      </c>
      <c r="O3" s="14">
        <f>(SUMPRODUCT(-- (($F$20:$F$76)="HC"), $G$20:$G$76,O$20:O$76))*Utilization!$B$65</f>
        <v>6400</v>
      </c>
      <c r="P3" s="14">
        <f>(SUMPRODUCT(-- (($F$20:$F$76)="HC"), $G$20:$G$76,P$20:P$76))*Utilization!$B$65</f>
        <v>6400</v>
      </c>
      <c r="Q3" s="14">
        <f>(SUMPRODUCT(-- (($F$20:$F$76)="HC"), $G$20:$G$76,Q$20:Q$76))*Utilization!$B$65</f>
        <v>6400</v>
      </c>
      <c r="R3" s="14">
        <f>(SUMPRODUCT(-- (($F$20:$F$76)="HC"), $G$20:$G$76,R$20:R$76))*Utilization!$B$65</f>
        <v>6400</v>
      </c>
      <c r="S3" s="14">
        <f>(SUMPRODUCT(-- (($F$20:$F$76)="HC"), $G$20:$G$76,S$20:S$76))*Utilization!$B$65</f>
        <v>6400</v>
      </c>
      <c r="T3" s="14">
        <f t="shared" si="0"/>
        <v>51200</v>
      </c>
      <c r="V3" s="18" t="s">
        <v>37</v>
      </c>
      <c r="W3" s="115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(($F$20:$F$76)="EX"), $G$20:$G$76,H$20:H$76))*Utilization!$B$65</f>
        <v>0</v>
      </c>
      <c r="I4" s="14">
        <f>(SUMPRODUCT(-- (($F$20:$F$76)="EX"), $G$20:$G$76,I$20:I$76))*Utilization!$B$65</f>
        <v>0</v>
      </c>
      <c r="J4" s="14">
        <f>(SUMPRODUCT(-- (($F$20:$F$76)="EX"), $G$20:$G$76,J$20:J$76))*Utilization!$B$65</f>
        <v>0</v>
      </c>
      <c r="K4" s="14">
        <f>(SUMPRODUCT(-- (($F$20:$F$76)="EX"), $G$20:$G$76,K$20:K$76))*Utilization!$B$65</f>
        <v>0</v>
      </c>
      <c r="L4" s="14">
        <f>(SUMPRODUCT(-- (($F$20:$F$76)="EX"), $G$20:$G$76,L$20:L$76))*Utilization!$B$65</f>
        <v>0</v>
      </c>
      <c r="M4" s="14">
        <f>(SUMPRODUCT(-- (($F$20:$F$76)="EX"), $G$20:$G$76,M$20:M$76))*Utilization!$B$65</f>
        <v>0</v>
      </c>
      <c r="N4" s="14">
        <f>(SUMPRODUCT(-- (($F$20:$F$76)="EX"), $G$20:$G$76,N$20:N$76))*Utilization!$B$65</f>
        <v>0</v>
      </c>
      <c r="O4" s="14">
        <f>(SUMPRODUCT(-- (($F$20:$F$76)="EX"), $G$20:$G$76,O$20:O$76))*Utilization!$B$65</f>
        <v>0</v>
      </c>
      <c r="P4" s="14">
        <f>(SUMPRODUCT(-- (($F$20:$F$76)="EX"), $G$20:$G$76,P$20:P$76))*Utilization!$B$65</f>
        <v>0</v>
      </c>
      <c r="Q4" s="14">
        <f>(SUMPRODUCT(-- (($F$20:$F$76)="EX"), $G$20:$G$76,Q$20:Q$76))*Utilization!$B$65</f>
        <v>0</v>
      </c>
      <c r="R4" s="14">
        <f>(SUMPRODUCT(-- (($F$20:$F$76)="EX"), $G$20:$G$76,R$20:R$76))*Utilization!$B$65</f>
        <v>0</v>
      </c>
      <c r="S4" s="14">
        <f>(SUMPRODUCT(-- (($F$20:$F$76)="EX"), $G$20:$G$76,S$20:S$76))*Utilization!$B$65</f>
        <v>0</v>
      </c>
      <c r="T4" s="14">
        <f t="shared" si="0"/>
        <v>0</v>
      </c>
      <c r="W4" s="115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(($F$20:$F$76)="CO"), $G$20:$G$76,H$20:H$76))*Utilization!$B$65</f>
        <v>0</v>
      </c>
      <c r="I5" s="14">
        <f>(SUMPRODUCT(-- (($F$20:$F$76)="CO"), $G$20:$G$76,I$20:I$76))*Utilization!$B$65</f>
        <v>0</v>
      </c>
      <c r="J5" s="14">
        <f>(SUMPRODUCT(-- (($F$20:$F$76)="CO"), $G$20:$G$76,J$20:J$76))*Utilization!$B$65</f>
        <v>0</v>
      </c>
      <c r="K5" s="14">
        <f>(SUMPRODUCT(-- (($F$20:$F$76)="CO"), $G$20:$G$76,K$20:K$76))*Utilization!$B$65</f>
        <v>0</v>
      </c>
      <c r="L5" s="14">
        <f>(SUMPRODUCT(-- (($F$20:$F$76)="CO"), $G$20:$G$76,L$20:L$76))*Utilization!$B$65</f>
        <v>0</v>
      </c>
      <c r="M5" s="14">
        <f>(SUMPRODUCT(-- (($F$20:$F$76)="CO"), $G$20:$G$76,M$20:M$76))*Utilization!$B$65</f>
        <v>0</v>
      </c>
      <c r="N5" s="14">
        <f>(SUMPRODUCT(-- (($F$20:$F$76)="CO"), $G$20:$G$76,N$20:N$76))*Utilization!$B$65</f>
        <v>0</v>
      </c>
      <c r="O5" s="14">
        <f>(SUMPRODUCT(-- (($F$20:$F$76)="CO"), $G$20:$G$76,O$20:O$76))*Utilization!$B$65</f>
        <v>0</v>
      </c>
      <c r="P5" s="14">
        <f>(SUMPRODUCT(-- (($F$20:$F$76)="CO"), $G$20:$G$76,P$20:P$76))*Utilization!$B$65</f>
        <v>0</v>
      </c>
      <c r="Q5" s="14">
        <f>(SUMPRODUCT(-- (($F$20:$F$76)="CO"), $G$20:$G$76,Q$20:Q$76))*Utilization!$B$65</f>
        <v>0</v>
      </c>
      <c r="R5" s="14">
        <f>(SUMPRODUCT(-- (($F$20:$F$76)="CO"), $G$20:$G$76,R$20:R$76))*Utilization!$B$65</f>
        <v>0</v>
      </c>
      <c r="S5" s="14">
        <f>(SUMPRODUCT(-- (($F$20:$F$76)="CO"), $G$20:$G$76,S$20:S$76))*Utilization!$B$65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4">
        <f t="shared" si="0"/>
        <v>0</v>
      </c>
    </row>
    <row r="9" spans="1:23" s="170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6400</v>
      </c>
      <c r="M9" s="11">
        <f t="shared" si="1"/>
        <v>6400</v>
      </c>
      <c r="N9" s="11">
        <f t="shared" si="1"/>
        <v>6400</v>
      </c>
      <c r="O9" s="11">
        <f t="shared" si="1"/>
        <v>6400</v>
      </c>
      <c r="P9" s="11">
        <f t="shared" si="1"/>
        <v>6400</v>
      </c>
      <c r="Q9" s="11">
        <f t="shared" si="1"/>
        <v>6400</v>
      </c>
      <c r="R9" s="11">
        <f t="shared" si="1"/>
        <v>6400</v>
      </c>
      <c r="S9" s="11">
        <f t="shared" si="1"/>
        <v>6400</v>
      </c>
      <c r="T9" s="11">
        <f t="shared" si="1"/>
        <v>51200</v>
      </c>
    </row>
    <row r="10" spans="1:23" s="170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0.36</v>
      </c>
      <c r="M10" s="12">
        <f t="shared" si="2"/>
        <v>0.36</v>
      </c>
      <c r="N10" s="12">
        <f t="shared" si="2"/>
        <v>0.36</v>
      </c>
      <c r="O10" s="12">
        <f t="shared" si="2"/>
        <v>0.36</v>
      </c>
      <c r="P10" s="12">
        <f t="shared" si="2"/>
        <v>0.36</v>
      </c>
      <c r="Q10" s="12">
        <f t="shared" si="2"/>
        <v>0.36</v>
      </c>
      <c r="R10" s="12">
        <f t="shared" si="2"/>
        <v>0.36</v>
      </c>
      <c r="S10" s="12">
        <f t="shared" si="2"/>
        <v>0.36</v>
      </c>
      <c r="T10" s="12">
        <f t="shared" si="2"/>
        <v>0.36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0.64</v>
      </c>
      <c r="M11" s="13">
        <f t="shared" si="3"/>
        <v>0.64</v>
      </c>
      <c r="N11" s="13">
        <f t="shared" si="3"/>
        <v>0.64</v>
      </c>
      <c r="O11" s="13">
        <f t="shared" si="3"/>
        <v>0.64</v>
      </c>
      <c r="P11" s="13">
        <f t="shared" si="3"/>
        <v>0.64</v>
      </c>
      <c r="Q11" s="13">
        <f t="shared" si="3"/>
        <v>0.64</v>
      </c>
      <c r="R11" s="13">
        <f t="shared" si="3"/>
        <v>0.64</v>
      </c>
      <c r="S11" s="13">
        <f t="shared" si="3"/>
        <v>0.64</v>
      </c>
      <c r="T11" s="13">
        <f>IF(T$2=0,0,+T3/T$2)</f>
        <v>0.64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</row>
    <row r="21" spans="1:19" x14ac:dyDescent="0.35">
      <c r="E21" s="24" t="str">
        <f>+Utilization!A4</f>
        <v>Tao Feng</v>
      </c>
      <c r="F21" s="23" t="str">
        <f>+Utilization!B4</f>
        <v>HC</v>
      </c>
      <c r="G21" s="23">
        <f>+Utilization!C4</f>
        <v>80</v>
      </c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</row>
    <row r="22" spans="1:19" x14ac:dyDescent="0.35">
      <c r="E22" s="24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</row>
    <row r="23" spans="1:19" x14ac:dyDescent="0.35">
      <c r="E23" s="24" t="str">
        <f>+Utilization!A6</f>
        <v>Chengyi Wang</v>
      </c>
      <c r="F23" s="23" t="str">
        <f>+Utilization!B6</f>
        <v>HC</v>
      </c>
      <c r="G23" s="23">
        <f>+Utilization!C6</f>
        <v>80</v>
      </c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</row>
    <row r="24" spans="1:19" x14ac:dyDescent="0.35">
      <c r="E24" s="24" t="str">
        <f>+Utilization!A7</f>
        <v>Ningbo Xiang</v>
      </c>
      <c r="F24" s="23" t="str">
        <f>+Utilization!B7</f>
        <v>HC</v>
      </c>
      <c r="G24" s="23">
        <f>+Utilization!C7</f>
        <v>80</v>
      </c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</row>
    <row r="25" spans="1:19" x14ac:dyDescent="0.35">
      <c r="E25" s="24" t="str">
        <f>+Utilization!A8</f>
        <v>Ruijiang Zhu</v>
      </c>
      <c r="F25" s="23" t="str">
        <f>+Utilization!B8</f>
        <v>HC</v>
      </c>
      <c r="G25" s="23">
        <f>+Utilization!C8</f>
        <v>80</v>
      </c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</row>
    <row r="26" spans="1:19" x14ac:dyDescent="0.35">
      <c r="E26" s="24" t="str">
        <f>+Utilization!A9</f>
        <v>Junhong Sun</v>
      </c>
      <c r="F26" s="23" t="str">
        <f>+Utilization!B9</f>
        <v>HC</v>
      </c>
      <c r="G26" s="23">
        <f>+Utilization!C9</f>
        <v>80</v>
      </c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</row>
    <row r="27" spans="1:19" x14ac:dyDescent="0.35">
      <c r="E27" s="24" t="str">
        <f>+Utilization!A10</f>
        <v>Yong Zhou</v>
      </c>
      <c r="F27" s="23" t="str">
        <f>+Utilization!B10</f>
        <v>HC</v>
      </c>
      <c r="G27" s="23">
        <f>+Utilization!C10</f>
        <v>80</v>
      </c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</row>
    <row r="28" spans="1:19" x14ac:dyDescent="0.35">
      <c r="E28" s="24" t="str">
        <f>+Utilization!A11</f>
        <v>Weimin Wu</v>
      </c>
      <c r="F28" s="23" t="str">
        <f>+Utilization!B11</f>
        <v>HC</v>
      </c>
      <c r="G28" s="23">
        <f>+Utilization!C11</f>
        <v>80</v>
      </c>
      <c r="H28" s="160"/>
      <c r="I28" s="160"/>
      <c r="J28" s="160"/>
      <c r="K28" s="160"/>
      <c r="L28" s="160">
        <v>10</v>
      </c>
      <c r="M28" s="160">
        <v>10</v>
      </c>
      <c r="N28" s="160">
        <v>10</v>
      </c>
      <c r="O28" s="160">
        <v>10</v>
      </c>
      <c r="P28" s="160">
        <v>10</v>
      </c>
      <c r="Q28" s="160">
        <v>10</v>
      </c>
      <c r="R28" s="160">
        <v>10</v>
      </c>
      <c r="S28" s="160">
        <v>10</v>
      </c>
    </row>
    <row r="29" spans="1:19" x14ac:dyDescent="0.35">
      <c r="E29" s="24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</row>
    <row r="30" spans="1:19" x14ac:dyDescent="0.35">
      <c r="E30" s="24" t="str">
        <f>+Utilization!A13</f>
        <v>Yifei Yan</v>
      </c>
      <c r="F30" s="23" t="str">
        <f>+Utilization!B13</f>
        <v>HC</v>
      </c>
      <c r="G30" s="23">
        <f>+Utilization!C13</f>
        <v>70</v>
      </c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</row>
    <row r="31" spans="1:19" x14ac:dyDescent="0.35">
      <c r="E31" s="24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</row>
    <row r="32" spans="1:19" x14ac:dyDescent="0.35">
      <c r="E32" s="24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</row>
    <row r="33" spans="5:19" x14ac:dyDescent="0.35">
      <c r="E33" s="24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</row>
    <row r="34" spans="5:19" x14ac:dyDescent="0.35">
      <c r="E34" s="24" t="str">
        <f>+Utilization!A17</f>
        <v>XU, Kun</v>
      </c>
      <c r="F34" s="23" t="str">
        <f>+Utilization!B17</f>
        <v>HC</v>
      </c>
      <c r="G34" s="23">
        <f>+Utilization!C17</f>
        <v>70</v>
      </c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</row>
    <row r="35" spans="5:19" x14ac:dyDescent="0.35">
      <c r="E35" s="24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</row>
    <row r="36" spans="5:19" x14ac:dyDescent="0.35">
      <c r="E36" s="24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</row>
    <row r="37" spans="5:19" x14ac:dyDescent="0.35">
      <c r="E37" s="24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</row>
    <row r="38" spans="5:19" x14ac:dyDescent="0.35">
      <c r="E38" s="24" t="str">
        <f>+Utilization!A21</f>
        <v>ZHANG, Ao</v>
      </c>
      <c r="F38" s="23" t="str">
        <f>+Utilization!B21</f>
        <v>HC</v>
      </c>
      <c r="G38" s="23">
        <f>+Utilization!C21</f>
        <v>70</v>
      </c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</row>
    <row r="39" spans="5:19" x14ac:dyDescent="0.35">
      <c r="E39" s="24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</row>
    <row r="40" spans="5:19" x14ac:dyDescent="0.35">
      <c r="E40" s="24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</row>
    <row r="41" spans="5:19" x14ac:dyDescent="0.35">
      <c r="E41" s="24" t="str">
        <f>+Utilization!A24</f>
        <v>GENG, Bin</v>
      </c>
      <c r="F41" s="23" t="str">
        <f>+Utilization!B24</f>
        <v>HC</v>
      </c>
      <c r="G41" s="23">
        <f>+Utilization!C24</f>
        <v>70</v>
      </c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</row>
    <row r="42" spans="5:19" x14ac:dyDescent="0.35">
      <c r="E42" s="24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</row>
    <row r="43" spans="5:19" x14ac:dyDescent="0.35">
      <c r="E43" s="24" t="str">
        <f>+Utilization!A26</f>
        <v>XIE, Qian</v>
      </c>
      <c r="F43" s="23" t="str">
        <f>+Utilization!B26</f>
        <v>HC</v>
      </c>
      <c r="G43" s="23">
        <f>+Utilization!C26</f>
        <v>60</v>
      </c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</row>
    <row r="44" spans="5:19" x14ac:dyDescent="0.35">
      <c r="E44" s="24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</row>
    <row r="45" spans="5:19" x14ac:dyDescent="0.35">
      <c r="E45" s="24" t="str">
        <f>+Utilization!A28</f>
        <v>HE, Ran</v>
      </c>
      <c r="F45" s="23" t="str">
        <f>+Utilization!B28</f>
        <v>HC</v>
      </c>
      <c r="G45" s="23">
        <f>+Utilization!C28</f>
        <v>60</v>
      </c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</row>
    <row r="46" spans="5:19" x14ac:dyDescent="0.35">
      <c r="E46" s="24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</row>
    <row r="47" spans="5:19" x14ac:dyDescent="0.35">
      <c r="E47" s="24" t="str">
        <f>+Utilization!A30</f>
        <v>Min Li</v>
      </c>
      <c r="F47" s="23" t="str">
        <f>+Utilization!B30</f>
        <v>HC</v>
      </c>
      <c r="G47" s="23">
        <f>+Utilization!C30</f>
        <v>60</v>
      </c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</row>
    <row r="48" spans="5:19" x14ac:dyDescent="0.35">
      <c r="E48" s="24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</row>
    <row r="49" spans="5:19" x14ac:dyDescent="0.35">
      <c r="E49" s="24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</row>
    <row r="50" spans="5:19" x14ac:dyDescent="0.35">
      <c r="E50" s="24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</row>
    <row r="51" spans="5:19" x14ac:dyDescent="0.35">
      <c r="E51" s="24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</row>
    <row r="52" spans="5:19" x14ac:dyDescent="0.35">
      <c r="E52" s="24" t="str">
        <f>+Utilization!A35</f>
        <v>Yongquan Wang</v>
      </c>
      <c r="F52" s="23">
        <f>+Utilization!B35</f>
        <v>0</v>
      </c>
      <c r="G52" s="23">
        <f>+Utilization!C35</f>
        <v>60</v>
      </c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</row>
    <row r="53" spans="5:19" x14ac:dyDescent="0.35">
      <c r="E53" s="24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</row>
    <row r="54" spans="5:19" x14ac:dyDescent="0.35">
      <c r="E54" s="24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</row>
    <row r="55" spans="5:19" x14ac:dyDescent="0.35">
      <c r="E55" s="24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</row>
    <row r="56" spans="5:19" x14ac:dyDescent="0.35">
      <c r="E56" s="24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</row>
    <row r="57" spans="5:19" x14ac:dyDescent="0.35">
      <c r="E57" s="24">
        <f>+Utilization!A40</f>
        <v>0</v>
      </c>
      <c r="F57" s="23">
        <f>+Utilization!B40</f>
        <v>0</v>
      </c>
      <c r="G57" s="23">
        <f>+Utilization!C40</f>
        <v>0</v>
      </c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</row>
    <row r="58" spans="5:19" x14ac:dyDescent="0.35">
      <c r="E58" s="24">
        <f>+Utilization!A41</f>
        <v>0</v>
      </c>
      <c r="F58" s="23">
        <f>+Utilization!B41</f>
        <v>0</v>
      </c>
      <c r="G58" s="23">
        <f>+Utilization!C41</f>
        <v>0</v>
      </c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</row>
    <row r="59" spans="5:19" x14ac:dyDescent="0.35">
      <c r="E59" s="24">
        <f>+Utilization!A42</f>
        <v>0</v>
      </c>
      <c r="F59" s="23">
        <f>+Utilization!B42</f>
        <v>0</v>
      </c>
      <c r="G59" s="23">
        <f>+Utilization!C42</f>
        <v>0</v>
      </c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</row>
    <row r="60" spans="5:19" x14ac:dyDescent="0.35">
      <c r="E60" s="24">
        <f>+Utilization!A43</f>
        <v>0</v>
      </c>
      <c r="F60" s="23">
        <f>+Utilization!B43</f>
        <v>0</v>
      </c>
      <c r="G60" s="23">
        <f>+Utilization!C43</f>
        <v>0</v>
      </c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</row>
    <row r="61" spans="5:19" x14ac:dyDescent="0.35">
      <c r="E61" s="24">
        <f>+Utilization!A44</f>
        <v>0</v>
      </c>
      <c r="F61" s="23">
        <f>+Utilization!B44</f>
        <v>0</v>
      </c>
      <c r="G61" s="23">
        <f>+Utilization!C44</f>
        <v>0</v>
      </c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</row>
    <row r="62" spans="5:19" x14ac:dyDescent="0.35">
      <c r="E62" s="24">
        <f>+Utilization!A45</f>
        <v>0</v>
      </c>
      <c r="F62" s="23">
        <f>+Utilization!B45</f>
        <v>0</v>
      </c>
      <c r="G62" s="23">
        <f>+Utilization!C45</f>
        <v>0</v>
      </c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</row>
    <row r="63" spans="5:19" x14ac:dyDescent="0.35">
      <c r="E63" s="24">
        <f>+Utilization!A46</f>
        <v>0</v>
      </c>
      <c r="F63" s="23">
        <f>+Utilization!B46</f>
        <v>0</v>
      </c>
      <c r="G63" s="23">
        <f>+Utilization!C46</f>
        <v>0</v>
      </c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</row>
    <row r="64" spans="5:19" x14ac:dyDescent="0.35">
      <c r="E64" s="24">
        <f>+Utilization!A47</f>
        <v>0</v>
      </c>
      <c r="F64" s="23">
        <f>+Utilization!B47</f>
        <v>0</v>
      </c>
      <c r="G64" s="23">
        <f>+Utilization!C47</f>
        <v>0</v>
      </c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</row>
    <row r="65" spans="5:19" x14ac:dyDescent="0.35">
      <c r="E65" s="24">
        <f>+Utilization!A48</f>
        <v>0</v>
      </c>
      <c r="F65" s="23">
        <f>+Utilization!B48</f>
        <v>0</v>
      </c>
      <c r="G65" s="23">
        <f>+Utilization!C48</f>
        <v>0</v>
      </c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</row>
    <row r="66" spans="5:19" x14ac:dyDescent="0.35">
      <c r="E66" s="24">
        <f>+Utilization!A49</f>
        <v>0</v>
      </c>
      <c r="F66" s="23">
        <f>+Utilization!B49</f>
        <v>0</v>
      </c>
      <c r="G66" s="23">
        <f>+Utilization!C49</f>
        <v>0</v>
      </c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</row>
    <row r="67" spans="5:19" x14ac:dyDescent="0.35">
      <c r="E67" s="24">
        <f>+Utilization!A50</f>
        <v>0</v>
      </c>
      <c r="F67" s="23">
        <f>+Utilization!B50</f>
        <v>0</v>
      </c>
      <c r="G67" s="23">
        <f>+Utilization!C50</f>
        <v>0</v>
      </c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</row>
    <row r="68" spans="5:19" x14ac:dyDescent="0.35">
      <c r="E68" s="24">
        <f>+Utilization!A51</f>
        <v>0</v>
      </c>
      <c r="F68" s="23">
        <f>+Utilization!B51</f>
        <v>0</v>
      </c>
      <c r="G68" s="23">
        <f>+Utilization!C51</f>
        <v>0</v>
      </c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</row>
    <row r="69" spans="5:19" x14ac:dyDescent="0.35">
      <c r="E69" s="24">
        <f>+Utilization!A52</f>
        <v>0</v>
      </c>
      <c r="F69" s="23">
        <f>+Utilization!B52</f>
        <v>0</v>
      </c>
      <c r="G69" s="23">
        <f>+Utilization!C52</f>
        <v>0</v>
      </c>
      <c r="H69" s="160"/>
      <c r="I69" s="160"/>
      <c r="J69" s="160"/>
      <c r="K69" s="160"/>
      <c r="L69" s="160"/>
      <c r="M69" s="160"/>
      <c r="N69" s="160"/>
      <c r="O69" s="160"/>
      <c r="P69" s="160"/>
      <c r="Q69" s="160"/>
      <c r="R69" s="160"/>
      <c r="S69" s="160"/>
    </row>
    <row r="70" spans="5:19" x14ac:dyDescent="0.35">
      <c r="E70" s="24">
        <f>+Utilization!A53</f>
        <v>0</v>
      </c>
      <c r="F70" s="23">
        <f>+Utilization!B53</f>
        <v>0</v>
      </c>
      <c r="G70" s="23">
        <f>+Utilization!C53</f>
        <v>0</v>
      </c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</row>
    <row r="71" spans="5:19" x14ac:dyDescent="0.35">
      <c r="E71" s="24">
        <f>+Utilization!A54</f>
        <v>0</v>
      </c>
      <c r="F71" s="23">
        <f>+Utilization!B54</f>
        <v>0</v>
      </c>
      <c r="G71" s="23">
        <f>+Utilization!C54</f>
        <v>0</v>
      </c>
      <c r="H71" s="160"/>
      <c r="I71" s="160"/>
      <c r="J71" s="160"/>
      <c r="K71" s="160"/>
      <c r="L71" s="160"/>
      <c r="M71" s="160"/>
      <c r="N71" s="160"/>
      <c r="O71" s="160"/>
      <c r="P71" s="160"/>
      <c r="Q71" s="160"/>
      <c r="R71" s="160"/>
      <c r="S71" s="160"/>
    </row>
    <row r="72" spans="5:19" x14ac:dyDescent="0.35">
      <c r="E72" s="24">
        <f>+Utilization!A55</f>
        <v>0</v>
      </c>
      <c r="F72" s="23">
        <f>+Utilization!B55</f>
        <v>0</v>
      </c>
      <c r="G72" s="23">
        <f>+Utilization!C55</f>
        <v>0</v>
      </c>
      <c r="H72" s="160"/>
      <c r="I72" s="160"/>
      <c r="J72" s="160"/>
      <c r="K72" s="160"/>
      <c r="L72" s="160"/>
      <c r="M72" s="160"/>
      <c r="N72" s="160"/>
      <c r="O72" s="160"/>
      <c r="P72" s="160"/>
      <c r="Q72" s="160"/>
      <c r="R72" s="160"/>
      <c r="S72" s="160"/>
    </row>
    <row r="73" spans="5:19" x14ac:dyDescent="0.35">
      <c r="E73" s="24">
        <f>+Utilization!A56</f>
        <v>0</v>
      </c>
      <c r="F73" s="23">
        <f>+Utilization!B56</f>
        <v>0</v>
      </c>
      <c r="G73" s="23">
        <f>+Utilization!C56</f>
        <v>0</v>
      </c>
      <c r="H73" s="160"/>
      <c r="I73" s="160"/>
      <c r="J73" s="160"/>
      <c r="K73" s="160"/>
      <c r="L73" s="160"/>
      <c r="M73" s="160"/>
      <c r="N73" s="160"/>
      <c r="O73" s="160"/>
      <c r="P73" s="160"/>
      <c r="Q73" s="160"/>
      <c r="R73" s="160"/>
      <c r="S73" s="160"/>
    </row>
    <row r="74" spans="5:19" x14ac:dyDescent="0.35">
      <c r="E74" s="24">
        <f>+Utilization!A57</f>
        <v>0</v>
      </c>
      <c r="F74" s="23">
        <f>+Utilization!B57</f>
        <v>0</v>
      </c>
      <c r="G74" s="23">
        <f>+Utilization!C57</f>
        <v>0</v>
      </c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</row>
    <row r="75" spans="5:19" x14ac:dyDescent="0.35">
      <c r="E75" s="24">
        <f>+Utilization!A58</f>
        <v>0</v>
      </c>
      <c r="F75" s="23">
        <f>+Utilization!B58</f>
        <v>0</v>
      </c>
      <c r="G75" s="23">
        <f>+Utilization!C58</f>
        <v>0</v>
      </c>
      <c r="H75" s="160"/>
      <c r="I75" s="160"/>
      <c r="J75" s="160"/>
      <c r="K75" s="160"/>
      <c r="L75" s="160"/>
      <c r="M75" s="160"/>
      <c r="N75" s="160"/>
      <c r="O75" s="160"/>
      <c r="P75" s="160"/>
      <c r="Q75" s="160"/>
      <c r="R75" s="160"/>
      <c r="S75" s="160"/>
    </row>
    <row r="76" spans="5:19" x14ac:dyDescent="0.35">
      <c r="E76" s="24" t="str">
        <f>+Utilization!A59</f>
        <v>Total</v>
      </c>
      <c r="F76" s="23">
        <f>+Utilization!B59</f>
        <v>0</v>
      </c>
      <c r="G76" s="23">
        <f>+Utilization!C59</f>
        <v>0</v>
      </c>
      <c r="H76" s="160"/>
      <c r="I76" s="160"/>
      <c r="J76" s="160"/>
      <c r="K76" s="160"/>
      <c r="L76" s="160"/>
      <c r="M76" s="160"/>
      <c r="N76" s="160"/>
      <c r="O76" s="160"/>
      <c r="P76" s="160"/>
      <c r="Q76" s="160"/>
      <c r="R76" s="160"/>
      <c r="S76" s="160"/>
    </row>
  </sheetData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6"/>
  <sheetViews>
    <sheetView workbookViewId="0">
      <selection activeCell="E2" sqref="E2"/>
    </sheetView>
  </sheetViews>
  <sheetFormatPr defaultColWidth="8.7265625" defaultRowHeight="14.5" x14ac:dyDescent="0.35"/>
  <cols>
    <col min="1" max="1" width="19" style="115" customWidth="1"/>
    <col min="2" max="2" width="6.26953125" style="115" customWidth="1"/>
    <col min="3" max="3" width="8.453125" style="115" customWidth="1"/>
    <col min="4" max="4" width="13.26953125" style="115" customWidth="1"/>
    <col min="5" max="5" width="28.7265625" style="115" customWidth="1"/>
    <col min="6" max="6" width="46.1796875" style="115" customWidth="1"/>
    <col min="7" max="7" width="26" style="115" bestFit="1" customWidth="1"/>
    <col min="8" max="14" width="8.7265625" style="115"/>
    <col min="15" max="15" width="9.7265625" style="115" bestFit="1" customWidth="1"/>
    <col min="16" max="21" width="8.7265625" style="115"/>
    <col min="22" max="22" width="2.453125" style="115" hidden="1" customWidth="1"/>
    <col min="23" max="23" width="8.453125" style="115" hidden="1" customWidth="1"/>
    <col min="24" max="16384" width="8.7265625" style="115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160" t="s">
        <v>2542</v>
      </c>
      <c r="C2" s="160" t="e">
        <f>VLOOKUP(F2,CRM!A:N,5,0)</f>
        <v>#N/A</v>
      </c>
      <c r="D2" s="115" t="s">
        <v>2528</v>
      </c>
      <c r="E2" s="115" t="s">
        <v>2591</v>
      </c>
      <c r="F2" s="240" t="s">
        <v>2590</v>
      </c>
      <c r="G2" s="8" t="s">
        <v>4</v>
      </c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>
        <v>50000</v>
      </c>
      <c r="T2" s="14">
        <f t="shared" ref="T2:T8" si="0">SUM(H2:S2)</f>
        <v>50000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(($F$20:$F$76)="HC"), $G$20:$G$76,H$20:H$76))*Utilization!$B$65</f>
        <v>0</v>
      </c>
      <c r="I3" s="14">
        <f>(SUMPRODUCT(-- (($F$20:$F$76)="HC"), $G$20:$G$76,I$20:I$76))*Utilization!$B$65</f>
        <v>0</v>
      </c>
      <c r="J3" s="14">
        <f>(SUMPRODUCT(-- (($F$20:$F$76)="HC"), $G$20:$G$76,J$20:J$76))*Utilization!$B$65</f>
        <v>0</v>
      </c>
      <c r="K3" s="14">
        <f>(SUMPRODUCT(-- (($F$20:$F$76)="HC"), $G$20:$G$76,K$20:K$76))*Utilization!$B$65</f>
        <v>0</v>
      </c>
      <c r="L3" s="14">
        <f>(SUMPRODUCT(-- (($F$20:$F$76)="HC"), $G$20:$G$76,L$20:L$76))*Utilization!$B$65</f>
        <v>3200</v>
      </c>
      <c r="M3" s="14">
        <f>(SUMPRODUCT(-- (($F$20:$F$76)="HC"), $G$20:$G$76,M$20:M$76))*Utilization!$B$65</f>
        <v>1280</v>
      </c>
      <c r="N3" s="14">
        <f>(SUMPRODUCT(-- (($F$20:$F$76)="HC"), $G$20:$G$76,N$20:N$76))*Utilization!$B$65</f>
        <v>1280</v>
      </c>
      <c r="O3" s="14">
        <f>(SUMPRODUCT(-- (($F$20:$F$76)="HC"), $G$20:$G$76,O$20:O$76))*Utilization!$B$65</f>
        <v>1280</v>
      </c>
      <c r="P3" s="14">
        <f>(SUMPRODUCT(-- (($F$20:$F$76)="HC"), $G$20:$G$76,P$20:P$76))*Utilization!$B$65</f>
        <v>1280</v>
      </c>
      <c r="Q3" s="14">
        <f>(SUMPRODUCT(-- (($F$20:$F$76)="HC"), $G$20:$G$76,Q$20:Q$76))*Utilization!$B$65</f>
        <v>1280</v>
      </c>
      <c r="R3" s="14">
        <f>(SUMPRODUCT(-- (($F$20:$F$76)="HC"), $G$20:$G$76,R$20:R$76))*Utilization!$B$65</f>
        <v>1280</v>
      </c>
      <c r="S3" s="14">
        <f>(SUMPRODUCT(-- (($F$20:$F$76)="HC"), $G$20:$G$76,S$20:S$76))*Utilization!$B$65</f>
        <v>1280</v>
      </c>
      <c r="T3" s="14">
        <f t="shared" si="0"/>
        <v>12160</v>
      </c>
      <c r="V3" s="18" t="s">
        <v>37</v>
      </c>
      <c r="W3" s="115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(($F$20:$F$76)="EX"), $G$20:$G$76,H$20:H$76))*Utilization!$B$65</f>
        <v>0</v>
      </c>
      <c r="I4" s="14">
        <f>(SUMPRODUCT(-- (($F$20:$F$76)="EX"), $G$20:$G$76,I$20:I$76))*Utilization!$B$65</f>
        <v>0</v>
      </c>
      <c r="J4" s="14">
        <f>(SUMPRODUCT(-- (($F$20:$F$76)="EX"), $G$20:$G$76,J$20:J$76))*Utilization!$B$65</f>
        <v>0</v>
      </c>
      <c r="K4" s="14">
        <f>(SUMPRODUCT(-- (($F$20:$F$76)="EX"), $G$20:$G$76,K$20:K$76))*Utilization!$B$65</f>
        <v>0</v>
      </c>
      <c r="L4" s="14">
        <f>(SUMPRODUCT(-- (($F$20:$F$76)="EX"), $G$20:$G$76,L$20:L$76))*Utilization!$B$65</f>
        <v>0</v>
      </c>
      <c r="M4" s="14">
        <f>(SUMPRODUCT(-- (($F$20:$F$76)="EX"), $G$20:$G$76,M$20:M$76))*Utilization!$B$65</f>
        <v>0</v>
      </c>
      <c r="N4" s="14">
        <f>(SUMPRODUCT(-- (($F$20:$F$76)="EX"), $G$20:$G$76,N$20:N$76))*Utilization!$B$65</f>
        <v>0</v>
      </c>
      <c r="O4" s="14">
        <f>(SUMPRODUCT(-- (($F$20:$F$76)="EX"), $G$20:$G$76,O$20:O$76))*Utilization!$B$65</f>
        <v>0</v>
      </c>
      <c r="P4" s="14">
        <f>(SUMPRODUCT(-- (($F$20:$F$76)="EX"), $G$20:$G$76,P$20:P$76))*Utilization!$B$65</f>
        <v>0</v>
      </c>
      <c r="Q4" s="14">
        <f>(SUMPRODUCT(-- (($F$20:$F$76)="EX"), $G$20:$G$76,Q$20:Q$76))*Utilization!$B$65</f>
        <v>0</v>
      </c>
      <c r="R4" s="14">
        <f>(SUMPRODUCT(-- (($F$20:$F$76)="EX"), $G$20:$G$76,R$20:R$76))*Utilization!$B$65</f>
        <v>0</v>
      </c>
      <c r="S4" s="14">
        <f>(SUMPRODUCT(-- (($F$20:$F$76)="EX"), $G$20:$G$76,S$20:S$76))*Utilization!$B$65</f>
        <v>0</v>
      </c>
      <c r="T4" s="14">
        <f t="shared" si="0"/>
        <v>0</v>
      </c>
      <c r="W4" s="115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(($F$20:$F$76)="CO"), $G$20:$G$76,H$20:H$76))*Utilization!$B$65</f>
        <v>0</v>
      </c>
      <c r="I5" s="14">
        <f>(SUMPRODUCT(-- (($F$20:$F$76)="CO"), $G$20:$G$76,I$20:I$76))*Utilization!$B$65</f>
        <v>0</v>
      </c>
      <c r="J5" s="14">
        <f>(SUMPRODUCT(-- (($F$20:$F$76)="CO"), $G$20:$G$76,J$20:J$76))*Utilization!$B$65</f>
        <v>0</v>
      </c>
      <c r="K5" s="14">
        <f>(SUMPRODUCT(-- (($F$20:$F$76)="CO"), $G$20:$G$76,K$20:K$76))*Utilization!$B$65</f>
        <v>0</v>
      </c>
      <c r="L5" s="14">
        <f>(SUMPRODUCT(-- (($F$20:$F$76)="CO"), $G$20:$G$76,L$20:L$76))*Utilization!$B$65</f>
        <v>0</v>
      </c>
      <c r="M5" s="14">
        <f>(SUMPRODUCT(-- (($F$20:$F$76)="CO"), $G$20:$G$76,M$20:M$76))*Utilization!$B$65</f>
        <v>0</v>
      </c>
      <c r="N5" s="14">
        <f>(SUMPRODUCT(-- (($F$20:$F$76)="CO"), $G$20:$G$76,N$20:N$76))*Utilization!$B$65</f>
        <v>0</v>
      </c>
      <c r="O5" s="14">
        <f>(SUMPRODUCT(-- (($F$20:$F$76)="CO"), $G$20:$G$76,O$20:O$76))*Utilization!$B$65</f>
        <v>0</v>
      </c>
      <c r="P5" s="14">
        <f>(SUMPRODUCT(-- (($F$20:$F$76)="CO"), $G$20:$G$76,P$20:P$76))*Utilization!$B$65</f>
        <v>0</v>
      </c>
      <c r="Q5" s="14">
        <f>(SUMPRODUCT(-- (($F$20:$F$76)="CO"), $G$20:$G$76,Q$20:Q$76))*Utilization!$B$65</f>
        <v>0</v>
      </c>
      <c r="R5" s="14">
        <f>(SUMPRODUCT(-- (($F$20:$F$76)="CO"), $G$20:$G$76,R$20:R$76))*Utilization!$B$65</f>
        <v>0</v>
      </c>
      <c r="S5" s="14">
        <f>(SUMPRODUCT(-- (($F$20:$F$76)="CO"), $G$20:$G$76,S$20:S$76))*Utilization!$B$65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4">
        <f t="shared" si="0"/>
        <v>0</v>
      </c>
    </row>
    <row r="9" spans="1:23" s="170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3200</v>
      </c>
      <c r="M9" s="11">
        <f t="shared" si="1"/>
        <v>1280</v>
      </c>
      <c r="N9" s="11">
        <f t="shared" si="1"/>
        <v>1280</v>
      </c>
      <c r="O9" s="11">
        <f t="shared" si="1"/>
        <v>1280</v>
      </c>
      <c r="P9" s="11">
        <f t="shared" si="1"/>
        <v>1280</v>
      </c>
      <c r="Q9" s="11">
        <f t="shared" si="1"/>
        <v>1280</v>
      </c>
      <c r="R9" s="11">
        <f t="shared" si="1"/>
        <v>1280</v>
      </c>
      <c r="S9" s="11">
        <f t="shared" si="1"/>
        <v>1280</v>
      </c>
      <c r="T9" s="11">
        <f t="shared" si="1"/>
        <v>12160</v>
      </c>
    </row>
    <row r="10" spans="1:23" s="170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0.97440000000000004</v>
      </c>
      <c r="T10" s="12">
        <f t="shared" si="2"/>
        <v>0.75680000000000003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0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2.5600000000000001E-2</v>
      </c>
      <c r="T11" s="13">
        <f>IF(T$2=0,0,+T3/T$2)</f>
        <v>0.2432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</row>
    <row r="21" spans="1:19" x14ac:dyDescent="0.35">
      <c r="E21" s="23" t="str">
        <f>+Utilization!A4</f>
        <v>Tao Feng</v>
      </c>
      <c r="F21" s="23" t="str">
        <f>+Utilization!B4</f>
        <v>HC</v>
      </c>
      <c r="G21" s="23">
        <f>+Utilization!C4</f>
        <v>80</v>
      </c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</row>
    <row r="22" spans="1:19" x14ac:dyDescent="0.35">
      <c r="E22" s="23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</row>
    <row r="23" spans="1:19" x14ac:dyDescent="0.35">
      <c r="E23" s="23" t="str">
        <f>+Utilization!A6</f>
        <v>Chengyi Wang</v>
      </c>
      <c r="F23" s="23" t="str">
        <f>+Utilization!B6</f>
        <v>HC</v>
      </c>
      <c r="G23" s="23">
        <f>+Utilization!C6</f>
        <v>80</v>
      </c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</row>
    <row r="24" spans="1:19" x14ac:dyDescent="0.35">
      <c r="E24" s="23" t="str">
        <f>+Utilization!A7</f>
        <v>Ningbo Xiang</v>
      </c>
      <c r="F24" s="23" t="str">
        <f>+Utilization!B7</f>
        <v>HC</v>
      </c>
      <c r="G24" s="23">
        <f>+Utilization!C7</f>
        <v>80</v>
      </c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</row>
    <row r="25" spans="1:19" x14ac:dyDescent="0.35">
      <c r="E25" s="23" t="str">
        <f>+Utilization!A8</f>
        <v>Ruijiang Zhu</v>
      </c>
      <c r="F25" s="23" t="str">
        <f>+Utilization!B8</f>
        <v>HC</v>
      </c>
      <c r="G25" s="23">
        <f>+Utilization!C8</f>
        <v>80</v>
      </c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</row>
    <row r="26" spans="1:19" x14ac:dyDescent="0.35">
      <c r="E26" s="23" t="str">
        <f>+Utilization!A9</f>
        <v>Junhong Sun</v>
      </c>
      <c r="F26" s="23" t="str">
        <f>+Utilization!B9</f>
        <v>HC</v>
      </c>
      <c r="G26" s="23">
        <f>+Utilization!C9</f>
        <v>80</v>
      </c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</row>
    <row r="27" spans="1:19" x14ac:dyDescent="0.35">
      <c r="E27" s="23" t="str">
        <f>+Utilization!A10</f>
        <v>Yong Zhou</v>
      </c>
      <c r="F27" s="23" t="str">
        <f>+Utilization!B10</f>
        <v>HC</v>
      </c>
      <c r="G27" s="23">
        <f>+Utilization!C10</f>
        <v>80</v>
      </c>
      <c r="H27" s="160"/>
      <c r="I27" s="160"/>
      <c r="J27" s="160"/>
      <c r="K27" s="160"/>
      <c r="L27" s="160">
        <v>5</v>
      </c>
      <c r="M27" s="160">
        <v>2</v>
      </c>
      <c r="N27" s="160">
        <v>2</v>
      </c>
      <c r="O27" s="160">
        <v>2</v>
      </c>
      <c r="P27" s="160">
        <v>2</v>
      </c>
      <c r="Q27" s="160">
        <v>2</v>
      </c>
      <c r="R27" s="160">
        <v>2</v>
      </c>
      <c r="S27" s="160">
        <v>2</v>
      </c>
    </row>
    <row r="28" spans="1:19" x14ac:dyDescent="0.35">
      <c r="E28" s="23" t="str">
        <f>+Utilization!A11</f>
        <v>Weimin Wu</v>
      </c>
      <c r="F28" s="23" t="str">
        <f>+Utilization!B11</f>
        <v>HC</v>
      </c>
      <c r="G28" s="23">
        <f>+Utilization!C11</f>
        <v>80</v>
      </c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</row>
    <row r="29" spans="1:19" x14ac:dyDescent="0.35">
      <c r="E29" s="23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</row>
    <row r="30" spans="1:19" x14ac:dyDescent="0.35">
      <c r="E30" s="23" t="str">
        <f>+Utilization!A13</f>
        <v>Yifei Yan</v>
      </c>
      <c r="F30" s="23" t="str">
        <f>+Utilization!B13</f>
        <v>HC</v>
      </c>
      <c r="G30" s="23">
        <f>+Utilization!C13</f>
        <v>70</v>
      </c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</row>
    <row r="31" spans="1:19" x14ac:dyDescent="0.35">
      <c r="E31" s="23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</row>
    <row r="32" spans="1:19" x14ac:dyDescent="0.35">
      <c r="E32" s="23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</row>
    <row r="33" spans="5:19" x14ac:dyDescent="0.35">
      <c r="E33" s="23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</row>
    <row r="34" spans="5:19" x14ac:dyDescent="0.35">
      <c r="E34" s="23" t="str">
        <f>+Utilization!A17</f>
        <v>XU, Kun</v>
      </c>
      <c r="F34" s="23" t="str">
        <f>+Utilization!B17</f>
        <v>HC</v>
      </c>
      <c r="G34" s="23">
        <f>+Utilization!C17</f>
        <v>70</v>
      </c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</row>
    <row r="35" spans="5:19" x14ac:dyDescent="0.35">
      <c r="E35" s="23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</row>
    <row r="36" spans="5:19" x14ac:dyDescent="0.35">
      <c r="E36" s="23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</row>
    <row r="37" spans="5:19" x14ac:dyDescent="0.35">
      <c r="E37" s="23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</row>
    <row r="38" spans="5:19" x14ac:dyDescent="0.35">
      <c r="E38" s="23" t="str">
        <f>+Utilization!A21</f>
        <v>ZHANG, Ao</v>
      </c>
      <c r="F38" s="23" t="str">
        <f>+Utilization!B21</f>
        <v>HC</v>
      </c>
      <c r="G38" s="23">
        <f>+Utilization!C21</f>
        <v>70</v>
      </c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</row>
    <row r="39" spans="5:19" x14ac:dyDescent="0.35">
      <c r="E39" s="23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</row>
    <row r="40" spans="5:19" x14ac:dyDescent="0.35">
      <c r="E40" s="23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</row>
    <row r="41" spans="5:19" x14ac:dyDescent="0.35">
      <c r="E41" s="23" t="str">
        <f>+Utilization!A24</f>
        <v>GENG, Bin</v>
      </c>
      <c r="F41" s="23" t="str">
        <f>+Utilization!B24</f>
        <v>HC</v>
      </c>
      <c r="G41" s="23">
        <f>+Utilization!C24</f>
        <v>70</v>
      </c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</row>
    <row r="42" spans="5:19" x14ac:dyDescent="0.35">
      <c r="E42" s="23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</row>
    <row r="43" spans="5:19" x14ac:dyDescent="0.35">
      <c r="E43" s="23" t="str">
        <f>+Utilization!A26</f>
        <v>XIE, Qian</v>
      </c>
      <c r="F43" s="23" t="str">
        <f>+Utilization!B26</f>
        <v>HC</v>
      </c>
      <c r="G43" s="23">
        <f>+Utilization!C26</f>
        <v>60</v>
      </c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</row>
    <row r="44" spans="5:19" x14ac:dyDescent="0.35">
      <c r="E44" s="23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</row>
    <row r="45" spans="5:19" x14ac:dyDescent="0.35">
      <c r="E45" s="23" t="str">
        <f>+Utilization!A28</f>
        <v>HE, Ran</v>
      </c>
      <c r="F45" s="23" t="str">
        <f>+Utilization!B28</f>
        <v>HC</v>
      </c>
      <c r="G45" s="23">
        <f>+Utilization!C28</f>
        <v>60</v>
      </c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</row>
    <row r="46" spans="5:19" x14ac:dyDescent="0.35">
      <c r="E46" s="23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</row>
    <row r="47" spans="5:19" x14ac:dyDescent="0.35">
      <c r="E47" s="23" t="str">
        <f>+Utilization!A30</f>
        <v>Min Li</v>
      </c>
      <c r="F47" s="23" t="str">
        <f>+Utilization!B30</f>
        <v>HC</v>
      </c>
      <c r="G47" s="23">
        <f>+Utilization!C30</f>
        <v>60</v>
      </c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</row>
    <row r="48" spans="5:19" x14ac:dyDescent="0.35">
      <c r="E48" s="23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</row>
    <row r="49" spans="5:19" x14ac:dyDescent="0.35">
      <c r="E49" s="23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</row>
    <row r="50" spans="5:19" x14ac:dyDescent="0.35">
      <c r="E50" s="23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</row>
    <row r="51" spans="5:19" x14ac:dyDescent="0.35">
      <c r="E51" s="23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</row>
    <row r="52" spans="5:19" x14ac:dyDescent="0.35">
      <c r="E52" s="23" t="str">
        <f>+Utilization!A35</f>
        <v>Yongquan Wang</v>
      </c>
      <c r="F52" s="23">
        <f>+Utilization!B35</f>
        <v>0</v>
      </c>
      <c r="G52" s="23">
        <f>+Utilization!C35</f>
        <v>60</v>
      </c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</row>
    <row r="53" spans="5:19" x14ac:dyDescent="0.35">
      <c r="E53" s="23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</row>
    <row r="54" spans="5:19" x14ac:dyDescent="0.35">
      <c r="E54" s="23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</row>
    <row r="55" spans="5:19" x14ac:dyDescent="0.35">
      <c r="E55" s="23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</row>
    <row r="56" spans="5:19" x14ac:dyDescent="0.35">
      <c r="E56" s="23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</row>
    <row r="57" spans="5:19" x14ac:dyDescent="0.35">
      <c r="E57" s="23">
        <f>+Utilization!A40</f>
        <v>0</v>
      </c>
      <c r="F57" s="23">
        <f>+Utilization!B40</f>
        <v>0</v>
      </c>
      <c r="G57" s="23">
        <f>+Utilization!C40</f>
        <v>0</v>
      </c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</row>
    <row r="58" spans="5:19" x14ac:dyDescent="0.35">
      <c r="E58" s="23">
        <f>+Utilization!A41</f>
        <v>0</v>
      </c>
      <c r="F58" s="23">
        <f>+Utilization!B41</f>
        <v>0</v>
      </c>
      <c r="G58" s="23">
        <f>+Utilization!C41</f>
        <v>0</v>
      </c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</row>
    <row r="59" spans="5:19" x14ac:dyDescent="0.35">
      <c r="E59" s="23">
        <f>+Utilization!A42</f>
        <v>0</v>
      </c>
      <c r="F59" s="23">
        <f>+Utilization!B42</f>
        <v>0</v>
      </c>
      <c r="G59" s="23">
        <f>+Utilization!C42</f>
        <v>0</v>
      </c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</row>
    <row r="60" spans="5:19" x14ac:dyDescent="0.35">
      <c r="E60" s="23">
        <f>+Utilization!A43</f>
        <v>0</v>
      </c>
      <c r="F60" s="23">
        <f>+Utilization!B43</f>
        <v>0</v>
      </c>
      <c r="G60" s="23">
        <f>+Utilization!C43</f>
        <v>0</v>
      </c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</row>
    <row r="61" spans="5:19" x14ac:dyDescent="0.35">
      <c r="E61" s="23">
        <f>+Utilization!A44</f>
        <v>0</v>
      </c>
      <c r="F61" s="23">
        <f>+Utilization!B44</f>
        <v>0</v>
      </c>
      <c r="G61" s="23">
        <f>+Utilization!C44</f>
        <v>0</v>
      </c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</row>
    <row r="62" spans="5:19" x14ac:dyDescent="0.35">
      <c r="E62" s="23">
        <f>+Utilization!A45</f>
        <v>0</v>
      </c>
      <c r="F62" s="23">
        <f>+Utilization!B45</f>
        <v>0</v>
      </c>
      <c r="G62" s="23">
        <f>+Utilization!C45</f>
        <v>0</v>
      </c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</row>
    <row r="63" spans="5:19" x14ac:dyDescent="0.35">
      <c r="E63" s="23">
        <f>+Utilization!A46</f>
        <v>0</v>
      </c>
      <c r="F63" s="23">
        <f>+Utilization!B46</f>
        <v>0</v>
      </c>
      <c r="G63" s="23">
        <f>+Utilization!C46</f>
        <v>0</v>
      </c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</row>
    <row r="64" spans="5:19" x14ac:dyDescent="0.35">
      <c r="E64" s="23">
        <f>+Utilization!A47</f>
        <v>0</v>
      </c>
      <c r="F64" s="23">
        <f>+Utilization!B47</f>
        <v>0</v>
      </c>
      <c r="G64" s="23">
        <f>+Utilization!C47</f>
        <v>0</v>
      </c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</row>
    <row r="65" spans="5:19" x14ac:dyDescent="0.35">
      <c r="E65" s="23">
        <f>+Utilization!A48</f>
        <v>0</v>
      </c>
      <c r="F65" s="23">
        <f>+Utilization!B48</f>
        <v>0</v>
      </c>
      <c r="G65" s="23">
        <f>+Utilization!C48</f>
        <v>0</v>
      </c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</row>
    <row r="66" spans="5:19" x14ac:dyDescent="0.35">
      <c r="E66" s="23">
        <f>+Utilization!A49</f>
        <v>0</v>
      </c>
      <c r="F66" s="23">
        <f>+Utilization!B49</f>
        <v>0</v>
      </c>
      <c r="G66" s="23">
        <f>+Utilization!C49</f>
        <v>0</v>
      </c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</row>
    <row r="67" spans="5:19" x14ac:dyDescent="0.35">
      <c r="E67" s="23">
        <f>+Utilization!A50</f>
        <v>0</v>
      </c>
      <c r="F67" s="23">
        <f>+Utilization!B50</f>
        <v>0</v>
      </c>
      <c r="G67" s="23">
        <f>+Utilization!C50</f>
        <v>0</v>
      </c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</row>
    <row r="68" spans="5:19" x14ac:dyDescent="0.35">
      <c r="E68" s="23">
        <f>+Utilization!A51</f>
        <v>0</v>
      </c>
      <c r="F68" s="23">
        <f>+Utilization!B51</f>
        <v>0</v>
      </c>
      <c r="G68" s="23">
        <f>+Utilization!C51</f>
        <v>0</v>
      </c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</row>
    <row r="69" spans="5:19" x14ac:dyDescent="0.35">
      <c r="E69" s="23">
        <f>+Utilization!A52</f>
        <v>0</v>
      </c>
      <c r="F69" s="23">
        <f>+Utilization!B52</f>
        <v>0</v>
      </c>
      <c r="G69" s="23">
        <f>+Utilization!C52</f>
        <v>0</v>
      </c>
      <c r="H69" s="160"/>
      <c r="I69" s="160"/>
      <c r="J69" s="160"/>
      <c r="K69" s="160"/>
      <c r="L69" s="160"/>
      <c r="M69" s="160"/>
      <c r="N69" s="160"/>
      <c r="O69" s="160"/>
      <c r="P69" s="160"/>
      <c r="Q69" s="160"/>
      <c r="R69" s="160"/>
      <c r="S69" s="160"/>
    </row>
    <row r="70" spans="5:19" x14ac:dyDescent="0.35">
      <c r="E70" s="23">
        <f>+Utilization!A53</f>
        <v>0</v>
      </c>
      <c r="F70" s="23">
        <f>+Utilization!B53</f>
        <v>0</v>
      </c>
      <c r="G70" s="23">
        <f>+Utilization!C53</f>
        <v>0</v>
      </c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</row>
    <row r="71" spans="5:19" x14ac:dyDescent="0.35">
      <c r="E71" s="23">
        <f>+Utilization!A54</f>
        <v>0</v>
      </c>
      <c r="F71" s="23">
        <f>+Utilization!B54</f>
        <v>0</v>
      </c>
      <c r="G71" s="23">
        <f>+Utilization!C54</f>
        <v>0</v>
      </c>
      <c r="H71" s="160"/>
      <c r="I71" s="160"/>
      <c r="J71" s="160"/>
      <c r="K71" s="160"/>
      <c r="L71" s="160"/>
      <c r="M71" s="160"/>
      <c r="N71" s="160"/>
      <c r="O71" s="160"/>
      <c r="P71" s="160"/>
      <c r="Q71" s="160"/>
      <c r="R71" s="160"/>
      <c r="S71" s="160"/>
    </row>
    <row r="72" spans="5:19" x14ac:dyDescent="0.35">
      <c r="E72" s="23">
        <f>+Utilization!A55</f>
        <v>0</v>
      </c>
      <c r="F72" s="23">
        <f>+Utilization!B55</f>
        <v>0</v>
      </c>
      <c r="G72" s="23">
        <f>+Utilization!C55</f>
        <v>0</v>
      </c>
      <c r="H72" s="160"/>
      <c r="I72" s="160"/>
      <c r="J72" s="160"/>
      <c r="K72" s="160"/>
      <c r="L72" s="160"/>
      <c r="M72" s="160"/>
      <c r="N72" s="160"/>
      <c r="O72" s="160"/>
      <c r="P72" s="160"/>
      <c r="Q72" s="160"/>
      <c r="R72" s="160"/>
      <c r="S72" s="160"/>
    </row>
    <row r="73" spans="5:19" x14ac:dyDescent="0.35">
      <c r="E73" s="23">
        <f>+Utilization!A56</f>
        <v>0</v>
      </c>
      <c r="F73" s="23">
        <f>+Utilization!B56</f>
        <v>0</v>
      </c>
      <c r="G73" s="23">
        <f>+Utilization!C56</f>
        <v>0</v>
      </c>
      <c r="H73" s="160"/>
      <c r="I73" s="160"/>
      <c r="J73" s="160"/>
      <c r="K73" s="160"/>
      <c r="L73" s="160"/>
      <c r="M73" s="160"/>
      <c r="N73" s="160"/>
      <c r="O73" s="160"/>
      <c r="P73" s="160"/>
      <c r="Q73" s="160"/>
      <c r="R73" s="160"/>
      <c r="S73" s="160"/>
    </row>
    <row r="74" spans="5:19" x14ac:dyDescent="0.35">
      <c r="E74" s="23">
        <f>+Utilization!A57</f>
        <v>0</v>
      </c>
      <c r="F74" s="23">
        <f>+Utilization!B57</f>
        <v>0</v>
      </c>
      <c r="G74" s="23">
        <f>+Utilization!C57</f>
        <v>0</v>
      </c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</row>
    <row r="75" spans="5:19" x14ac:dyDescent="0.35">
      <c r="E75" s="23">
        <f>+Utilization!A58</f>
        <v>0</v>
      </c>
      <c r="F75" s="23">
        <f>+Utilization!B58</f>
        <v>0</v>
      </c>
      <c r="G75" s="23">
        <f>+Utilization!C58</f>
        <v>0</v>
      </c>
      <c r="H75" s="160"/>
      <c r="I75" s="160"/>
      <c r="J75" s="160"/>
      <c r="K75" s="160"/>
      <c r="L75" s="160"/>
      <c r="M75" s="160"/>
      <c r="N75" s="160"/>
      <c r="O75" s="160"/>
      <c r="P75" s="160"/>
      <c r="Q75" s="160"/>
      <c r="R75" s="160"/>
      <c r="S75" s="160"/>
    </row>
    <row r="76" spans="5:19" x14ac:dyDescent="0.35">
      <c r="E76" s="23" t="str">
        <f>+Utilization!A59</f>
        <v>Total</v>
      </c>
      <c r="F76" s="23">
        <f>+Utilization!B59</f>
        <v>0</v>
      </c>
      <c r="G76" s="23">
        <f>+Utilization!C59</f>
        <v>0</v>
      </c>
      <c r="H76" s="160"/>
      <c r="I76" s="160"/>
      <c r="J76" s="160"/>
      <c r="K76" s="160"/>
      <c r="L76" s="160"/>
      <c r="M76" s="160"/>
      <c r="N76" s="160"/>
      <c r="O76" s="160"/>
      <c r="P76" s="160"/>
      <c r="Q76" s="160"/>
      <c r="R76" s="160"/>
      <c r="S76" s="160"/>
    </row>
  </sheetData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6"/>
  <sheetViews>
    <sheetView workbookViewId="0">
      <selection activeCell="E2" sqref="E2"/>
    </sheetView>
  </sheetViews>
  <sheetFormatPr defaultColWidth="8.7265625" defaultRowHeight="14.5" x14ac:dyDescent="0.35"/>
  <cols>
    <col min="1" max="1" width="19" style="115" customWidth="1"/>
    <col min="2" max="2" width="6.26953125" style="115" customWidth="1"/>
    <col min="3" max="3" width="8.453125" style="115" customWidth="1"/>
    <col min="4" max="4" width="13.26953125" style="115" customWidth="1"/>
    <col min="5" max="5" width="28.7265625" style="115" customWidth="1"/>
    <col min="6" max="6" width="38.453125" style="115" customWidth="1"/>
    <col min="7" max="7" width="26" style="115" bestFit="1" customWidth="1"/>
    <col min="8" max="14" width="8.7265625" style="115"/>
    <col min="15" max="15" width="9.7265625" style="115" bestFit="1" customWidth="1"/>
    <col min="16" max="21" width="8.7265625" style="115"/>
    <col min="22" max="22" width="2.453125" style="115" hidden="1" customWidth="1"/>
    <col min="23" max="23" width="8.453125" style="115" hidden="1" customWidth="1"/>
    <col min="24" max="16384" width="8.7265625" style="115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160" t="s">
        <v>2542</v>
      </c>
      <c r="C2" s="160" t="e">
        <f>VLOOKUP(F2,CRM!A:N,5,0)</f>
        <v>#N/A</v>
      </c>
      <c r="D2" s="5" t="s">
        <v>2529</v>
      </c>
      <c r="E2" s="115" t="s">
        <v>2593</v>
      </c>
      <c r="F2" s="240" t="s">
        <v>2592</v>
      </c>
      <c r="G2" s="8" t="s">
        <v>4</v>
      </c>
      <c r="H2" s="157"/>
      <c r="I2" s="157"/>
      <c r="J2" s="157"/>
      <c r="K2" s="157"/>
      <c r="L2" s="157"/>
      <c r="M2" s="157">
        <v>100000</v>
      </c>
      <c r="N2" s="157"/>
      <c r="O2" s="157"/>
      <c r="P2" s="157"/>
      <c r="Q2" s="157"/>
      <c r="R2" s="157"/>
      <c r="S2" s="157"/>
      <c r="T2" s="14">
        <f t="shared" ref="T2:T8" si="0">SUM(H2:S2)</f>
        <v>100000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(($F$20:$F$76)="HC"), $G$20:$G$76,H$20:H$76))*Utilization!$B$65</f>
        <v>3200</v>
      </c>
      <c r="I3" s="14">
        <f>(SUMPRODUCT(-- (($F$20:$F$76)="HC"), $G$20:$G$76,I$20:I$76))*Utilization!$B$65</f>
        <v>3200</v>
      </c>
      <c r="J3" s="14">
        <f>(SUMPRODUCT(-- (($F$20:$F$76)="HC"), $G$20:$G$76,J$20:J$76))*Utilization!$B$65</f>
        <v>3200</v>
      </c>
      <c r="K3" s="14">
        <f>(SUMPRODUCT(-- (($F$20:$F$76)="HC"), $G$20:$G$76,K$20:K$76))*Utilization!$B$65</f>
        <v>3200</v>
      </c>
      <c r="L3" s="14">
        <f>(SUMPRODUCT(-- (($F$20:$F$76)="HC"), $G$20:$G$76,L$20:L$76))*Utilization!$B$65</f>
        <v>3200</v>
      </c>
      <c r="M3" s="14">
        <f>(SUMPRODUCT(-- (($F$20:$F$76)="HC"), $G$20:$G$76,M$20:M$76))*Utilization!$B$65</f>
        <v>6400</v>
      </c>
      <c r="N3" s="14">
        <f>(SUMPRODUCT(-- (($F$20:$F$76)="HC"), $G$20:$G$76,N$20:N$76))*Utilization!$B$65</f>
        <v>0</v>
      </c>
      <c r="O3" s="14">
        <f>(SUMPRODUCT(-- (($F$20:$F$76)="HC"), $G$20:$G$76,O$20:O$76))*Utilization!$B$65</f>
        <v>0</v>
      </c>
      <c r="P3" s="14">
        <f>(SUMPRODUCT(-- (($F$20:$F$76)="HC"), $G$20:$G$76,P$20:P$76))*Utilization!$B$65</f>
        <v>0</v>
      </c>
      <c r="Q3" s="14">
        <f>(SUMPRODUCT(-- (($F$20:$F$76)="HC"), $G$20:$G$76,Q$20:Q$76))*Utilization!$B$65</f>
        <v>0</v>
      </c>
      <c r="R3" s="14">
        <f>(SUMPRODUCT(-- (($F$20:$F$76)="HC"), $G$20:$G$76,R$20:R$76))*Utilization!$B$65</f>
        <v>0</v>
      </c>
      <c r="S3" s="14">
        <f>(SUMPRODUCT(-- (($F$20:$F$76)="HC"), $G$20:$G$76,S$20:S$76))*Utilization!$B$65</f>
        <v>0</v>
      </c>
      <c r="T3" s="14">
        <f t="shared" si="0"/>
        <v>22400</v>
      </c>
      <c r="V3" s="18" t="s">
        <v>37</v>
      </c>
      <c r="W3" s="115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(($F$20:$F$76)="EX"), $G$20:$G$76,H$20:H$76))*Utilization!$B$65</f>
        <v>0</v>
      </c>
      <c r="I4" s="14">
        <f>(SUMPRODUCT(-- (($F$20:$F$76)="EX"), $G$20:$G$76,I$20:I$76))*Utilization!$B$65</f>
        <v>0</v>
      </c>
      <c r="J4" s="14">
        <f>(SUMPRODUCT(-- (($F$20:$F$76)="EX"), $G$20:$G$76,J$20:J$76))*Utilization!$B$65</f>
        <v>0</v>
      </c>
      <c r="K4" s="14">
        <f>(SUMPRODUCT(-- (($F$20:$F$76)="EX"), $G$20:$G$76,K$20:K$76))*Utilization!$B$65</f>
        <v>0</v>
      </c>
      <c r="L4" s="14">
        <f>(SUMPRODUCT(-- (($F$20:$F$76)="EX"), $G$20:$G$76,L$20:L$76))*Utilization!$B$65</f>
        <v>0</v>
      </c>
      <c r="M4" s="14">
        <f>(SUMPRODUCT(-- (($F$20:$F$76)="EX"), $G$20:$G$76,M$20:M$76))*Utilization!$B$65</f>
        <v>0</v>
      </c>
      <c r="N4" s="14">
        <f>(SUMPRODUCT(-- (($F$20:$F$76)="EX"), $G$20:$G$76,N$20:N$76))*Utilization!$B$65</f>
        <v>0</v>
      </c>
      <c r="O4" s="14">
        <f>(SUMPRODUCT(-- (($F$20:$F$76)="EX"), $G$20:$G$76,O$20:O$76))*Utilization!$B$65</f>
        <v>0</v>
      </c>
      <c r="P4" s="14">
        <f>(SUMPRODUCT(-- (($F$20:$F$76)="EX"), $G$20:$G$76,P$20:P$76))*Utilization!$B$65</f>
        <v>0</v>
      </c>
      <c r="Q4" s="14">
        <f>(SUMPRODUCT(-- (($F$20:$F$76)="EX"), $G$20:$G$76,Q$20:Q$76))*Utilization!$B$65</f>
        <v>0</v>
      </c>
      <c r="R4" s="14">
        <f>(SUMPRODUCT(-- (($F$20:$F$76)="EX"), $G$20:$G$76,R$20:R$76))*Utilization!$B$65</f>
        <v>0</v>
      </c>
      <c r="S4" s="14">
        <f>(SUMPRODUCT(-- (($F$20:$F$76)="EX"), $G$20:$G$76,S$20:S$76))*Utilization!$B$65</f>
        <v>0</v>
      </c>
      <c r="T4" s="14">
        <f t="shared" si="0"/>
        <v>0</v>
      </c>
      <c r="W4" s="115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(($F$20:$F$76)="CO"), $G$20:$G$76,H$20:H$76))*Utilization!$B$65</f>
        <v>0</v>
      </c>
      <c r="I5" s="14">
        <f>(SUMPRODUCT(-- (($F$20:$F$76)="CO"), $G$20:$G$76,I$20:I$76))*Utilization!$B$65</f>
        <v>0</v>
      </c>
      <c r="J5" s="14">
        <f>(SUMPRODUCT(-- (($F$20:$F$76)="CO"), $G$20:$G$76,J$20:J$76))*Utilization!$B$65</f>
        <v>0</v>
      </c>
      <c r="K5" s="14">
        <f>(SUMPRODUCT(-- (($F$20:$F$76)="CO"), $G$20:$G$76,K$20:K$76))*Utilization!$B$65</f>
        <v>0</v>
      </c>
      <c r="L5" s="14">
        <f>(SUMPRODUCT(-- (($F$20:$F$76)="CO"), $G$20:$G$76,L$20:L$76))*Utilization!$B$65</f>
        <v>0</v>
      </c>
      <c r="M5" s="14">
        <f>(SUMPRODUCT(-- (($F$20:$F$76)="CO"), $G$20:$G$76,M$20:M$76))*Utilization!$B$65</f>
        <v>0</v>
      </c>
      <c r="N5" s="14">
        <f>(SUMPRODUCT(-- (($F$20:$F$76)="CO"), $G$20:$G$76,N$20:N$76))*Utilization!$B$65</f>
        <v>0</v>
      </c>
      <c r="O5" s="14">
        <f>(SUMPRODUCT(-- (($F$20:$F$76)="CO"), $G$20:$G$76,O$20:O$76))*Utilization!$B$65</f>
        <v>0</v>
      </c>
      <c r="P5" s="14">
        <f>(SUMPRODUCT(-- (($F$20:$F$76)="CO"), $G$20:$G$76,P$20:P$76))*Utilization!$B$65</f>
        <v>0</v>
      </c>
      <c r="Q5" s="14">
        <f>(SUMPRODUCT(-- (($F$20:$F$76)="CO"), $G$20:$G$76,Q$20:Q$76))*Utilization!$B$65</f>
        <v>0</v>
      </c>
      <c r="R5" s="14">
        <f>(SUMPRODUCT(-- (($F$20:$F$76)="CO"), $G$20:$G$76,R$20:R$76))*Utilization!$B$65</f>
        <v>0</v>
      </c>
      <c r="S5" s="14">
        <f>(SUMPRODUCT(-- (($F$20:$F$76)="CO"), $G$20:$G$76,S$20:S$76))*Utilization!$B$65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4">
        <f t="shared" si="0"/>
        <v>0</v>
      </c>
    </row>
    <row r="9" spans="1:23" s="170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3200</v>
      </c>
      <c r="I9" s="11">
        <f t="shared" ref="I9:T9" si="1">SUM(I3:I8)</f>
        <v>3200</v>
      </c>
      <c r="J9" s="11">
        <f t="shared" si="1"/>
        <v>3200</v>
      </c>
      <c r="K9" s="11">
        <f t="shared" si="1"/>
        <v>3200</v>
      </c>
      <c r="L9" s="11">
        <f t="shared" si="1"/>
        <v>3200</v>
      </c>
      <c r="M9" s="11">
        <f t="shared" si="1"/>
        <v>6400</v>
      </c>
      <c r="N9" s="11">
        <f t="shared" si="1"/>
        <v>0</v>
      </c>
      <c r="O9" s="11">
        <f t="shared" si="1"/>
        <v>0</v>
      </c>
      <c r="P9" s="11">
        <f t="shared" si="1"/>
        <v>0</v>
      </c>
      <c r="Q9" s="11">
        <f t="shared" si="1"/>
        <v>0</v>
      </c>
      <c r="R9" s="11">
        <f t="shared" si="1"/>
        <v>0</v>
      </c>
      <c r="S9" s="11">
        <f t="shared" si="1"/>
        <v>0</v>
      </c>
      <c r="T9" s="11">
        <f t="shared" si="1"/>
        <v>22400</v>
      </c>
    </row>
    <row r="10" spans="1:23" s="170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0.93599999999999994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0</v>
      </c>
      <c r="T10" s="12">
        <f t="shared" si="2"/>
        <v>0.77600000000000002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6.4000000000000001E-2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0</v>
      </c>
      <c r="T11" s="13">
        <f>IF(T$2=0,0,+T3/T$2)</f>
        <v>0.224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</row>
    <row r="21" spans="1:19" x14ac:dyDescent="0.35">
      <c r="E21" s="24" t="str">
        <f>+Utilization!A4</f>
        <v>Tao Feng</v>
      </c>
      <c r="F21" s="23" t="str">
        <f>+Utilization!B4</f>
        <v>HC</v>
      </c>
      <c r="G21" s="23">
        <f>+Utilization!C4</f>
        <v>80</v>
      </c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</row>
    <row r="22" spans="1:19" x14ac:dyDescent="0.35">
      <c r="E22" s="24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</row>
    <row r="23" spans="1:19" x14ac:dyDescent="0.35">
      <c r="E23" s="24" t="str">
        <f>+Utilization!A6</f>
        <v>Chengyi Wang</v>
      </c>
      <c r="F23" s="23" t="str">
        <f>+Utilization!B6</f>
        <v>HC</v>
      </c>
      <c r="G23" s="23">
        <f>+Utilization!C6</f>
        <v>80</v>
      </c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</row>
    <row r="24" spans="1:19" x14ac:dyDescent="0.35">
      <c r="E24" s="24" t="str">
        <f>+Utilization!A7</f>
        <v>Ningbo Xiang</v>
      </c>
      <c r="F24" s="23" t="str">
        <f>+Utilization!B7</f>
        <v>HC</v>
      </c>
      <c r="G24" s="23">
        <f>+Utilization!C7</f>
        <v>80</v>
      </c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</row>
    <row r="25" spans="1:19" x14ac:dyDescent="0.35">
      <c r="E25" s="24" t="str">
        <f>+Utilization!A8</f>
        <v>Ruijiang Zhu</v>
      </c>
      <c r="F25" s="23" t="str">
        <f>+Utilization!B8</f>
        <v>HC</v>
      </c>
      <c r="G25" s="23">
        <f>+Utilization!C8</f>
        <v>80</v>
      </c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</row>
    <row r="26" spans="1:19" x14ac:dyDescent="0.35">
      <c r="E26" s="24" t="str">
        <f>+Utilization!A9</f>
        <v>Junhong Sun</v>
      </c>
      <c r="F26" s="23" t="str">
        <f>+Utilization!B9</f>
        <v>HC</v>
      </c>
      <c r="G26" s="23">
        <f>+Utilization!C9</f>
        <v>80</v>
      </c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</row>
    <row r="27" spans="1:19" x14ac:dyDescent="0.35">
      <c r="E27" s="24" t="str">
        <f>+Utilization!A10</f>
        <v>Yong Zhou</v>
      </c>
      <c r="F27" s="23" t="str">
        <f>+Utilization!B10</f>
        <v>HC</v>
      </c>
      <c r="G27" s="23">
        <f>+Utilization!C10</f>
        <v>80</v>
      </c>
      <c r="H27" s="160">
        <v>5</v>
      </c>
      <c r="I27" s="160">
        <v>5</v>
      </c>
      <c r="J27" s="160">
        <v>5</v>
      </c>
      <c r="K27" s="160">
        <v>5</v>
      </c>
      <c r="L27" s="160">
        <v>5</v>
      </c>
      <c r="M27" s="160">
        <v>10</v>
      </c>
      <c r="N27" s="160"/>
      <c r="O27" s="160"/>
      <c r="P27" s="160"/>
      <c r="Q27" s="160"/>
      <c r="R27" s="160"/>
      <c r="S27" s="160"/>
    </row>
    <row r="28" spans="1:19" x14ac:dyDescent="0.35">
      <c r="E28" s="24" t="str">
        <f>+Utilization!A11</f>
        <v>Weimin Wu</v>
      </c>
      <c r="F28" s="23" t="str">
        <f>+Utilization!B11</f>
        <v>HC</v>
      </c>
      <c r="G28" s="23">
        <f>+Utilization!C11</f>
        <v>80</v>
      </c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</row>
    <row r="29" spans="1:19" x14ac:dyDescent="0.35">
      <c r="E29" s="24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</row>
    <row r="30" spans="1:19" x14ac:dyDescent="0.35">
      <c r="E30" s="24" t="str">
        <f>+Utilization!A13</f>
        <v>Yifei Yan</v>
      </c>
      <c r="F30" s="23" t="str">
        <f>+Utilization!B13</f>
        <v>HC</v>
      </c>
      <c r="G30" s="23">
        <f>+Utilization!C13</f>
        <v>70</v>
      </c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</row>
    <row r="31" spans="1:19" x14ac:dyDescent="0.35">
      <c r="E31" s="24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</row>
    <row r="32" spans="1:19" x14ac:dyDescent="0.35">
      <c r="E32" s="24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</row>
    <row r="33" spans="5:19" x14ac:dyDescent="0.35">
      <c r="E33" s="24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</row>
    <row r="34" spans="5:19" x14ac:dyDescent="0.35">
      <c r="E34" s="24" t="str">
        <f>+Utilization!A17</f>
        <v>XU, Kun</v>
      </c>
      <c r="F34" s="23" t="str">
        <f>+Utilization!B17</f>
        <v>HC</v>
      </c>
      <c r="G34" s="23">
        <f>+Utilization!C17</f>
        <v>70</v>
      </c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</row>
    <row r="35" spans="5:19" x14ac:dyDescent="0.35">
      <c r="E35" s="24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</row>
    <row r="36" spans="5:19" x14ac:dyDescent="0.35">
      <c r="E36" s="24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</row>
    <row r="37" spans="5:19" x14ac:dyDescent="0.35">
      <c r="E37" s="24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</row>
    <row r="38" spans="5:19" x14ac:dyDescent="0.35">
      <c r="E38" s="24" t="str">
        <f>+Utilization!A21</f>
        <v>ZHANG, Ao</v>
      </c>
      <c r="F38" s="23" t="str">
        <f>+Utilization!B21</f>
        <v>HC</v>
      </c>
      <c r="G38" s="23">
        <f>+Utilization!C21</f>
        <v>70</v>
      </c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</row>
    <row r="39" spans="5:19" x14ac:dyDescent="0.35">
      <c r="E39" s="24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</row>
    <row r="40" spans="5:19" x14ac:dyDescent="0.35">
      <c r="E40" s="24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</row>
    <row r="41" spans="5:19" x14ac:dyDescent="0.35">
      <c r="E41" s="24" t="str">
        <f>+Utilization!A24</f>
        <v>GENG, Bin</v>
      </c>
      <c r="F41" s="23" t="str">
        <f>+Utilization!B24</f>
        <v>HC</v>
      </c>
      <c r="G41" s="23">
        <f>+Utilization!C24</f>
        <v>70</v>
      </c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</row>
    <row r="42" spans="5:19" x14ac:dyDescent="0.35">
      <c r="E42" s="24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</row>
    <row r="43" spans="5:19" x14ac:dyDescent="0.35">
      <c r="E43" s="24" t="str">
        <f>+Utilization!A26</f>
        <v>XIE, Qian</v>
      </c>
      <c r="F43" s="23" t="str">
        <f>+Utilization!B26</f>
        <v>HC</v>
      </c>
      <c r="G43" s="23">
        <f>+Utilization!C26</f>
        <v>60</v>
      </c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</row>
    <row r="44" spans="5:19" x14ac:dyDescent="0.35">
      <c r="E44" s="24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</row>
    <row r="45" spans="5:19" x14ac:dyDescent="0.35">
      <c r="E45" s="24" t="str">
        <f>+Utilization!A28</f>
        <v>HE, Ran</v>
      </c>
      <c r="F45" s="23" t="str">
        <f>+Utilization!B28</f>
        <v>HC</v>
      </c>
      <c r="G45" s="23">
        <f>+Utilization!C28</f>
        <v>60</v>
      </c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</row>
    <row r="46" spans="5:19" x14ac:dyDescent="0.35">
      <c r="E46" s="24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</row>
    <row r="47" spans="5:19" x14ac:dyDescent="0.35">
      <c r="E47" s="24" t="str">
        <f>+Utilization!A30</f>
        <v>Min Li</v>
      </c>
      <c r="F47" s="23" t="str">
        <f>+Utilization!B30</f>
        <v>HC</v>
      </c>
      <c r="G47" s="23">
        <f>+Utilization!C30</f>
        <v>60</v>
      </c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</row>
    <row r="48" spans="5:19" x14ac:dyDescent="0.35">
      <c r="E48" s="24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</row>
    <row r="49" spans="5:19" x14ac:dyDescent="0.35">
      <c r="E49" s="24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</row>
    <row r="50" spans="5:19" x14ac:dyDescent="0.35">
      <c r="E50" s="24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</row>
    <row r="51" spans="5:19" x14ac:dyDescent="0.35">
      <c r="E51" s="24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</row>
    <row r="52" spans="5:19" x14ac:dyDescent="0.35">
      <c r="E52" s="24" t="str">
        <f>+Utilization!A35</f>
        <v>Yongquan Wang</v>
      </c>
      <c r="F52" s="23">
        <f>+Utilization!B35</f>
        <v>0</v>
      </c>
      <c r="G52" s="23">
        <f>+Utilization!C35</f>
        <v>60</v>
      </c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</row>
    <row r="53" spans="5:19" x14ac:dyDescent="0.35">
      <c r="E53" s="24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</row>
    <row r="54" spans="5:19" x14ac:dyDescent="0.35">
      <c r="E54" s="24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</row>
    <row r="55" spans="5:19" x14ac:dyDescent="0.35">
      <c r="E55" s="24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</row>
    <row r="56" spans="5:19" x14ac:dyDescent="0.35">
      <c r="E56" s="24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</row>
    <row r="57" spans="5:19" x14ac:dyDescent="0.35">
      <c r="E57" s="24">
        <f>+Utilization!A40</f>
        <v>0</v>
      </c>
      <c r="F57" s="23">
        <f>+Utilization!B40</f>
        <v>0</v>
      </c>
      <c r="G57" s="23">
        <f>+Utilization!C40</f>
        <v>0</v>
      </c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</row>
    <row r="58" spans="5:19" x14ac:dyDescent="0.35">
      <c r="E58" s="24">
        <f>+Utilization!A41</f>
        <v>0</v>
      </c>
      <c r="F58" s="23">
        <f>+Utilization!B41</f>
        <v>0</v>
      </c>
      <c r="G58" s="23">
        <f>+Utilization!C41</f>
        <v>0</v>
      </c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</row>
    <row r="59" spans="5:19" x14ac:dyDescent="0.35">
      <c r="E59" s="24">
        <f>+Utilization!A42</f>
        <v>0</v>
      </c>
      <c r="F59" s="23">
        <f>+Utilization!B42</f>
        <v>0</v>
      </c>
      <c r="G59" s="23">
        <f>+Utilization!C42</f>
        <v>0</v>
      </c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</row>
    <row r="60" spans="5:19" x14ac:dyDescent="0.35">
      <c r="E60" s="24">
        <f>+Utilization!A43</f>
        <v>0</v>
      </c>
      <c r="F60" s="23">
        <f>+Utilization!B43</f>
        <v>0</v>
      </c>
      <c r="G60" s="23">
        <f>+Utilization!C43</f>
        <v>0</v>
      </c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</row>
    <row r="61" spans="5:19" x14ac:dyDescent="0.35">
      <c r="E61" s="24">
        <f>+Utilization!A44</f>
        <v>0</v>
      </c>
      <c r="F61" s="23">
        <f>+Utilization!B44</f>
        <v>0</v>
      </c>
      <c r="G61" s="23">
        <f>+Utilization!C44</f>
        <v>0</v>
      </c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</row>
    <row r="62" spans="5:19" x14ac:dyDescent="0.35">
      <c r="E62" s="24">
        <f>+Utilization!A45</f>
        <v>0</v>
      </c>
      <c r="F62" s="23">
        <f>+Utilization!B45</f>
        <v>0</v>
      </c>
      <c r="G62" s="23">
        <f>+Utilization!C45</f>
        <v>0</v>
      </c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</row>
    <row r="63" spans="5:19" x14ac:dyDescent="0.35">
      <c r="E63" s="24">
        <f>+Utilization!A46</f>
        <v>0</v>
      </c>
      <c r="F63" s="23">
        <f>+Utilization!B46</f>
        <v>0</v>
      </c>
      <c r="G63" s="23">
        <f>+Utilization!C46</f>
        <v>0</v>
      </c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</row>
    <row r="64" spans="5:19" x14ac:dyDescent="0.35">
      <c r="E64" s="24">
        <f>+Utilization!A47</f>
        <v>0</v>
      </c>
      <c r="F64" s="23">
        <f>+Utilization!B47</f>
        <v>0</v>
      </c>
      <c r="G64" s="23">
        <f>+Utilization!C47</f>
        <v>0</v>
      </c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</row>
    <row r="65" spans="5:19" x14ac:dyDescent="0.35">
      <c r="E65" s="24">
        <f>+Utilization!A48</f>
        <v>0</v>
      </c>
      <c r="F65" s="23">
        <f>+Utilization!B48</f>
        <v>0</v>
      </c>
      <c r="G65" s="23">
        <f>+Utilization!C48</f>
        <v>0</v>
      </c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</row>
    <row r="66" spans="5:19" x14ac:dyDescent="0.35">
      <c r="E66" s="24">
        <f>+Utilization!A49</f>
        <v>0</v>
      </c>
      <c r="F66" s="23">
        <f>+Utilization!B49</f>
        <v>0</v>
      </c>
      <c r="G66" s="23">
        <f>+Utilization!C49</f>
        <v>0</v>
      </c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</row>
    <row r="67" spans="5:19" x14ac:dyDescent="0.35">
      <c r="E67" s="24">
        <f>+Utilization!A50</f>
        <v>0</v>
      </c>
      <c r="F67" s="23">
        <f>+Utilization!B50</f>
        <v>0</v>
      </c>
      <c r="G67" s="23">
        <f>+Utilization!C50</f>
        <v>0</v>
      </c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</row>
    <row r="68" spans="5:19" x14ac:dyDescent="0.35">
      <c r="E68" s="24">
        <f>+Utilization!A51</f>
        <v>0</v>
      </c>
      <c r="F68" s="23">
        <f>+Utilization!B51</f>
        <v>0</v>
      </c>
      <c r="G68" s="23">
        <f>+Utilization!C51</f>
        <v>0</v>
      </c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</row>
    <row r="69" spans="5:19" x14ac:dyDescent="0.35">
      <c r="E69" s="24">
        <f>+Utilization!A52</f>
        <v>0</v>
      </c>
      <c r="F69" s="23">
        <f>+Utilization!B52</f>
        <v>0</v>
      </c>
      <c r="G69" s="23">
        <f>+Utilization!C52</f>
        <v>0</v>
      </c>
      <c r="H69" s="160"/>
      <c r="I69" s="160"/>
      <c r="J69" s="160"/>
      <c r="K69" s="160"/>
      <c r="L69" s="160"/>
      <c r="M69" s="160"/>
      <c r="N69" s="160"/>
      <c r="O69" s="160"/>
      <c r="P69" s="160"/>
      <c r="Q69" s="160"/>
      <c r="R69" s="160"/>
      <c r="S69" s="160"/>
    </row>
    <row r="70" spans="5:19" x14ac:dyDescent="0.35">
      <c r="E70" s="24">
        <f>+Utilization!A53</f>
        <v>0</v>
      </c>
      <c r="F70" s="23">
        <f>+Utilization!B53</f>
        <v>0</v>
      </c>
      <c r="G70" s="23">
        <f>+Utilization!C53</f>
        <v>0</v>
      </c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</row>
    <row r="71" spans="5:19" x14ac:dyDescent="0.35">
      <c r="E71" s="24">
        <f>+Utilization!A54</f>
        <v>0</v>
      </c>
      <c r="F71" s="23">
        <f>+Utilization!B54</f>
        <v>0</v>
      </c>
      <c r="G71" s="23">
        <f>+Utilization!C54</f>
        <v>0</v>
      </c>
      <c r="H71" s="160"/>
      <c r="I71" s="160"/>
      <c r="J71" s="160"/>
      <c r="K71" s="160"/>
      <c r="L71" s="160"/>
      <c r="M71" s="160"/>
      <c r="N71" s="160"/>
      <c r="O71" s="160"/>
      <c r="P71" s="160"/>
      <c r="Q71" s="160"/>
      <c r="R71" s="160"/>
      <c r="S71" s="160"/>
    </row>
    <row r="72" spans="5:19" x14ac:dyDescent="0.35">
      <c r="E72" s="24">
        <f>+Utilization!A55</f>
        <v>0</v>
      </c>
      <c r="F72" s="23">
        <f>+Utilization!B55</f>
        <v>0</v>
      </c>
      <c r="G72" s="23">
        <f>+Utilization!C55</f>
        <v>0</v>
      </c>
      <c r="H72" s="160"/>
      <c r="I72" s="160"/>
      <c r="J72" s="160"/>
      <c r="K72" s="160"/>
      <c r="L72" s="160"/>
      <c r="M72" s="160"/>
      <c r="N72" s="160"/>
      <c r="O72" s="160"/>
      <c r="P72" s="160"/>
      <c r="Q72" s="160"/>
      <c r="R72" s="160"/>
      <c r="S72" s="160"/>
    </row>
    <row r="73" spans="5:19" x14ac:dyDescent="0.35">
      <c r="E73" s="24">
        <f>+Utilization!A56</f>
        <v>0</v>
      </c>
      <c r="F73" s="23">
        <f>+Utilization!B56</f>
        <v>0</v>
      </c>
      <c r="G73" s="23">
        <f>+Utilization!C56</f>
        <v>0</v>
      </c>
      <c r="H73" s="160"/>
      <c r="I73" s="160"/>
      <c r="J73" s="160"/>
      <c r="K73" s="160"/>
      <c r="L73" s="160"/>
      <c r="M73" s="160"/>
      <c r="N73" s="160"/>
      <c r="O73" s="160"/>
      <c r="P73" s="160"/>
      <c r="Q73" s="160"/>
      <c r="R73" s="160"/>
      <c r="S73" s="160"/>
    </row>
    <row r="74" spans="5:19" x14ac:dyDescent="0.35">
      <c r="E74" s="24">
        <f>+Utilization!A57</f>
        <v>0</v>
      </c>
      <c r="F74" s="23">
        <f>+Utilization!B57</f>
        <v>0</v>
      </c>
      <c r="G74" s="23">
        <f>+Utilization!C57</f>
        <v>0</v>
      </c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</row>
    <row r="75" spans="5:19" x14ac:dyDescent="0.35">
      <c r="E75" s="24">
        <f>+Utilization!A58</f>
        <v>0</v>
      </c>
      <c r="F75" s="23">
        <f>+Utilization!B58</f>
        <v>0</v>
      </c>
      <c r="G75" s="23">
        <f>+Utilization!C58</f>
        <v>0</v>
      </c>
      <c r="H75" s="160"/>
      <c r="I75" s="160"/>
      <c r="J75" s="160"/>
      <c r="K75" s="160"/>
      <c r="L75" s="160"/>
      <c r="M75" s="160"/>
      <c r="N75" s="160"/>
      <c r="O75" s="160"/>
      <c r="P75" s="160"/>
      <c r="Q75" s="160"/>
      <c r="R75" s="160"/>
      <c r="S75" s="160"/>
    </row>
    <row r="76" spans="5:19" x14ac:dyDescent="0.35">
      <c r="E76" s="24" t="str">
        <f>+Utilization!A59</f>
        <v>Total</v>
      </c>
      <c r="F76" s="23">
        <f>+Utilization!B59</f>
        <v>0</v>
      </c>
      <c r="G76" s="23">
        <f>+Utilization!C59</f>
        <v>0</v>
      </c>
      <c r="H76" s="160"/>
      <c r="I76" s="160"/>
      <c r="J76" s="160"/>
      <c r="K76" s="160"/>
      <c r="L76" s="160"/>
      <c r="M76" s="160"/>
      <c r="N76" s="160"/>
      <c r="O76" s="160"/>
      <c r="P76" s="160"/>
      <c r="Q76" s="160"/>
      <c r="R76" s="160"/>
      <c r="S76" s="160"/>
    </row>
  </sheetData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6"/>
  <sheetViews>
    <sheetView workbookViewId="0">
      <selection activeCell="E2" sqref="E2"/>
    </sheetView>
  </sheetViews>
  <sheetFormatPr defaultColWidth="8.7265625" defaultRowHeight="14.5" x14ac:dyDescent="0.35"/>
  <cols>
    <col min="1" max="1" width="19" style="115" customWidth="1"/>
    <col min="2" max="2" width="6.26953125" style="115" customWidth="1"/>
    <col min="3" max="3" width="8.453125" style="115" customWidth="1"/>
    <col min="4" max="4" width="13.26953125" style="115" customWidth="1"/>
    <col min="5" max="5" width="28.7265625" style="115" customWidth="1"/>
    <col min="6" max="6" width="38.453125" style="115" customWidth="1"/>
    <col min="7" max="7" width="26" style="115" bestFit="1" customWidth="1"/>
    <col min="8" max="14" width="8.7265625" style="115"/>
    <col min="15" max="15" width="9.7265625" style="115" bestFit="1" customWidth="1"/>
    <col min="16" max="21" width="8.7265625" style="115"/>
    <col min="22" max="22" width="2.453125" style="115" hidden="1" customWidth="1"/>
    <col min="23" max="23" width="8.453125" style="115" hidden="1" customWidth="1"/>
    <col min="24" max="16384" width="8.7265625" style="115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160"/>
      <c r="C2" s="160" t="e">
        <f>VLOOKUP(F2,CRM!A:N,5,0)</f>
        <v>#N/A</v>
      </c>
      <c r="D2" s="240" t="s">
        <v>2470</v>
      </c>
      <c r="E2" s="115" t="s">
        <v>2569</v>
      </c>
      <c r="F2" s="240" t="s">
        <v>2594</v>
      </c>
      <c r="G2" s="8" t="s">
        <v>4</v>
      </c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>
        <v>300000</v>
      </c>
      <c r="T2" s="14">
        <f t="shared" ref="T2:T8" si="0">SUM(H2:S2)</f>
        <v>300000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(($F$20:$F$76)="HC"), $G$20:$G$76,H$20:H$76))*Utilization!$B$65</f>
        <v>0</v>
      </c>
      <c r="I3" s="14">
        <f>(SUMPRODUCT(-- (($F$20:$F$76)="HC"), $G$20:$G$76,I$20:I$76))*Utilization!$B$65</f>
        <v>0</v>
      </c>
      <c r="J3" s="14">
        <f>(SUMPRODUCT(-- (($F$20:$F$76)="HC"), $G$20:$G$76,J$20:J$76))*Utilization!$B$65</f>
        <v>0</v>
      </c>
      <c r="K3" s="14">
        <f>(SUMPRODUCT(-- (($F$20:$F$76)="HC"), $G$20:$G$76,K$20:K$76))*Utilization!$B$65</f>
        <v>0</v>
      </c>
      <c r="L3" s="14">
        <f>(SUMPRODUCT(-- (($F$20:$F$76)="HC"), $G$20:$G$76,L$20:L$76))*Utilization!$B$65</f>
        <v>0</v>
      </c>
      <c r="M3" s="14">
        <f>(SUMPRODUCT(-- (($F$20:$F$76)="HC"), $G$20:$G$76,M$20:M$76))*Utilization!$B$65</f>
        <v>6400</v>
      </c>
      <c r="N3" s="14">
        <f>(SUMPRODUCT(-- (($F$20:$F$76)="HC"), $G$20:$G$76,N$20:N$76))*Utilization!$B$65</f>
        <v>3200</v>
      </c>
      <c r="O3" s="14">
        <f>(SUMPRODUCT(-- (($F$20:$F$76)="HC"), $G$20:$G$76,O$20:O$76))*Utilization!$B$65</f>
        <v>3200</v>
      </c>
      <c r="P3" s="14">
        <f>(SUMPRODUCT(-- (($F$20:$F$76)="HC"), $G$20:$G$76,P$20:P$76))*Utilization!$B$65</f>
        <v>6400</v>
      </c>
      <c r="Q3" s="14">
        <f>(SUMPRODUCT(-- (($F$20:$F$76)="HC"), $G$20:$G$76,Q$20:Q$76))*Utilization!$B$65</f>
        <v>6400</v>
      </c>
      <c r="R3" s="14">
        <f>(SUMPRODUCT(-- (($F$20:$F$76)="HC"), $G$20:$G$76,R$20:R$76))*Utilization!$B$65</f>
        <v>3200</v>
      </c>
      <c r="S3" s="14">
        <f>(SUMPRODUCT(-- (($F$20:$F$76)="HC"), $G$20:$G$76,S$20:S$76))*Utilization!$B$65</f>
        <v>3200</v>
      </c>
      <c r="T3" s="14">
        <f t="shared" si="0"/>
        <v>32000</v>
      </c>
      <c r="V3" s="18" t="s">
        <v>37</v>
      </c>
      <c r="W3" s="115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(($F$20:$F$76)="EX"), $G$20:$G$76,H$20:H$76))*Utilization!$B$65</f>
        <v>0</v>
      </c>
      <c r="I4" s="14">
        <f>(SUMPRODUCT(-- (($F$20:$F$76)="EX"), $G$20:$G$76,I$20:I$76))*Utilization!$B$65</f>
        <v>0</v>
      </c>
      <c r="J4" s="14">
        <f>(SUMPRODUCT(-- (($F$20:$F$76)="EX"), $G$20:$G$76,J$20:J$76))*Utilization!$B$65</f>
        <v>0</v>
      </c>
      <c r="K4" s="14">
        <f>(SUMPRODUCT(-- (($F$20:$F$76)="EX"), $G$20:$G$76,K$20:K$76))*Utilization!$B$65</f>
        <v>0</v>
      </c>
      <c r="L4" s="14">
        <f>(SUMPRODUCT(-- (($F$20:$F$76)="EX"), $G$20:$G$76,L$20:L$76))*Utilization!$B$65</f>
        <v>0</v>
      </c>
      <c r="M4" s="14">
        <f>(SUMPRODUCT(-- (($F$20:$F$76)="EX"), $G$20:$G$76,M$20:M$76))*Utilization!$B$65</f>
        <v>0</v>
      </c>
      <c r="N4" s="14">
        <f>(SUMPRODUCT(-- (($F$20:$F$76)="EX"), $G$20:$G$76,N$20:N$76))*Utilization!$B$65</f>
        <v>0</v>
      </c>
      <c r="O4" s="14">
        <f>(SUMPRODUCT(-- (($F$20:$F$76)="EX"), $G$20:$G$76,O$20:O$76))*Utilization!$B$65</f>
        <v>0</v>
      </c>
      <c r="P4" s="14">
        <f>(SUMPRODUCT(-- (($F$20:$F$76)="EX"), $G$20:$G$76,P$20:P$76))*Utilization!$B$65</f>
        <v>0</v>
      </c>
      <c r="Q4" s="14">
        <f>(SUMPRODUCT(-- (($F$20:$F$76)="EX"), $G$20:$G$76,Q$20:Q$76))*Utilization!$B$65</f>
        <v>0</v>
      </c>
      <c r="R4" s="14">
        <f>(SUMPRODUCT(-- (($F$20:$F$76)="EX"), $G$20:$G$76,R$20:R$76))*Utilization!$B$65</f>
        <v>0</v>
      </c>
      <c r="S4" s="14">
        <f>(SUMPRODUCT(-- (($F$20:$F$76)="EX"), $G$20:$G$76,S$20:S$76))*Utilization!$B$65</f>
        <v>0</v>
      </c>
      <c r="T4" s="14">
        <f t="shared" si="0"/>
        <v>0</v>
      </c>
      <c r="W4" s="115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(($F$20:$F$76)="CO"), $G$20:$G$76,H$20:H$76))*Utilization!$B$65</f>
        <v>0</v>
      </c>
      <c r="I5" s="14">
        <f>(SUMPRODUCT(-- (($F$20:$F$76)="CO"), $G$20:$G$76,I$20:I$76))*Utilization!$B$65</f>
        <v>0</v>
      </c>
      <c r="J5" s="14">
        <f>(SUMPRODUCT(-- (($F$20:$F$76)="CO"), $G$20:$G$76,J$20:J$76))*Utilization!$B$65</f>
        <v>0</v>
      </c>
      <c r="K5" s="14">
        <f>(SUMPRODUCT(-- (($F$20:$F$76)="CO"), $G$20:$G$76,K$20:K$76))*Utilization!$B$65</f>
        <v>0</v>
      </c>
      <c r="L5" s="14">
        <f>(SUMPRODUCT(-- (($F$20:$F$76)="CO"), $G$20:$G$76,L$20:L$76))*Utilization!$B$65</f>
        <v>0</v>
      </c>
      <c r="M5" s="14">
        <f>(SUMPRODUCT(-- (($F$20:$F$76)="CO"), $G$20:$G$76,M$20:M$76))*Utilization!$B$65</f>
        <v>0</v>
      </c>
      <c r="N5" s="14">
        <f>(SUMPRODUCT(-- (($F$20:$F$76)="CO"), $G$20:$G$76,N$20:N$76))*Utilization!$B$65</f>
        <v>0</v>
      </c>
      <c r="O5" s="14">
        <f>(SUMPRODUCT(-- (($F$20:$F$76)="CO"), $G$20:$G$76,O$20:O$76))*Utilization!$B$65</f>
        <v>0</v>
      </c>
      <c r="P5" s="14">
        <f>(SUMPRODUCT(-- (($F$20:$F$76)="CO"), $G$20:$G$76,P$20:P$76))*Utilization!$B$65</f>
        <v>0</v>
      </c>
      <c r="Q5" s="14">
        <f>(SUMPRODUCT(-- (($F$20:$F$76)="CO"), $G$20:$G$76,Q$20:Q$76))*Utilization!$B$65</f>
        <v>0</v>
      </c>
      <c r="R5" s="14">
        <f>(SUMPRODUCT(-- (($F$20:$F$76)="CO"), $G$20:$G$76,R$20:R$76))*Utilization!$B$65</f>
        <v>0</v>
      </c>
      <c r="S5" s="14">
        <f>(SUMPRODUCT(-- (($F$20:$F$76)="CO"), $G$20:$G$76,S$20:S$76))*Utilization!$B$65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4">
        <f t="shared" si="0"/>
        <v>0</v>
      </c>
    </row>
    <row r="9" spans="1:23" s="170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0</v>
      </c>
      <c r="M9" s="11">
        <f t="shared" si="1"/>
        <v>6400</v>
      </c>
      <c r="N9" s="11">
        <f t="shared" si="1"/>
        <v>3200</v>
      </c>
      <c r="O9" s="11">
        <f t="shared" si="1"/>
        <v>3200</v>
      </c>
      <c r="P9" s="11">
        <f t="shared" si="1"/>
        <v>6400</v>
      </c>
      <c r="Q9" s="11">
        <f t="shared" si="1"/>
        <v>6400</v>
      </c>
      <c r="R9" s="11">
        <f t="shared" si="1"/>
        <v>3200</v>
      </c>
      <c r="S9" s="11">
        <f t="shared" si="1"/>
        <v>3200</v>
      </c>
      <c r="T9" s="11">
        <f t="shared" si="1"/>
        <v>32000</v>
      </c>
    </row>
    <row r="10" spans="1:23" s="170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0.98933333333333329</v>
      </c>
      <c r="T10" s="12">
        <f t="shared" si="2"/>
        <v>0.89333333333333331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0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1.0666666666666666E-2</v>
      </c>
      <c r="T11" s="13">
        <f>IF(T$2=0,0,+T3/T$2)</f>
        <v>0.10666666666666667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</row>
    <row r="21" spans="1:19" ht="14.25" customHeight="1" x14ac:dyDescent="0.35">
      <c r="E21" s="23" t="str">
        <f>+Utilization!A4</f>
        <v>Tao Feng</v>
      </c>
      <c r="F21" s="23" t="str">
        <f>+Utilization!B4</f>
        <v>HC</v>
      </c>
      <c r="G21" s="23">
        <f>+Utilization!C4</f>
        <v>80</v>
      </c>
      <c r="H21" s="160"/>
      <c r="I21" s="160"/>
      <c r="J21" s="160"/>
      <c r="K21" s="160"/>
      <c r="L21" s="160"/>
      <c r="M21" s="160">
        <v>5</v>
      </c>
      <c r="N21" s="160"/>
      <c r="O21" s="160"/>
      <c r="P21" s="160">
        <v>5</v>
      </c>
      <c r="Q21" s="160">
        <v>5</v>
      </c>
      <c r="R21" s="160">
        <v>5</v>
      </c>
      <c r="S21" s="160">
        <v>5</v>
      </c>
    </row>
    <row r="22" spans="1:19" x14ac:dyDescent="0.35">
      <c r="E22" s="23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160"/>
      <c r="I22" s="160"/>
      <c r="J22" s="160"/>
      <c r="K22" s="160"/>
      <c r="L22" s="160"/>
      <c r="M22" s="160">
        <v>5</v>
      </c>
      <c r="N22" s="160">
        <v>5</v>
      </c>
      <c r="O22" s="160">
        <v>5</v>
      </c>
      <c r="P22" s="160">
        <v>5</v>
      </c>
      <c r="Q22" s="160">
        <v>5</v>
      </c>
      <c r="R22" s="160"/>
      <c r="S22" s="160"/>
    </row>
    <row r="23" spans="1:19" x14ac:dyDescent="0.35">
      <c r="E23" s="23" t="str">
        <f>+Utilization!A6</f>
        <v>Chengyi Wang</v>
      </c>
      <c r="F23" s="23" t="str">
        <f>+Utilization!B6</f>
        <v>HC</v>
      </c>
      <c r="G23" s="23">
        <f>+Utilization!C6</f>
        <v>80</v>
      </c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</row>
    <row r="24" spans="1:19" x14ac:dyDescent="0.35">
      <c r="E24" s="23" t="str">
        <f>+Utilization!A7</f>
        <v>Ningbo Xiang</v>
      </c>
      <c r="F24" s="23" t="str">
        <f>+Utilization!B7</f>
        <v>HC</v>
      </c>
      <c r="G24" s="23">
        <f>+Utilization!C7</f>
        <v>80</v>
      </c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</row>
    <row r="25" spans="1:19" x14ac:dyDescent="0.35">
      <c r="E25" s="23" t="str">
        <f>+Utilization!A8</f>
        <v>Ruijiang Zhu</v>
      </c>
      <c r="F25" s="23" t="str">
        <f>+Utilization!B8</f>
        <v>HC</v>
      </c>
      <c r="G25" s="23">
        <f>+Utilization!C8</f>
        <v>80</v>
      </c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</row>
    <row r="26" spans="1:19" x14ac:dyDescent="0.35">
      <c r="E26" s="23" t="str">
        <f>+Utilization!A9</f>
        <v>Junhong Sun</v>
      </c>
      <c r="F26" s="23" t="str">
        <f>+Utilization!B9</f>
        <v>HC</v>
      </c>
      <c r="G26" s="23">
        <f>+Utilization!C9</f>
        <v>80</v>
      </c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</row>
    <row r="27" spans="1:19" x14ac:dyDescent="0.35">
      <c r="E27" s="23" t="str">
        <f>+Utilization!A10</f>
        <v>Yong Zhou</v>
      </c>
      <c r="F27" s="23" t="str">
        <f>+Utilization!B10</f>
        <v>HC</v>
      </c>
      <c r="G27" s="23">
        <f>+Utilization!C10</f>
        <v>80</v>
      </c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</row>
    <row r="28" spans="1:19" x14ac:dyDescent="0.35">
      <c r="E28" s="23" t="str">
        <f>+Utilization!A11</f>
        <v>Weimin Wu</v>
      </c>
      <c r="F28" s="23" t="str">
        <f>+Utilization!B11</f>
        <v>HC</v>
      </c>
      <c r="G28" s="23">
        <f>+Utilization!C11</f>
        <v>80</v>
      </c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</row>
    <row r="29" spans="1:19" x14ac:dyDescent="0.35">
      <c r="E29" s="23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</row>
    <row r="30" spans="1:19" x14ac:dyDescent="0.35">
      <c r="E30" s="23" t="str">
        <f>+Utilization!A13</f>
        <v>Yifei Yan</v>
      </c>
      <c r="F30" s="23" t="str">
        <f>+Utilization!B13</f>
        <v>HC</v>
      </c>
      <c r="G30" s="23">
        <f>+Utilization!C13</f>
        <v>70</v>
      </c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</row>
    <row r="31" spans="1:19" x14ac:dyDescent="0.35">
      <c r="E31" s="23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</row>
    <row r="32" spans="1:19" x14ac:dyDescent="0.35">
      <c r="E32" s="23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</row>
    <row r="33" spans="5:19" x14ac:dyDescent="0.35">
      <c r="E33" s="23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</row>
    <row r="34" spans="5:19" x14ac:dyDescent="0.35">
      <c r="E34" s="23" t="str">
        <f>+Utilization!A17</f>
        <v>XU, Kun</v>
      </c>
      <c r="F34" s="23" t="str">
        <f>+Utilization!B17</f>
        <v>HC</v>
      </c>
      <c r="G34" s="23">
        <f>+Utilization!C17</f>
        <v>70</v>
      </c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</row>
    <row r="35" spans="5:19" x14ac:dyDescent="0.35">
      <c r="E35" s="23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</row>
    <row r="36" spans="5:19" x14ac:dyDescent="0.35">
      <c r="E36" s="23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</row>
    <row r="37" spans="5:19" x14ac:dyDescent="0.35">
      <c r="E37" s="23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</row>
    <row r="38" spans="5:19" x14ac:dyDescent="0.35">
      <c r="E38" s="23" t="str">
        <f>+Utilization!A21</f>
        <v>ZHANG, Ao</v>
      </c>
      <c r="F38" s="23" t="str">
        <f>+Utilization!B21</f>
        <v>HC</v>
      </c>
      <c r="G38" s="23">
        <f>+Utilization!C21</f>
        <v>70</v>
      </c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</row>
    <row r="39" spans="5:19" x14ac:dyDescent="0.35">
      <c r="E39" s="23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</row>
    <row r="40" spans="5:19" x14ac:dyDescent="0.35">
      <c r="E40" s="23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</row>
    <row r="41" spans="5:19" x14ac:dyDescent="0.35">
      <c r="E41" s="23" t="str">
        <f>+Utilization!A24</f>
        <v>GENG, Bin</v>
      </c>
      <c r="F41" s="23" t="str">
        <f>+Utilization!B24</f>
        <v>HC</v>
      </c>
      <c r="G41" s="23">
        <f>+Utilization!C24</f>
        <v>70</v>
      </c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</row>
    <row r="42" spans="5:19" x14ac:dyDescent="0.35">
      <c r="E42" s="23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</row>
    <row r="43" spans="5:19" x14ac:dyDescent="0.35">
      <c r="E43" s="23" t="str">
        <f>+Utilization!A26</f>
        <v>XIE, Qian</v>
      </c>
      <c r="F43" s="23" t="str">
        <f>+Utilization!B26</f>
        <v>HC</v>
      </c>
      <c r="G43" s="23">
        <f>+Utilization!C26</f>
        <v>60</v>
      </c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</row>
    <row r="44" spans="5:19" x14ac:dyDescent="0.35">
      <c r="E44" s="23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</row>
    <row r="45" spans="5:19" x14ac:dyDescent="0.35">
      <c r="E45" s="23" t="str">
        <f>+Utilization!A28</f>
        <v>HE, Ran</v>
      </c>
      <c r="F45" s="23" t="str">
        <f>+Utilization!B28</f>
        <v>HC</v>
      </c>
      <c r="G45" s="23">
        <f>+Utilization!C28</f>
        <v>60</v>
      </c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</row>
    <row r="46" spans="5:19" x14ac:dyDescent="0.35">
      <c r="E46" s="23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</row>
    <row r="47" spans="5:19" x14ac:dyDescent="0.35">
      <c r="E47" s="23" t="str">
        <f>+Utilization!A30</f>
        <v>Min Li</v>
      </c>
      <c r="F47" s="23" t="str">
        <f>+Utilization!B30</f>
        <v>HC</v>
      </c>
      <c r="G47" s="23">
        <f>+Utilization!C30</f>
        <v>60</v>
      </c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</row>
    <row r="48" spans="5:19" x14ac:dyDescent="0.35">
      <c r="E48" s="23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</row>
    <row r="49" spans="5:19" x14ac:dyDescent="0.35">
      <c r="E49" s="23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</row>
    <row r="50" spans="5:19" x14ac:dyDescent="0.35">
      <c r="E50" s="23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</row>
    <row r="51" spans="5:19" x14ac:dyDescent="0.35">
      <c r="E51" s="23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</row>
    <row r="52" spans="5:19" x14ac:dyDescent="0.35">
      <c r="E52" s="23" t="str">
        <f>+Utilization!A35</f>
        <v>Yongquan Wang</v>
      </c>
      <c r="F52" s="23">
        <f>+Utilization!B35</f>
        <v>0</v>
      </c>
      <c r="G52" s="23">
        <f>+Utilization!C35</f>
        <v>60</v>
      </c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</row>
    <row r="53" spans="5:19" x14ac:dyDescent="0.35">
      <c r="E53" s="23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</row>
    <row r="54" spans="5:19" x14ac:dyDescent="0.35">
      <c r="E54" s="23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</row>
    <row r="55" spans="5:19" x14ac:dyDescent="0.35">
      <c r="E55" s="23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</row>
    <row r="56" spans="5:19" x14ac:dyDescent="0.35">
      <c r="E56" s="23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</row>
    <row r="57" spans="5:19" x14ac:dyDescent="0.35">
      <c r="E57" s="23">
        <f>+Utilization!A40</f>
        <v>0</v>
      </c>
      <c r="F57" s="23">
        <f>+Utilization!B40</f>
        <v>0</v>
      </c>
      <c r="G57" s="23">
        <f>+Utilization!C40</f>
        <v>0</v>
      </c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</row>
    <row r="58" spans="5:19" x14ac:dyDescent="0.35">
      <c r="E58" s="23">
        <f>+Utilization!A41</f>
        <v>0</v>
      </c>
      <c r="F58" s="23">
        <f>+Utilization!B41</f>
        <v>0</v>
      </c>
      <c r="G58" s="23">
        <f>+Utilization!C41</f>
        <v>0</v>
      </c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</row>
    <row r="59" spans="5:19" x14ac:dyDescent="0.35">
      <c r="E59" s="23">
        <f>+Utilization!A42</f>
        <v>0</v>
      </c>
      <c r="F59" s="23">
        <f>+Utilization!B42</f>
        <v>0</v>
      </c>
      <c r="G59" s="23">
        <f>+Utilization!C42</f>
        <v>0</v>
      </c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</row>
    <row r="60" spans="5:19" x14ac:dyDescent="0.35">
      <c r="E60" s="23">
        <f>+Utilization!A43</f>
        <v>0</v>
      </c>
      <c r="F60" s="23">
        <f>+Utilization!B43</f>
        <v>0</v>
      </c>
      <c r="G60" s="23">
        <f>+Utilization!C43</f>
        <v>0</v>
      </c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</row>
    <row r="61" spans="5:19" x14ac:dyDescent="0.35">
      <c r="E61" s="23">
        <f>+Utilization!A44</f>
        <v>0</v>
      </c>
      <c r="F61" s="23">
        <f>+Utilization!B44</f>
        <v>0</v>
      </c>
      <c r="G61" s="23">
        <f>+Utilization!C44</f>
        <v>0</v>
      </c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</row>
    <row r="62" spans="5:19" x14ac:dyDescent="0.35">
      <c r="E62" s="23">
        <f>+Utilization!A45</f>
        <v>0</v>
      </c>
      <c r="F62" s="23">
        <f>+Utilization!B45</f>
        <v>0</v>
      </c>
      <c r="G62" s="23">
        <f>+Utilization!C45</f>
        <v>0</v>
      </c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</row>
    <row r="63" spans="5:19" x14ac:dyDescent="0.35">
      <c r="E63" s="23">
        <f>+Utilization!A46</f>
        <v>0</v>
      </c>
      <c r="F63" s="23">
        <f>+Utilization!B46</f>
        <v>0</v>
      </c>
      <c r="G63" s="23">
        <f>+Utilization!C46</f>
        <v>0</v>
      </c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</row>
    <row r="64" spans="5:19" x14ac:dyDescent="0.35">
      <c r="E64" s="23">
        <f>+Utilization!A47</f>
        <v>0</v>
      </c>
      <c r="F64" s="23">
        <f>+Utilization!B47</f>
        <v>0</v>
      </c>
      <c r="G64" s="23">
        <f>+Utilization!C47</f>
        <v>0</v>
      </c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</row>
    <row r="65" spans="5:19" x14ac:dyDescent="0.35">
      <c r="E65" s="23">
        <f>+Utilization!A48</f>
        <v>0</v>
      </c>
      <c r="F65" s="23">
        <f>+Utilization!B48</f>
        <v>0</v>
      </c>
      <c r="G65" s="23">
        <f>+Utilization!C48</f>
        <v>0</v>
      </c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</row>
    <row r="66" spans="5:19" x14ac:dyDescent="0.35">
      <c r="E66" s="23">
        <f>+Utilization!A49</f>
        <v>0</v>
      </c>
      <c r="F66" s="23">
        <f>+Utilization!B49</f>
        <v>0</v>
      </c>
      <c r="G66" s="23">
        <f>+Utilization!C49</f>
        <v>0</v>
      </c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</row>
    <row r="67" spans="5:19" x14ac:dyDescent="0.35">
      <c r="E67" s="23">
        <f>+Utilization!A50</f>
        <v>0</v>
      </c>
      <c r="F67" s="23">
        <f>+Utilization!B50</f>
        <v>0</v>
      </c>
      <c r="G67" s="23">
        <f>+Utilization!C50</f>
        <v>0</v>
      </c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</row>
    <row r="68" spans="5:19" x14ac:dyDescent="0.35">
      <c r="E68" s="23">
        <f>+Utilization!A51</f>
        <v>0</v>
      </c>
      <c r="F68" s="23">
        <f>+Utilization!B51</f>
        <v>0</v>
      </c>
      <c r="G68" s="23">
        <f>+Utilization!C51</f>
        <v>0</v>
      </c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</row>
    <row r="69" spans="5:19" x14ac:dyDescent="0.35">
      <c r="E69" s="23">
        <f>+Utilization!A52</f>
        <v>0</v>
      </c>
      <c r="F69" s="23">
        <f>+Utilization!B52</f>
        <v>0</v>
      </c>
      <c r="G69" s="23">
        <f>+Utilization!C52</f>
        <v>0</v>
      </c>
      <c r="H69" s="160"/>
      <c r="I69" s="160"/>
      <c r="J69" s="160"/>
      <c r="K69" s="160"/>
      <c r="L69" s="160"/>
      <c r="M69" s="160"/>
      <c r="N69" s="160"/>
      <c r="O69" s="160"/>
      <c r="P69" s="160"/>
      <c r="Q69" s="160"/>
      <c r="R69" s="160"/>
      <c r="S69" s="160"/>
    </row>
    <row r="70" spans="5:19" x14ac:dyDescent="0.35">
      <c r="E70" s="23">
        <f>+Utilization!A53</f>
        <v>0</v>
      </c>
      <c r="F70" s="23">
        <f>+Utilization!B53</f>
        <v>0</v>
      </c>
      <c r="G70" s="23">
        <f>+Utilization!C53</f>
        <v>0</v>
      </c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</row>
    <row r="71" spans="5:19" x14ac:dyDescent="0.35">
      <c r="E71" s="23">
        <f>+Utilization!A54</f>
        <v>0</v>
      </c>
      <c r="F71" s="23">
        <f>+Utilization!B54</f>
        <v>0</v>
      </c>
      <c r="G71" s="23">
        <f>+Utilization!C54</f>
        <v>0</v>
      </c>
      <c r="H71" s="160"/>
      <c r="I71" s="160"/>
      <c r="J71" s="160"/>
      <c r="K71" s="160"/>
      <c r="L71" s="160"/>
      <c r="M71" s="160"/>
      <c r="N71" s="160"/>
      <c r="O71" s="160"/>
      <c r="P71" s="160"/>
      <c r="Q71" s="160"/>
      <c r="R71" s="160"/>
      <c r="S71" s="160"/>
    </row>
    <row r="72" spans="5:19" x14ac:dyDescent="0.35">
      <c r="E72" s="23">
        <f>+Utilization!A55</f>
        <v>0</v>
      </c>
      <c r="F72" s="23">
        <f>+Utilization!B55</f>
        <v>0</v>
      </c>
      <c r="G72" s="23">
        <f>+Utilization!C55</f>
        <v>0</v>
      </c>
      <c r="H72" s="160"/>
      <c r="I72" s="160"/>
      <c r="J72" s="160"/>
      <c r="K72" s="160"/>
      <c r="L72" s="160"/>
      <c r="M72" s="160"/>
      <c r="N72" s="160"/>
      <c r="O72" s="160"/>
      <c r="P72" s="160"/>
      <c r="Q72" s="160"/>
      <c r="R72" s="160"/>
      <c r="S72" s="160"/>
    </row>
    <row r="73" spans="5:19" x14ac:dyDescent="0.35">
      <c r="E73" s="23">
        <f>+Utilization!A56</f>
        <v>0</v>
      </c>
      <c r="F73" s="23">
        <f>+Utilization!B56</f>
        <v>0</v>
      </c>
      <c r="G73" s="23">
        <f>+Utilization!C56</f>
        <v>0</v>
      </c>
      <c r="H73" s="160"/>
      <c r="I73" s="160"/>
      <c r="J73" s="160"/>
      <c r="K73" s="160"/>
      <c r="L73" s="160"/>
      <c r="M73" s="160"/>
      <c r="N73" s="160"/>
      <c r="O73" s="160"/>
      <c r="P73" s="160"/>
      <c r="Q73" s="160"/>
      <c r="R73" s="160"/>
      <c r="S73" s="160"/>
    </row>
    <row r="74" spans="5:19" x14ac:dyDescent="0.35">
      <c r="E74" s="23">
        <f>+Utilization!A57</f>
        <v>0</v>
      </c>
      <c r="F74" s="23">
        <f>+Utilization!B57</f>
        <v>0</v>
      </c>
      <c r="G74" s="23">
        <f>+Utilization!C57</f>
        <v>0</v>
      </c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</row>
    <row r="75" spans="5:19" x14ac:dyDescent="0.35">
      <c r="E75" s="23">
        <f>+Utilization!A58</f>
        <v>0</v>
      </c>
      <c r="F75" s="23">
        <f>+Utilization!B58</f>
        <v>0</v>
      </c>
      <c r="G75" s="23">
        <f>+Utilization!C58</f>
        <v>0</v>
      </c>
      <c r="H75" s="160"/>
      <c r="I75" s="160"/>
      <c r="J75" s="160"/>
      <c r="K75" s="160"/>
      <c r="L75" s="160"/>
      <c r="M75" s="160"/>
      <c r="N75" s="160"/>
      <c r="O75" s="160"/>
      <c r="P75" s="160"/>
      <c r="Q75" s="160"/>
      <c r="R75" s="160"/>
      <c r="S75" s="160"/>
    </row>
    <row r="76" spans="5:19" x14ac:dyDescent="0.35">
      <c r="E76" s="23" t="str">
        <f>+Utilization!A59</f>
        <v>Total</v>
      </c>
      <c r="F76" s="23">
        <f>+Utilization!B59</f>
        <v>0</v>
      </c>
      <c r="G76" s="23">
        <f>+Utilization!C59</f>
        <v>0</v>
      </c>
      <c r="H76" s="160"/>
      <c r="I76" s="160"/>
      <c r="J76" s="160"/>
      <c r="K76" s="160"/>
      <c r="L76" s="160"/>
      <c r="M76" s="160"/>
      <c r="N76" s="160"/>
      <c r="O76" s="160"/>
      <c r="P76" s="160"/>
      <c r="Q76" s="160"/>
      <c r="R76" s="160"/>
      <c r="S76" s="160"/>
    </row>
  </sheetData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6"/>
  <sheetViews>
    <sheetView workbookViewId="0">
      <selection activeCell="E18" sqref="E18"/>
    </sheetView>
  </sheetViews>
  <sheetFormatPr defaultColWidth="8.7265625" defaultRowHeight="14.5" x14ac:dyDescent="0.35"/>
  <cols>
    <col min="1" max="1" width="19" style="115" customWidth="1"/>
    <col min="2" max="2" width="6.26953125" style="115" customWidth="1"/>
    <col min="3" max="3" width="8.453125" style="115" customWidth="1"/>
    <col min="4" max="4" width="13.26953125" style="115" customWidth="1"/>
    <col min="5" max="5" width="28.7265625" style="115" customWidth="1"/>
    <col min="6" max="6" width="38.453125" style="115" customWidth="1"/>
    <col min="7" max="7" width="26" style="115" bestFit="1" customWidth="1"/>
    <col min="8" max="14" width="8.7265625" style="115"/>
    <col min="15" max="15" width="9.7265625" style="115" bestFit="1" customWidth="1"/>
    <col min="16" max="18" width="8.7265625" style="115"/>
    <col min="19" max="19" width="9.81640625" style="115" bestFit="1" customWidth="1"/>
    <col min="20" max="21" width="8.7265625" style="115"/>
    <col min="22" max="22" width="2.453125" style="115" hidden="1" customWidth="1"/>
    <col min="23" max="23" width="8.453125" style="115" hidden="1" customWidth="1"/>
    <col min="24" max="16384" width="8.7265625" style="115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160"/>
      <c r="C2" s="160" t="e">
        <f>VLOOKUP(F2,CRM!A:N,5,0)</f>
        <v>#N/A</v>
      </c>
      <c r="D2" s="115" t="s">
        <v>2530</v>
      </c>
      <c r="E2" s="115" t="s">
        <v>2596</v>
      </c>
      <c r="F2" s="115" t="s">
        <v>2595</v>
      </c>
      <c r="G2" s="8" t="s">
        <v>4</v>
      </c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>
        <v>3000000</v>
      </c>
      <c r="T2" s="14">
        <f t="shared" ref="T2:T8" si="0">SUM(H2:S2)</f>
        <v>3000000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(($F$20:$F$76)="HC"), $G$20:$G$76,H$20:H$76))*Utilization!$B$65</f>
        <v>9600</v>
      </c>
      <c r="I3" s="14">
        <f>(SUMPRODUCT(-- (($F$20:$F$76)="HC"), $G$20:$G$76,I$20:I$76))*Utilization!$B$65</f>
        <v>9600</v>
      </c>
      <c r="J3" s="14">
        <f>(SUMPRODUCT(-- (($F$20:$F$76)="HC"), $G$20:$G$76,J$20:J$76))*Utilization!$B$65</f>
        <v>9600</v>
      </c>
      <c r="K3" s="14">
        <f>(SUMPRODUCT(-- (($F$20:$F$76)="HC"), $G$20:$G$76,K$20:K$76))*Utilization!$B$65</f>
        <v>12800</v>
      </c>
      <c r="L3" s="14">
        <f>(SUMPRODUCT(-- (($F$20:$F$76)="HC"), $G$20:$G$76,L$20:L$76))*Utilization!$B$65</f>
        <v>22400</v>
      </c>
      <c r="M3" s="14">
        <f>(SUMPRODUCT(-- (($F$20:$F$76)="HC"), $G$20:$G$76,M$20:M$76))*Utilization!$B$65</f>
        <v>16000</v>
      </c>
      <c r="N3" s="14">
        <f>(SUMPRODUCT(-- (($F$20:$F$76)="HC"), $G$20:$G$76,N$20:N$76))*Utilization!$B$65</f>
        <v>16000</v>
      </c>
      <c r="O3" s="14">
        <f>(SUMPRODUCT(-- (($F$20:$F$76)="HC"), $G$20:$G$76,O$20:O$76))*Utilization!$B$65</f>
        <v>12800</v>
      </c>
      <c r="P3" s="14">
        <f>(SUMPRODUCT(-- (($F$20:$F$76)="HC"), $G$20:$G$76,P$20:P$76))*Utilization!$B$65</f>
        <v>16000</v>
      </c>
      <c r="Q3" s="14">
        <f>(SUMPRODUCT(-- (($F$20:$F$76)="HC"), $G$20:$G$76,Q$20:Q$76))*Utilization!$B$65</f>
        <v>12800</v>
      </c>
      <c r="R3" s="14">
        <f>(SUMPRODUCT(-- (($F$20:$F$76)="HC"), $G$20:$G$76,R$20:R$76))*Utilization!$B$65</f>
        <v>12800</v>
      </c>
      <c r="S3" s="14">
        <f>(SUMPRODUCT(-- (($F$20:$F$76)="HC"), $G$20:$G$76,S$20:S$76))*Utilization!$B$65</f>
        <v>19200</v>
      </c>
      <c r="T3" s="14">
        <f t="shared" si="0"/>
        <v>169600</v>
      </c>
      <c r="V3" s="18" t="s">
        <v>37</v>
      </c>
      <c r="W3" s="115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(($F$20:$F$76)="EX"), $G$20:$G$76,H$20:H$76))*Utilization!$B$65</f>
        <v>0</v>
      </c>
      <c r="I4" s="14">
        <f>(SUMPRODUCT(-- (($F$20:$F$76)="EX"), $G$20:$G$76,I$20:I$76))*Utilization!$B$65</f>
        <v>0</v>
      </c>
      <c r="J4" s="14">
        <f>(SUMPRODUCT(-- (($F$20:$F$76)="EX"), $G$20:$G$76,J$20:J$76))*Utilization!$B$65</f>
        <v>0</v>
      </c>
      <c r="K4" s="14">
        <f>(SUMPRODUCT(-- (($F$20:$F$76)="EX"), $G$20:$G$76,K$20:K$76))*Utilization!$B$65</f>
        <v>0</v>
      </c>
      <c r="L4" s="14">
        <f>(SUMPRODUCT(-- (($F$20:$F$76)="EX"), $G$20:$G$76,L$20:L$76))*Utilization!$B$65</f>
        <v>0</v>
      </c>
      <c r="M4" s="14">
        <f>(SUMPRODUCT(-- (($F$20:$F$76)="EX"), $G$20:$G$76,M$20:M$76))*Utilization!$B$65</f>
        <v>0</v>
      </c>
      <c r="N4" s="14">
        <f>(SUMPRODUCT(-- (($F$20:$F$76)="EX"), $G$20:$G$76,N$20:N$76))*Utilization!$B$65</f>
        <v>0</v>
      </c>
      <c r="O4" s="14">
        <f>(SUMPRODUCT(-- (($F$20:$F$76)="EX"), $G$20:$G$76,O$20:O$76))*Utilization!$B$65</f>
        <v>0</v>
      </c>
      <c r="P4" s="14">
        <f>(SUMPRODUCT(-- (($F$20:$F$76)="EX"), $G$20:$G$76,P$20:P$76))*Utilization!$B$65</f>
        <v>0</v>
      </c>
      <c r="Q4" s="14">
        <f>(SUMPRODUCT(-- (($F$20:$F$76)="EX"), $G$20:$G$76,Q$20:Q$76))*Utilization!$B$65</f>
        <v>0</v>
      </c>
      <c r="R4" s="14">
        <f>(SUMPRODUCT(-- (($F$20:$F$76)="EX"), $G$20:$G$76,R$20:R$76))*Utilization!$B$65</f>
        <v>0</v>
      </c>
      <c r="S4" s="14">
        <f>(SUMPRODUCT(-- (($F$20:$F$76)="EX"), $G$20:$G$76,S$20:S$76))*Utilization!$B$65</f>
        <v>0</v>
      </c>
      <c r="T4" s="14">
        <f t="shared" si="0"/>
        <v>0</v>
      </c>
      <c r="W4" s="115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(($F$20:$F$76)="CO"), $G$20:$G$76,H$20:H$76))*Utilization!$B$65</f>
        <v>0</v>
      </c>
      <c r="I5" s="14">
        <f>(SUMPRODUCT(-- (($F$20:$F$76)="CO"), $G$20:$G$76,I$20:I$76))*Utilization!$B$65</f>
        <v>0</v>
      </c>
      <c r="J5" s="14">
        <f>(SUMPRODUCT(-- (($F$20:$F$76)="CO"), $G$20:$G$76,J$20:J$76))*Utilization!$B$65</f>
        <v>0</v>
      </c>
      <c r="K5" s="14">
        <f>(SUMPRODUCT(-- (($F$20:$F$76)="CO"), $G$20:$G$76,K$20:K$76))*Utilization!$B$65</f>
        <v>0</v>
      </c>
      <c r="L5" s="14">
        <f>(SUMPRODUCT(-- (($F$20:$F$76)="CO"), $G$20:$G$76,L$20:L$76))*Utilization!$B$65</f>
        <v>0</v>
      </c>
      <c r="M5" s="14">
        <f>(SUMPRODUCT(-- (($F$20:$F$76)="CO"), $G$20:$G$76,M$20:M$76))*Utilization!$B$65</f>
        <v>0</v>
      </c>
      <c r="N5" s="14">
        <f>(SUMPRODUCT(-- (($F$20:$F$76)="CO"), $G$20:$G$76,N$20:N$76))*Utilization!$B$65</f>
        <v>0</v>
      </c>
      <c r="O5" s="14">
        <f>(SUMPRODUCT(-- (($F$20:$F$76)="CO"), $G$20:$G$76,O$20:O$76))*Utilization!$B$65</f>
        <v>0</v>
      </c>
      <c r="P5" s="14">
        <f>(SUMPRODUCT(-- (($F$20:$F$76)="CO"), $G$20:$G$76,P$20:P$76))*Utilization!$B$65</f>
        <v>0</v>
      </c>
      <c r="Q5" s="14">
        <f>(SUMPRODUCT(-- (($F$20:$F$76)="CO"), $G$20:$G$76,Q$20:Q$76))*Utilization!$B$65</f>
        <v>0</v>
      </c>
      <c r="R5" s="14">
        <f>(SUMPRODUCT(-- (($F$20:$F$76)="CO"), $G$20:$G$76,R$20:R$76))*Utilization!$B$65</f>
        <v>0</v>
      </c>
      <c r="S5" s="14">
        <f>(SUMPRODUCT(-- (($F$20:$F$76)="CO"), $G$20:$G$76,S$20:S$76))*Utilization!$B$65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4">
        <f t="shared" si="0"/>
        <v>0</v>
      </c>
    </row>
    <row r="9" spans="1:23" s="170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9600</v>
      </c>
      <c r="I9" s="11">
        <f t="shared" ref="I9:T9" si="1">SUM(I3:I8)</f>
        <v>9600</v>
      </c>
      <c r="J9" s="11">
        <f t="shared" si="1"/>
        <v>9600</v>
      </c>
      <c r="K9" s="11">
        <f t="shared" si="1"/>
        <v>12800</v>
      </c>
      <c r="L9" s="11">
        <f t="shared" si="1"/>
        <v>22400</v>
      </c>
      <c r="M9" s="11">
        <f t="shared" si="1"/>
        <v>16000</v>
      </c>
      <c r="N9" s="11">
        <f t="shared" si="1"/>
        <v>16000</v>
      </c>
      <c r="O9" s="11">
        <f t="shared" si="1"/>
        <v>12800</v>
      </c>
      <c r="P9" s="11">
        <f t="shared" si="1"/>
        <v>16000</v>
      </c>
      <c r="Q9" s="11">
        <f t="shared" si="1"/>
        <v>12800</v>
      </c>
      <c r="R9" s="11">
        <f t="shared" si="1"/>
        <v>12800</v>
      </c>
      <c r="S9" s="11">
        <f t="shared" si="1"/>
        <v>19200</v>
      </c>
      <c r="T9" s="11">
        <f t="shared" si="1"/>
        <v>169600</v>
      </c>
    </row>
    <row r="10" spans="1:23" s="170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0.99360000000000004</v>
      </c>
      <c r="T10" s="12">
        <f t="shared" si="2"/>
        <v>0.94346666666666668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0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6.4000000000000003E-3</v>
      </c>
      <c r="T11" s="13">
        <f>IF(T$2=0,0,+T3/T$2)</f>
        <v>5.6533333333333331E-2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</row>
    <row r="21" spans="1:19" x14ac:dyDescent="0.35">
      <c r="E21" s="23" t="str">
        <f>+Utilization!A4</f>
        <v>Tao Feng</v>
      </c>
      <c r="F21" s="23" t="str">
        <f>+Utilization!B4</f>
        <v>HC</v>
      </c>
      <c r="G21" s="23">
        <f>+Utilization!C4</f>
        <v>80</v>
      </c>
      <c r="H21" s="160"/>
      <c r="I21" s="160"/>
      <c r="J21" s="160"/>
      <c r="K21" s="160"/>
      <c r="L21" s="160">
        <v>10</v>
      </c>
      <c r="M21" s="160">
        <v>5</v>
      </c>
      <c r="N21" s="160"/>
      <c r="O21" s="160"/>
      <c r="P21" s="160"/>
      <c r="Q21" s="160"/>
      <c r="R21" s="160"/>
      <c r="S21" s="160"/>
    </row>
    <row r="22" spans="1:19" x14ac:dyDescent="0.35">
      <c r="E22" s="23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</row>
    <row r="23" spans="1:19" x14ac:dyDescent="0.35">
      <c r="E23" s="23" t="str">
        <f>+Utilization!A6</f>
        <v>Chengyi Wang</v>
      </c>
      <c r="F23" s="23" t="str">
        <f>+Utilization!B6</f>
        <v>HC</v>
      </c>
      <c r="G23" s="23">
        <f>+Utilization!C6</f>
        <v>80</v>
      </c>
      <c r="H23" s="160">
        <v>15</v>
      </c>
      <c r="I23" s="160">
        <v>15</v>
      </c>
      <c r="J23" s="160">
        <v>15</v>
      </c>
      <c r="K23" s="160">
        <v>15</v>
      </c>
      <c r="L23" s="160">
        <v>15</v>
      </c>
      <c r="M23" s="160">
        <v>15</v>
      </c>
      <c r="N23" s="160">
        <v>15</v>
      </c>
      <c r="O23" s="160">
        <v>15</v>
      </c>
      <c r="P23" s="160">
        <v>15</v>
      </c>
      <c r="Q23" s="160">
        <v>15</v>
      </c>
      <c r="R23" s="160">
        <v>15</v>
      </c>
      <c r="S23" s="160">
        <v>15</v>
      </c>
    </row>
    <row r="24" spans="1:19" x14ac:dyDescent="0.35">
      <c r="E24" s="23" t="str">
        <f>+Utilization!A7</f>
        <v>Ningbo Xiang</v>
      </c>
      <c r="F24" s="23" t="str">
        <f>+Utilization!B7</f>
        <v>HC</v>
      </c>
      <c r="G24" s="23">
        <f>+Utilization!C7</f>
        <v>80</v>
      </c>
      <c r="H24" s="160"/>
      <c r="I24" s="160"/>
      <c r="J24" s="160"/>
      <c r="K24" s="160"/>
      <c r="L24" s="160">
        <v>5</v>
      </c>
      <c r="M24" s="160"/>
      <c r="N24" s="160"/>
      <c r="O24" s="160"/>
      <c r="P24" s="160"/>
      <c r="Q24" s="160"/>
      <c r="R24" s="160"/>
      <c r="S24" s="160"/>
    </row>
    <row r="25" spans="1:19" x14ac:dyDescent="0.35">
      <c r="E25" s="23" t="str">
        <f>+Utilization!A8</f>
        <v>Ruijiang Zhu</v>
      </c>
      <c r="F25" s="23" t="str">
        <f>+Utilization!B8</f>
        <v>HC</v>
      </c>
      <c r="G25" s="23">
        <f>+Utilization!C8</f>
        <v>80</v>
      </c>
      <c r="H25" s="160"/>
      <c r="I25" s="160"/>
      <c r="J25" s="160"/>
      <c r="K25" s="160"/>
      <c r="L25" s="160"/>
      <c r="M25" s="160">
        <v>5</v>
      </c>
      <c r="N25" s="160">
        <v>5</v>
      </c>
      <c r="O25" s="160">
        <v>5</v>
      </c>
      <c r="P25" s="160">
        <v>5</v>
      </c>
      <c r="Q25" s="160">
        <v>5</v>
      </c>
      <c r="R25" s="160">
        <v>5</v>
      </c>
      <c r="S25" s="160">
        <v>10</v>
      </c>
    </row>
    <row r="26" spans="1:19" x14ac:dyDescent="0.35">
      <c r="E26" s="23" t="str">
        <f>+Utilization!A9</f>
        <v>Junhong Sun</v>
      </c>
      <c r="F26" s="23" t="str">
        <f>+Utilization!B9</f>
        <v>HC</v>
      </c>
      <c r="G26" s="23">
        <f>+Utilization!C9</f>
        <v>80</v>
      </c>
      <c r="H26" s="160"/>
      <c r="I26" s="160"/>
      <c r="J26" s="160"/>
      <c r="K26" s="160">
        <v>5</v>
      </c>
      <c r="L26" s="160">
        <v>5</v>
      </c>
      <c r="M26" s="160"/>
      <c r="N26" s="160">
        <v>5</v>
      </c>
      <c r="O26" s="160"/>
      <c r="P26" s="160">
        <v>5</v>
      </c>
      <c r="Q26" s="160"/>
      <c r="R26" s="160"/>
      <c r="S26" s="160">
        <v>5</v>
      </c>
    </row>
    <row r="27" spans="1:19" x14ac:dyDescent="0.35">
      <c r="E27" s="23" t="str">
        <f>+Utilization!A10</f>
        <v>Yong Zhou</v>
      </c>
      <c r="F27" s="23" t="str">
        <f>+Utilization!B10</f>
        <v>HC</v>
      </c>
      <c r="G27" s="23">
        <f>+Utilization!C10</f>
        <v>80</v>
      </c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</row>
    <row r="28" spans="1:19" x14ac:dyDescent="0.35">
      <c r="E28" s="23" t="str">
        <f>+Utilization!A11</f>
        <v>Weimin Wu</v>
      </c>
      <c r="F28" s="23" t="str">
        <f>+Utilization!B11</f>
        <v>HC</v>
      </c>
      <c r="G28" s="23">
        <f>+Utilization!C11</f>
        <v>80</v>
      </c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</row>
    <row r="29" spans="1:19" x14ac:dyDescent="0.35">
      <c r="E29" s="23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</row>
    <row r="30" spans="1:19" x14ac:dyDescent="0.35">
      <c r="E30" s="23" t="str">
        <f>+Utilization!A13</f>
        <v>Yifei Yan</v>
      </c>
      <c r="F30" s="23" t="str">
        <f>+Utilization!B13</f>
        <v>HC</v>
      </c>
      <c r="G30" s="23">
        <f>+Utilization!C13</f>
        <v>70</v>
      </c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</row>
    <row r="31" spans="1:19" x14ac:dyDescent="0.35">
      <c r="E31" s="23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</row>
    <row r="32" spans="1:19" x14ac:dyDescent="0.35">
      <c r="E32" s="23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</row>
    <row r="33" spans="5:19" x14ac:dyDescent="0.35">
      <c r="E33" s="23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</row>
    <row r="34" spans="5:19" x14ac:dyDescent="0.35">
      <c r="E34" s="23" t="str">
        <f>+Utilization!A17</f>
        <v>XU, Kun</v>
      </c>
      <c r="F34" s="23" t="str">
        <f>+Utilization!B17</f>
        <v>HC</v>
      </c>
      <c r="G34" s="23">
        <f>+Utilization!C17</f>
        <v>70</v>
      </c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</row>
    <row r="35" spans="5:19" x14ac:dyDescent="0.35">
      <c r="E35" s="23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</row>
    <row r="36" spans="5:19" x14ac:dyDescent="0.35">
      <c r="E36" s="23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</row>
    <row r="37" spans="5:19" x14ac:dyDescent="0.35">
      <c r="E37" s="23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</row>
    <row r="38" spans="5:19" x14ac:dyDescent="0.35">
      <c r="E38" s="23" t="str">
        <f>+Utilization!A21</f>
        <v>ZHANG, Ao</v>
      </c>
      <c r="F38" s="23" t="str">
        <f>+Utilization!B21</f>
        <v>HC</v>
      </c>
      <c r="G38" s="23">
        <f>+Utilization!C21</f>
        <v>70</v>
      </c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</row>
    <row r="39" spans="5:19" x14ac:dyDescent="0.35">
      <c r="E39" s="23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</row>
    <row r="40" spans="5:19" x14ac:dyDescent="0.35">
      <c r="E40" s="23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</row>
    <row r="41" spans="5:19" x14ac:dyDescent="0.35">
      <c r="E41" s="23" t="str">
        <f>+Utilization!A24</f>
        <v>GENG, Bin</v>
      </c>
      <c r="F41" s="23" t="str">
        <f>+Utilization!B24</f>
        <v>HC</v>
      </c>
      <c r="G41" s="23">
        <f>+Utilization!C24</f>
        <v>70</v>
      </c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</row>
    <row r="42" spans="5:19" x14ac:dyDescent="0.35">
      <c r="E42" s="23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</row>
    <row r="43" spans="5:19" x14ac:dyDescent="0.35">
      <c r="E43" s="23" t="str">
        <f>+Utilization!A26</f>
        <v>XIE, Qian</v>
      </c>
      <c r="F43" s="23" t="str">
        <f>+Utilization!B26</f>
        <v>HC</v>
      </c>
      <c r="G43" s="23">
        <f>+Utilization!C26</f>
        <v>60</v>
      </c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</row>
    <row r="44" spans="5:19" x14ac:dyDescent="0.35">
      <c r="E44" s="23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</row>
    <row r="45" spans="5:19" x14ac:dyDescent="0.35">
      <c r="E45" s="23" t="str">
        <f>+Utilization!A28</f>
        <v>HE, Ran</v>
      </c>
      <c r="F45" s="23" t="str">
        <f>+Utilization!B28</f>
        <v>HC</v>
      </c>
      <c r="G45" s="23">
        <f>+Utilization!C28</f>
        <v>60</v>
      </c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</row>
    <row r="46" spans="5:19" x14ac:dyDescent="0.35">
      <c r="E46" s="23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</row>
    <row r="47" spans="5:19" x14ac:dyDescent="0.35">
      <c r="E47" s="23" t="str">
        <f>+Utilization!A30</f>
        <v>Min Li</v>
      </c>
      <c r="F47" s="23" t="str">
        <f>+Utilization!B30</f>
        <v>HC</v>
      </c>
      <c r="G47" s="23">
        <f>+Utilization!C30</f>
        <v>60</v>
      </c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</row>
    <row r="48" spans="5:19" x14ac:dyDescent="0.35">
      <c r="E48" s="23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</row>
    <row r="49" spans="5:19" x14ac:dyDescent="0.35">
      <c r="E49" s="23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</row>
    <row r="50" spans="5:19" x14ac:dyDescent="0.35">
      <c r="E50" s="23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</row>
    <row r="51" spans="5:19" x14ac:dyDescent="0.35">
      <c r="E51" s="23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</row>
    <row r="52" spans="5:19" x14ac:dyDescent="0.35">
      <c r="E52" s="23" t="str">
        <f>+Utilization!A35</f>
        <v>Yongquan Wang</v>
      </c>
      <c r="F52" s="23">
        <f>+Utilization!B35</f>
        <v>0</v>
      </c>
      <c r="G52" s="23">
        <f>+Utilization!C35</f>
        <v>60</v>
      </c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</row>
    <row r="53" spans="5:19" x14ac:dyDescent="0.35">
      <c r="E53" s="23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</row>
    <row r="54" spans="5:19" x14ac:dyDescent="0.35">
      <c r="E54" s="23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</row>
    <row r="55" spans="5:19" x14ac:dyDescent="0.35">
      <c r="E55" s="23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</row>
    <row r="56" spans="5:19" x14ac:dyDescent="0.35">
      <c r="E56" s="23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</row>
    <row r="57" spans="5:19" x14ac:dyDescent="0.35">
      <c r="E57" s="23">
        <f>+Utilization!A40</f>
        <v>0</v>
      </c>
      <c r="F57" s="23">
        <f>+Utilization!B40</f>
        <v>0</v>
      </c>
      <c r="G57" s="23">
        <f>+Utilization!C40</f>
        <v>0</v>
      </c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</row>
    <row r="58" spans="5:19" x14ac:dyDescent="0.35">
      <c r="E58" s="23">
        <f>+Utilization!A41</f>
        <v>0</v>
      </c>
      <c r="F58" s="23">
        <f>+Utilization!B41</f>
        <v>0</v>
      </c>
      <c r="G58" s="23">
        <f>+Utilization!C41</f>
        <v>0</v>
      </c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</row>
    <row r="59" spans="5:19" x14ac:dyDescent="0.35">
      <c r="E59" s="23">
        <f>+Utilization!A42</f>
        <v>0</v>
      </c>
      <c r="F59" s="23">
        <f>+Utilization!B42</f>
        <v>0</v>
      </c>
      <c r="G59" s="23">
        <f>+Utilization!C42</f>
        <v>0</v>
      </c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</row>
    <row r="60" spans="5:19" x14ac:dyDescent="0.35">
      <c r="E60" s="23">
        <f>+Utilization!A43</f>
        <v>0</v>
      </c>
      <c r="F60" s="23">
        <f>+Utilization!B43</f>
        <v>0</v>
      </c>
      <c r="G60" s="23">
        <f>+Utilization!C43</f>
        <v>0</v>
      </c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</row>
    <row r="61" spans="5:19" x14ac:dyDescent="0.35">
      <c r="E61" s="23">
        <f>+Utilization!A44</f>
        <v>0</v>
      </c>
      <c r="F61" s="23">
        <f>+Utilization!B44</f>
        <v>0</v>
      </c>
      <c r="G61" s="23">
        <f>+Utilization!C44</f>
        <v>0</v>
      </c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</row>
    <row r="62" spans="5:19" x14ac:dyDescent="0.35">
      <c r="E62" s="23">
        <f>+Utilization!A45</f>
        <v>0</v>
      </c>
      <c r="F62" s="23">
        <f>+Utilization!B45</f>
        <v>0</v>
      </c>
      <c r="G62" s="23">
        <f>+Utilization!C45</f>
        <v>0</v>
      </c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</row>
    <row r="63" spans="5:19" x14ac:dyDescent="0.35">
      <c r="E63" s="23">
        <f>+Utilization!A46</f>
        <v>0</v>
      </c>
      <c r="F63" s="23">
        <f>+Utilization!B46</f>
        <v>0</v>
      </c>
      <c r="G63" s="23">
        <f>+Utilization!C46</f>
        <v>0</v>
      </c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</row>
    <row r="64" spans="5:19" x14ac:dyDescent="0.35">
      <c r="E64" s="23">
        <f>+Utilization!A47</f>
        <v>0</v>
      </c>
      <c r="F64" s="23">
        <f>+Utilization!B47</f>
        <v>0</v>
      </c>
      <c r="G64" s="23">
        <f>+Utilization!C47</f>
        <v>0</v>
      </c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</row>
    <row r="65" spans="5:19" x14ac:dyDescent="0.35">
      <c r="E65" s="23">
        <f>+Utilization!A48</f>
        <v>0</v>
      </c>
      <c r="F65" s="23">
        <f>+Utilization!B48</f>
        <v>0</v>
      </c>
      <c r="G65" s="23">
        <f>+Utilization!C48</f>
        <v>0</v>
      </c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</row>
    <row r="66" spans="5:19" x14ac:dyDescent="0.35">
      <c r="E66" s="23">
        <f>+Utilization!A49</f>
        <v>0</v>
      </c>
      <c r="F66" s="23">
        <f>+Utilization!B49</f>
        <v>0</v>
      </c>
      <c r="G66" s="23">
        <f>+Utilization!C49</f>
        <v>0</v>
      </c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</row>
    <row r="67" spans="5:19" x14ac:dyDescent="0.35">
      <c r="E67" s="23">
        <f>+Utilization!A50</f>
        <v>0</v>
      </c>
      <c r="F67" s="23">
        <f>+Utilization!B50</f>
        <v>0</v>
      </c>
      <c r="G67" s="23">
        <f>+Utilization!C50</f>
        <v>0</v>
      </c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</row>
    <row r="68" spans="5:19" x14ac:dyDescent="0.35">
      <c r="E68" s="23">
        <f>+Utilization!A51</f>
        <v>0</v>
      </c>
      <c r="F68" s="23">
        <f>+Utilization!B51</f>
        <v>0</v>
      </c>
      <c r="G68" s="23">
        <f>+Utilization!C51</f>
        <v>0</v>
      </c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</row>
    <row r="69" spans="5:19" x14ac:dyDescent="0.35">
      <c r="E69" s="23">
        <f>+Utilization!A52</f>
        <v>0</v>
      </c>
      <c r="F69" s="23">
        <f>+Utilization!B52</f>
        <v>0</v>
      </c>
      <c r="G69" s="23">
        <f>+Utilization!C52</f>
        <v>0</v>
      </c>
      <c r="H69" s="160"/>
      <c r="I69" s="160"/>
      <c r="J69" s="160"/>
      <c r="K69" s="160"/>
      <c r="L69" s="160"/>
      <c r="M69" s="160"/>
      <c r="N69" s="160"/>
      <c r="O69" s="160"/>
      <c r="P69" s="160"/>
      <c r="Q69" s="160"/>
      <c r="R69" s="160"/>
      <c r="S69" s="160"/>
    </row>
    <row r="70" spans="5:19" x14ac:dyDescent="0.35">
      <c r="E70" s="23">
        <f>+Utilization!A53</f>
        <v>0</v>
      </c>
      <c r="F70" s="23">
        <f>+Utilization!B53</f>
        <v>0</v>
      </c>
      <c r="G70" s="23">
        <f>+Utilization!C53</f>
        <v>0</v>
      </c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</row>
    <row r="71" spans="5:19" x14ac:dyDescent="0.35">
      <c r="E71" s="23">
        <f>+Utilization!A54</f>
        <v>0</v>
      </c>
      <c r="F71" s="23">
        <f>+Utilization!B54</f>
        <v>0</v>
      </c>
      <c r="G71" s="23">
        <f>+Utilization!C54</f>
        <v>0</v>
      </c>
      <c r="H71" s="160"/>
      <c r="I71" s="160"/>
      <c r="J71" s="160"/>
      <c r="K71" s="160"/>
      <c r="L71" s="160"/>
      <c r="M71" s="160"/>
      <c r="N71" s="160"/>
      <c r="O71" s="160"/>
      <c r="P71" s="160"/>
      <c r="Q71" s="160"/>
      <c r="R71" s="160"/>
      <c r="S71" s="160"/>
    </row>
    <row r="72" spans="5:19" x14ac:dyDescent="0.35">
      <c r="E72" s="23">
        <f>+Utilization!A55</f>
        <v>0</v>
      </c>
      <c r="F72" s="23">
        <f>+Utilization!B55</f>
        <v>0</v>
      </c>
      <c r="G72" s="23">
        <f>+Utilization!C55</f>
        <v>0</v>
      </c>
      <c r="H72" s="160"/>
      <c r="I72" s="160"/>
      <c r="J72" s="160"/>
      <c r="K72" s="160"/>
      <c r="L72" s="160"/>
      <c r="M72" s="160"/>
      <c r="N72" s="160"/>
      <c r="O72" s="160"/>
      <c r="P72" s="160"/>
      <c r="Q72" s="160"/>
      <c r="R72" s="160"/>
      <c r="S72" s="160"/>
    </row>
    <row r="73" spans="5:19" x14ac:dyDescent="0.35">
      <c r="E73" s="23">
        <f>+Utilization!A56</f>
        <v>0</v>
      </c>
      <c r="F73" s="23">
        <f>+Utilization!B56</f>
        <v>0</v>
      </c>
      <c r="G73" s="23">
        <f>+Utilization!C56</f>
        <v>0</v>
      </c>
      <c r="H73" s="160"/>
      <c r="I73" s="160"/>
      <c r="J73" s="160"/>
      <c r="K73" s="160"/>
      <c r="L73" s="160"/>
      <c r="M73" s="160"/>
      <c r="N73" s="160"/>
      <c r="O73" s="160"/>
      <c r="P73" s="160"/>
      <c r="Q73" s="160"/>
      <c r="R73" s="160"/>
      <c r="S73" s="160"/>
    </row>
    <row r="74" spans="5:19" x14ac:dyDescent="0.35">
      <c r="E74" s="23">
        <f>+Utilization!A57</f>
        <v>0</v>
      </c>
      <c r="F74" s="23">
        <f>+Utilization!B57</f>
        <v>0</v>
      </c>
      <c r="G74" s="23">
        <f>+Utilization!C57</f>
        <v>0</v>
      </c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</row>
    <row r="75" spans="5:19" x14ac:dyDescent="0.35">
      <c r="E75" s="23">
        <f>+Utilization!A58</f>
        <v>0</v>
      </c>
      <c r="F75" s="23">
        <f>+Utilization!B58</f>
        <v>0</v>
      </c>
      <c r="G75" s="23">
        <f>+Utilization!C58</f>
        <v>0</v>
      </c>
      <c r="H75" s="160"/>
      <c r="I75" s="160"/>
      <c r="J75" s="160"/>
      <c r="K75" s="160"/>
      <c r="L75" s="160"/>
      <c r="M75" s="160"/>
      <c r="N75" s="160"/>
      <c r="O75" s="160"/>
      <c r="P75" s="160"/>
      <c r="Q75" s="160"/>
      <c r="R75" s="160"/>
      <c r="S75" s="160"/>
    </row>
    <row r="76" spans="5:19" x14ac:dyDescent="0.35">
      <c r="E76" s="23" t="str">
        <f>+Utilization!A59</f>
        <v>Total</v>
      </c>
      <c r="F76" s="23">
        <f>+Utilization!B59</f>
        <v>0</v>
      </c>
      <c r="G76" s="23">
        <f>+Utilization!C59</f>
        <v>0</v>
      </c>
      <c r="H76" s="160"/>
      <c r="I76" s="160"/>
      <c r="J76" s="160"/>
      <c r="K76" s="160"/>
      <c r="L76" s="160"/>
      <c r="M76" s="160"/>
      <c r="N76" s="160"/>
      <c r="O76" s="160"/>
      <c r="P76" s="160"/>
      <c r="Q76" s="160"/>
      <c r="R76" s="160"/>
      <c r="S76" s="160"/>
    </row>
  </sheetData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6"/>
  <sheetViews>
    <sheetView workbookViewId="0">
      <selection activeCell="F2" sqref="F2"/>
    </sheetView>
  </sheetViews>
  <sheetFormatPr defaultColWidth="8.7265625" defaultRowHeight="14.5" x14ac:dyDescent="0.35"/>
  <cols>
    <col min="1" max="1" width="19" style="115" customWidth="1"/>
    <col min="2" max="2" width="6.26953125" style="115" customWidth="1"/>
    <col min="3" max="3" width="8.453125" style="115" customWidth="1"/>
    <col min="4" max="4" width="13.26953125" style="115" customWidth="1"/>
    <col min="5" max="5" width="28.7265625" style="115" customWidth="1"/>
    <col min="6" max="6" width="38.453125" style="115" customWidth="1"/>
    <col min="7" max="7" width="26" style="115" bestFit="1" customWidth="1"/>
    <col min="8" max="14" width="8.7265625" style="115"/>
    <col min="15" max="15" width="9.7265625" style="115" bestFit="1" customWidth="1"/>
    <col min="16" max="18" width="8.7265625" style="115"/>
    <col min="19" max="19" width="9.81640625" style="115" bestFit="1" customWidth="1"/>
    <col min="20" max="21" width="8.7265625" style="115"/>
    <col min="22" max="22" width="2.453125" style="115" hidden="1" customWidth="1"/>
    <col min="23" max="23" width="8.453125" style="115" hidden="1" customWidth="1"/>
    <col min="24" max="16384" width="8.7265625" style="115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160"/>
      <c r="C2" s="160" t="e">
        <f>VLOOKUP(F2,CRM!A:N,5,0)</f>
        <v>#N/A</v>
      </c>
      <c r="D2" s="115" t="s">
        <v>2531</v>
      </c>
      <c r="E2" s="115" t="s">
        <v>2591</v>
      </c>
      <c r="F2" s="240" t="s">
        <v>2597</v>
      </c>
      <c r="G2" s="8" t="s">
        <v>4</v>
      </c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>
        <v>2000000</v>
      </c>
      <c r="T2" s="14">
        <f t="shared" ref="T2:T8" si="0">SUM(H2:S2)</f>
        <v>2000000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(($F$20:$F$76)="HC"), $G$20:$G$76,H$20:H$76))*Utilization!$B$65</f>
        <v>0</v>
      </c>
      <c r="I3" s="14">
        <f>(SUMPRODUCT(-- (($F$20:$F$76)="HC"), $G$20:$G$76,I$20:I$76))*Utilization!$B$65</f>
        <v>0</v>
      </c>
      <c r="J3" s="14">
        <f>(SUMPRODUCT(-- (($F$20:$F$76)="HC"), $G$20:$G$76,J$20:J$76))*Utilization!$B$65</f>
        <v>0</v>
      </c>
      <c r="K3" s="14">
        <f>(SUMPRODUCT(-- (($F$20:$F$76)="HC"), $G$20:$G$76,K$20:K$76))*Utilization!$B$65</f>
        <v>6400</v>
      </c>
      <c r="L3" s="14">
        <f>(SUMPRODUCT(-- (($F$20:$F$76)="HC"), $G$20:$G$76,L$20:L$76))*Utilization!$B$65</f>
        <v>6400</v>
      </c>
      <c r="M3" s="14">
        <f>(SUMPRODUCT(-- (($F$20:$F$76)="HC"), $G$20:$G$76,M$20:M$76))*Utilization!$B$65</f>
        <v>6400</v>
      </c>
      <c r="N3" s="14">
        <f>(SUMPRODUCT(-- (($F$20:$F$76)="HC"), $G$20:$G$76,N$20:N$76))*Utilization!$B$65</f>
        <v>3200</v>
      </c>
      <c r="O3" s="14">
        <f>(SUMPRODUCT(-- (($F$20:$F$76)="HC"), $G$20:$G$76,O$20:O$76))*Utilization!$B$65</f>
        <v>3200</v>
      </c>
      <c r="P3" s="14">
        <f>(SUMPRODUCT(-- (($F$20:$F$76)="HC"), $G$20:$G$76,P$20:P$76))*Utilization!$B$65</f>
        <v>3200</v>
      </c>
      <c r="Q3" s="14">
        <f>(SUMPRODUCT(-- (($F$20:$F$76)="HC"), $G$20:$G$76,Q$20:Q$76))*Utilization!$B$65</f>
        <v>3200</v>
      </c>
      <c r="R3" s="14">
        <f>(SUMPRODUCT(-- (($F$20:$F$76)="HC"), $G$20:$G$76,R$20:R$76))*Utilization!$B$65</f>
        <v>3200</v>
      </c>
      <c r="S3" s="14">
        <f>(SUMPRODUCT(-- (($F$20:$F$76)="HC"), $G$20:$G$76,S$20:S$76))*Utilization!$B$65</f>
        <v>3200</v>
      </c>
      <c r="T3" s="14">
        <f t="shared" si="0"/>
        <v>38400</v>
      </c>
      <c r="V3" s="18" t="s">
        <v>37</v>
      </c>
      <c r="W3" s="115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(($F$20:$F$76)="EX"), $G$20:$G$76,H$20:H$76))*Utilization!$B$65</f>
        <v>0</v>
      </c>
      <c r="I4" s="14">
        <f>(SUMPRODUCT(-- (($F$20:$F$76)="EX"), $G$20:$G$76,I$20:I$76))*Utilization!$B$65</f>
        <v>0</v>
      </c>
      <c r="J4" s="14">
        <f>(SUMPRODUCT(-- (($F$20:$F$76)="EX"), $G$20:$G$76,J$20:J$76))*Utilization!$B$65</f>
        <v>0</v>
      </c>
      <c r="K4" s="14">
        <f>(SUMPRODUCT(-- (($F$20:$F$76)="EX"), $G$20:$G$76,K$20:K$76))*Utilization!$B$65</f>
        <v>0</v>
      </c>
      <c r="L4" s="14">
        <f>(SUMPRODUCT(-- (($F$20:$F$76)="EX"), $G$20:$G$76,L$20:L$76))*Utilization!$B$65</f>
        <v>0</v>
      </c>
      <c r="M4" s="14">
        <f>(SUMPRODUCT(-- (($F$20:$F$76)="EX"), $G$20:$G$76,M$20:M$76))*Utilization!$B$65</f>
        <v>0</v>
      </c>
      <c r="N4" s="14">
        <f>(SUMPRODUCT(-- (($F$20:$F$76)="EX"), $G$20:$G$76,N$20:N$76))*Utilization!$B$65</f>
        <v>0</v>
      </c>
      <c r="O4" s="14">
        <f>(SUMPRODUCT(-- (($F$20:$F$76)="EX"), $G$20:$G$76,O$20:O$76))*Utilization!$B$65</f>
        <v>0</v>
      </c>
      <c r="P4" s="14">
        <f>(SUMPRODUCT(-- (($F$20:$F$76)="EX"), $G$20:$G$76,P$20:P$76))*Utilization!$B$65</f>
        <v>0</v>
      </c>
      <c r="Q4" s="14">
        <f>(SUMPRODUCT(-- (($F$20:$F$76)="EX"), $G$20:$G$76,Q$20:Q$76))*Utilization!$B$65</f>
        <v>0</v>
      </c>
      <c r="R4" s="14">
        <f>(SUMPRODUCT(-- (($F$20:$F$76)="EX"), $G$20:$G$76,R$20:R$76))*Utilization!$B$65</f>
        <v>0</v>
      </c>
      <c r="S4" s="14">
        <f>(SUMPRODUCT(-- (($F$20:$F$76)="EX"), $G$20:$G$76,S$20:S$76))*Utilization!$B$65</f>
        <v>0</v>
      </c>
      <c r="T4" s="14">
        <f t="shared" si="0"/>
        <v>0</v>
      </c>
      <c r="W4" s="115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(($F$20:$F$76)="CO"), $G$20:$G$76,H$20:H$76))*Utilization!$B$65</f>
        <v>0</v>
      </c>
      <c r="I5" s="14">
        <f>(SUMPRODUCT(-- (($F$20:$F$76)="CO"), $G$20:$G$76,I$20:I$76))*Utilization!$B$65</f>
        <v>0</v>
      </c>
      <c r="J5" s="14">
        <f>(SUMPRODUCT(-- (($F$20:$F$76)="CO"), $G$20:$G$76,J$20:J$76))*Utilization!$B$65</f>
        <v>0</v>
      </c>
      <c r="K5" s="14">
        <f>(SUMPRODUCT(-- (($F$20:$F$76)="CO"), $G$20:$G$76,K$20:K$76))*Utilization!$B$65</f>
        <v>0</v>
      </c>
      <c r="L5" s="14">
        <f>(SUMPRODUCT(-- (($F$20:$F$76)="CO"), $G$20:$G$76,L$20:L$76))*Utilization!$B$65</f>
        <v>0</v>
      </c>
      <c r="M5" s="14">
        <f>(SUMPRODUCT(-- (($F$20:$F$76)="CO"), $G$20:$G$76,M$20:M$76))*Utilization!$B$65</f>
        <v>0</v>
      </c>
      <c r="N5" s="14">
        <f>(SUMPRODUCT(-- (($F$20:$F$76)="CO"), $G$20:$G$76,N$20:N$76))*Utilization!$B$65</f>
        <v>0</v>
      </c>
      <c r="O5" s="14">
        <f>(SUMPRODUCT(-- (($F$20:$F$76)="CO"), $G$20:$G$76,O$20:O$76))*Utilization!$B$65</f>
        <v>0</v>
      </c>
      <c r="P5" s="14">
        <f>(SUMPRODUCT(-- (($F$20:$F$76)="CO"), $G$20:$G$76,P$20:P$76))*Utilization!$B$65</f>
        <v>0</v>
      </c>
      <c r="Q5" s="14">
        <f>(SUMPRODUCT(-- (($F$20:$F$76)="CO"), $G$20:$G$76,Q$20:Q$76))*Utilization!$B$65</f>
        <v>0</v>
      </c>
      <c r="R5" s="14">
        <f>(SUMPRODUCT(-- (($F$20:$F$76)="CO"), $G$20:$G$76,R$20:R$76))*Utilization!$B$65</f>
        <v>0</v>
      </c>
      <c r="S5" s="14">
        <f>(SUMPRODUCT(-- (($F$20:$F$76)="CO"), $G$20:$G$76,S$20:S$76))*Utilization!$B$65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4">
        <f t="shared" si="0"/>
        <v>0</v>
      </c>
    </row>
    <row r="9" spans="1:23" s="170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6400</v>
      </c>
      <c r="L9" s="11">
        <f t="shared" si="1"/>
        <v>6400</v>
      </c>
      <c r="M9" s="11">
        <f t="shared" si="1"/>
        <v>6400</v>
      </c>
      <c r="N9" s="11">
        <f t="shared" si="1"/>
        <v>3200</v>
      </c>
      <c r="O9" s="11">
        <f t="shared" si="1"/>
        <v>3200</v>
      </c>
      <c r="P9" s="11">
        <f t="shared" si="1"/>
        <v>3200</v>
      </c>
      <c r="Q9" s="11">
        <f t="shared" si="1"/>
        <v>3200</v>
      </c>
      <c r="R9" s="11">
        <f t="shared" si="1"/>
        <v>3200</v>
      </c>
      <c r="S9" s="11">
        <f t="shared" si="1"/>
        <v>3200</v>
      </c>
      <c r="T9" s="11">
        <f t="shared" si="1"/>
        <v>38400</v>
      </c>
    </row>
    <row r="10" spans="1:23" s="170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0.99839999999999995</v>
      </c>
      <c r="T10" s="12">
        <f t="shared" si="2"/>
        <v>0.98080000000000001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0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1.6000000000000001E-3</v>
      </c>
      <c r="T11" s="13">
        <f>IF(T$2=0,0,+T3/T$2)</f>
        <v>1.9199999999999998E-2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</row>
    <row r="21" spans="1:19" x14ac:dyDescent="0.35">
      <c r="E21" s="24" t="str">
        <f>+Utilization!A4</f>
        <v>Tao Feng</v>
      </c>
      <c r="F21" s="23" t="str">
        <f>+Utilization!B4</f>
        <v>HC</v>
      </c>
      <c r="G21" s="23">
        <f>+Utilization!C4</f>
        <v>80</v>
      </c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</row>
    <row r="22" spans="1:19" x14ac:dyDescent="0.35">
      <c r="E22" s="24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160"/>
      <c r="I22" s="160"/>
      <c r="J22" s="160"/>
      <c r="K22" s="160"/>
      <c r="L22" s="160">
        <v>10</v>
      </c>
      <c r="M22" s="160">
        <v>5</v>
      </c>
      <c r="N22" s="160">
        <v>5</v>
      </c>
      <c r="O22" s="160">
        <v>5</v>
      </c>
      <c r="P22" s="160">
        <v>5</v>
      </c>
      <c r="Q22" s="160">
        <v>5</v>
      </c>
      <c r="R22" s="160">
        <v>5</v>
      </c>
      <c r="S22" s="160">
        <v>5</v>
      </c>
    </row>
    <row r="23" spans="1:19" x14ac:dyDescent="0.35">
      <c r="E23" s="24" t="str">
        <f>+Utilization!A6</f>
        <v>Chengyi Wang</v>
      </c>
      <c r="F23" s="23" t="str">
        <f>+Utilization!B6</f>
        <v>HC</v>
      </c>
      <c r="G23" s="23">
        <f>+Utilization!C6</f>
        <v>80</v>
      </c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</row>
    <row r="24" spans="1:19" x14ac:dyDescent="0.35">
      <c r="E24" s="24" t="str">
        <f>+Utilization!A7</f>
        <v>Ningbo Xiang</v>
      </c>
      <c r="F24" s="23" t="str">
        <f>+Utilization!B7</f>
        <v>HC</v>
      </c>
      <c r="G24" s="23">
        <f>+Utilization!C7</f>
        <v>80</v>
      </c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</row>
    <row r="25" spans="1:19" x14ac:dyDescent="0.35">
      <c r="E25" s="24" t="str">
        <f>+Utilization!A8</f>
        <v>Ruijiang Zhu</v>
      </c>
      <c r="F25" s="23" t="str">
        <f>+Utilization!B8</f>
        <v>HC</v>
      </c>
      <c r="G25" s="23">
        <f>+Utilization!C8</f>
        <v>80</v>
      </c>
      <c r="H25" s="160"/>
      <c r="I25" s="160"/>
      <c r="J25" s="160"/>
      <c r="K25" s="160">
        <v>10</v>
      </c>
      <c r="L25" s="160">
        <v>0</v>
      </c>
      <c r="M25" s="160">
        <v>5</v>
      </c>
      <c r="N25" s="160"/>
      <c r="O25" s="160"/>
      <c r="P25" s="160"/>
      <c r="Q25" s="160"/>
      <c r="R25" s="160"/>
      <c r="S25" s="160"/>
    </row>
    <row r="26" spans="1:19" x14ac:dyDescent="0.35">
      <c r="E26" s="24" t="str">
        <f>+Utilization!A9</f>
        <v>Junhong Sun</v>
      </c>
      <c r="F26" s="23" t="str">
        <f>+Utilization!B9</f>
        <v>HC</v>
      </c>
      <c r="G26" s="23">
        <f>+Utilization!C9</f>
        <v>80</v>
      </c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</row>
    <row r="27" spans="1:19" x14ac:dyDescent="0.35">
      <c r="E27" s="24" t="str">
        <f>+Utilization!A10</f>
        <v>Yong Zhou</v>
      </c>
      <c r="F27" s="23" t="str">
        <f>+Utilization!B10</f>
        <v>HC</v>
      </c>
      <c r="G27" s="23">
        <f>+Utilization!C10</f>
        <v>80</v>
      </c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</row>
    <row r="28" spans="1:19" x14ac:dyDescent="0.35">
      <c r="E28" s="24" t="str">
        <f>+Utilization!A11</f>
        <v>Weimin Wu</v>
      </c>
      <c r="F28" s="23" t="str">
        <f>+Utilization!B11</f>
        <v>HC</v>
      </c>
      <c r="G28" s="23">
        <f>+Utilization!C11</f>
        <v>80</v>
      </c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</row>
    <row r="29" spans="1:19" x14ac:dyDescent="0.35">
      <c r="E29" s="24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</row>
    <row r="30" spans="1:19" x14ac:dyDescent="0.35">
      <c r="E30" s="24" t="str">
        <f>+Utilization!A13</f>
        <v>Yifei Yan</v>
      </c>
      <c r="F30" s="23" t="str">
        <f>+Utilization!B13</f>
        <v>HC</v>
      </c>
      <c r="G30" s="23">
        <f>+Utilization!C13</f>
        <v>70</v>
      </c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</row>
    <row r="31" spans="1:19" x14ac:dyDescent="0.35">
      <c r="E31" s="24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</row>
    <row r="32" spans="1:19" x14ac:dyDescent="0.35">
      <c r="E32" s="24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</row>
    <row r="33" spans="5:19" x14ac:dyDescent="0.35">
      <c r="E33" s="24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</row>
    <row r="34" spans="5:19" x14ac:dyDescent="0.35">
      <c r="E34" s="24" t="str">
        <f>+Utilization!A17</f>
        <v>XU, Kun</v>
      </c>
      <c r="F34" s="23" t="str">
        <f>+Utilization!B17</f>
        <v>HC</v>
      </c>
      <c r="G34" s="23">
        <f>+Utilization!C17</f>
        <v>70</v>
      </c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</row>
    <row r="35" spans="5:19" x14ac:dyDescent="0.35">
      <c r="E35" s="24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</row>
    <row r="36" spans="5:19" x14ac:dyDescent="0.35">
      <c r="E36" s="24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</row>
    <row r="37" spans="5:19" x14ac:dyDescent="0.35">
      <c r="E37" s="24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</row>
    <row r="38" spans="5:19" x14ac:dyDescent="0.35">
      <c r="E38" s="24" t="str">
        <f>+Utilization!A21</f>
        <v>ZHANG, Ao</v>
      </c>
      <c r="F38" s="23" t="str">
        <f>+Utilization!B21</f>
        <v>HC</v>
      </c>
      <c r="G38" s="23">
        <f>+Utilization!C21</f>
        <v>70</v>
      </c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</row>
    <row r="39" spans="5:19" x14ac:dyDescent="0.35">
      <c r="E39" s="24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</row>
    <row r="40" spans="5:19" x14ac:dyDescent="0.35">
      <c r="E40" s="24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</row>
    <row r="41" spans="5:19" x14ac:dyDescent="0.35">
      <c r="E41" s="24" t="str">
        <f>+Utilization!A24</f>
        <v>GENG, Bin</v>
      </c>
      <c r="F41" s="23" t="str">
        <f>+Utilization!B24</f>
        <v>HC</v>
      </c>
      <c r="G41" s="23">
        <f>+Utilization!C24</f>
        <v>70</v>
      </c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</row>
    <row r="42" spans="5:19" x14ac:dyDescent="0.35">
      <c r="E42" s="24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</row>
    <row r="43" spans="5:19" x14ac:dyDescent="0.35">
      <c r="E43" s="24" t="str">
        <f>+Utilization!A26</f>
        <v>XIE, Qian</v>
      </c>
      <c r="F43" s="23" t="str">
        <f>+Utilization!B26</f>
        <v>HC</v>
      </c>
      <c r="G43" s="23">
        <f>+Utilization!C26</f>
        <v>60</v>
      </c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</row>
    <row r="44" spans="5:19" x14ac:dyDescent="0.35">
      <c r="E44" s="24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</row>
    <row r="45" spans="5:19" x14ac:dyDescent="0.35">
      <c r="E45" s="24" t="str">
        <f>+Utilization!A28</f>
        <v>HE, Ran</v>
      </c>
      <c r="F45" s="23" t="str">
        <f>+Utilization!B28</f>
        <v>HC</v>
      </c>
      <c r="G45" s="23">
        <f>+Utilization!C28</f>
        <v>60</v>
      </c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</row>
    <row r="46" spans="5:19" x14ac:dyDescent="0.35">
      <c r="E46" s="24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</row>
    <row r="47" spans="5:19" x14ac:dyDescent="0.35">
      <c r="E47" s="24" t="str">
        <f>+Utilization!A30</f>
        <v>Min Li</v>
      </c>
      <c r="F47" s="23" t="str">
        <f>+Utilization!B30</f>
        <v>HC</v>
      </c>
      <c r="G47" s="23">
        <f>+Utilization!C30</f>
        <v>60</v>
      </c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</row>
    <row r="48" spans="5:19" x14ac:dyDescent="0.35">
      <c r="E48" s="24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</row>
    <row r="49" spans="5:19" x14ac:dyDescent="0.35">
      <c r="E49" s="24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</row>
    <row r="50" spans="5:19" x14ac:dyDescent="0.35">
      <c r="E50" s="24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</row>
    <row r="51" spans="5:19" x14ac:dyDescent="0.35">
      <c r="E51" s="24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</row>
    <row r="52" spans="5:19" x14ac:dyDescent="0.35">
      <c r="E52" s="24" t="str">
        <f>+Utilization!A35</f>
        <v>Yongquan Wang</v>
      </c>
      <c r="F52" s="23">
        <f>+Utilization!B35</f>
        <v>0</v>
      </c>
      <c r="G52" s="23">
        <f>+Utilization!C35</f>
        <v>60</v>
      </c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</row>
    <row r="53" spans="5:19" x14ac:dyDescent="0.35">
      <c r="E53" s="24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</row>
    <row r="54" spans="5:19" x14ac:dyDescent="0.35">
      <c r="E54" s="24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</row>
    <row r="55" spans="5:19" x14ac:dyDescent="0.35">
      <c r="E55" s="24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</row>
    <row r="56" spans="5:19" x14ac:dyDescent="0.35">
      <c r="E56" s="24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</row>
    <row r="57" spans="5:19" x14ac:dyDescent="0.35">
      <c r="E57" s="24">
        <f>+Utilization!A40</f>
        <v>0</v>
      </c>
      <c r="F57" s="23">
        <f>+Utilization!B40</f>
        <v>0</v>
      </c>
      <c r="G57" s="23">
        <f>+Utilization!C40</f>
        <v>0</v>
      </c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</row>
    <row r="58" spans="5:19" x14ac:dyDescent="0.35">
      <c r="E58" s="24">
        <f>+Utilization!A41</f>
        <v>0</v>
      </c>
      <c r="F58" s="23">
        <f>+Utilization!B41</f>
        <v>0</v>
      </c>
      <c r="G58" s="23">
        <f>+Utilization!C41</f>
        <v>0</v>
      </c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</row>
    <row r="59" spans="5:19" x14ac:dyDescent="0.35">
      <c r="E59" s="24">
        <f>+Utilization!A42</f>
        <v>0</v>
      </c>
      <c r="F59" s="23">
        <f>+Utilization!B42</f>
        <v>0</v>
      </c>
      <c r="G59" s="23">
        <f>+Utilization!C42</f>
        <v>0</v>
      </c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</row>
    <row r="60" spans="5:19" x14ac:dyDescent="0.35">
      <c r="E60" s="24">
        <f>+Utilization!A43</f>
        <v>0</v>
      </c>
      <c r="F60" s="23">
        <f>+Utilization!B43</f>
        <v>0</v>
      </c>
      <c r="G60" s="23">
        <f>+Utilization!C43</f>
        <v>0</v>
      </c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</row>
    <row r="61" spans="5:19" x14ac:dyDescent="0.35">
      <c r="E61" s="24">
        <f>+Utilization!A44</f>
        <v>0</v>
      </c>
      <c r="F61" s="23">
        <f>+Utilization!B44</f>
        <v>0</v>
      </c>
      <c r="G61" s="23">
        <f>+Utilization!C44</f>
        <v>0</v>
      </c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</row>
    <row r="62" spans="5:19" x14ac:dyDescent="0.35">
      <c r="E62" s="24">
        <f>+Utilization!A45</f>
        <v>0</v>
      </c>
      <c r="F62" s="23">
        <f>+Utilization!B45</f>
        <v>0</v>
      </c>
      <c r="G62" s="23">
        <f>+Utilization!C45</f>
        <v>0</v>
      </c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</row>
    <row r="63" spans="5:19" x14ac:dyDescent="0.35">
      <c r="E63" s="24">
        <f>+Utilization!A46</f>
        <v>0</v>
      </c>
      <c r="F63" s="23">
        <f>+Utilization!B46</f>
        <v>0</v>
      </c>
      <c r="G63" s="23">
        <f>+Utilization!C46</f>
        <v>0</v>
      </c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</row>
    <row r="64" spans="5:19" x14ac:dyDescent="0.35">
      <c r="E64" s="24">
        <f>+Utilization!A47</f>
        <v>0</v>
      </c>
      <c r="F64" s="23">
        <f>+Utilization!B47</f>
        <v>0</v>
      </c>
      <c r="G64" s="23">
        <f>+Utilization!C47</f>
        <v>0</v>
      </c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</row>
    <row r="65" spans="5:19" x14ac:dyDescent="0.35">
      <c r="E65" s="24">
        <f>+Utilization!A48</f>
        <v>0</v>
      </c>
      <c r="F65" s="23">
        <f>+Utilization!B48</f>
        <v>0</v>
      </c>
      <c r="G65" s="23">
        <f>+Utilization!C48</f>
        <v>0</v>
      </c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</row>
    <row r="66" spans="5:19" x14ac:dyDescent="0.35">
      <c r="E66" s="24">
        <f>+Utilization!A49</f>
        <v>0</v>
      </c>
      <c r="F66" s="23">
        <f>+Utilization!B49</f>
        <v>0</v>
      </c>
      <c r="G66" s="23">
        <f>+Utilization!C49</f>
        <v>0</v>
      </c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</row>
    <row r="67" spans="5:19" x14ac:dyDescent="0.35">
      <c r="E67" s="24">
        <f>+Utilization!A50</f>
        <v>0</v>
      </c>
      <c r="F67" s="23">
        <f>+Utilization!B50</f>
        <v>0</v>
      </c>
      <c r="G67" s="23">
        <f>+Utilization!C50</f>
        <v>0</v>
      </c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</row>
    <row r="68" spans="5:19" x14ac:dyDescent="0.35">
      <c r="E68" s="24">
        <f>+Utilization!A51</f>
        <v>0</v>
      </c>
      <c r="F68" s="23">
        <f>+Utilization!B51</f>
        <v>0</v>
      </c>
      <c r="G68" s="23">
        <f>+Utilization!C51</f>
        <v>0</v>
      </c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</row>
    <row r="69" spans="5:19" x14ac:dyDescent="0.35">
      <c r="E69" s="24">
        <f>+Utilization!A52</f>
        <v>0</v>
      </c>
      <c r="F69" s="23">
        <f>+Utilization!B52</f>
        <v>0</v>
      </c>
      <c r="G69" s="23">
        <f>+Utilization!C52</f>
        <v>0</v>
      </c>
      <c r="H69" s="160"/>
      <c r="I69" s="160"/>
      <c r="J69" s="160"/>
      <c r="K69" s="160"/>
      <c r="L69" s="160"/>
      <c r="M69" s="160"/>
      <c r="N69" s="160"/>
      <c r="O69" s="160"/>
      <c r="P69" s="160"/>
      <c r="Q69" s="160"/>
      <c r="R69" s="160"/>
      <c r="S69" s="160"/>
    </row>
    <row r="70" spans="5:19" x14ac:dyDescent="0.35">
      <c r="E70" s="24">
        <f>+Utilization!A53</f>
        <v>0</v>
      </c>
      <c r="F70" s="23">
        <f>+Utilization!B53</f>
        <v>0</v>
      </c>
      <c r="G70" s="23">
        <f>+Utilization!C53</f>
        <v>0</v>
      </c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</row>
    <row r="71" spans="5:19" x14ac:dyDescent="0.35">
      <c r="E71" s="24">
        <f>+Utilization!A54</f>
        <v>0</v>
      </c>
      <c r="F71" s="23">
        <f>+Utilization!B54</f>
        <v>0</v>
      </c>
      <c r="G71" s="23">
        <f>+Utilization!C54</f>
        <v>0</v>
      </c>
      <c r="H71" s="160"/>
      <c r="I71" s="160"/>
      <c r="J71" s="160"/>
      <c r="K71" s="160"/>
      <c r="L71" s="160"/>
      <c r="M71" s="160"/>
      <c r="N71" s="160"/>
      <c r="O71" s="160"/>
      <c r="P71" s="160"/>
      <c r="Q71" s="160"/>
      <c r="R71" s="160"/>
      <c r="S71" s="160"/>
    </row>
    <row r="72" spans="5:19" x14ac:dyDescent="0.35">
      <c r="E72" s="24">
        <f>+Utilization!A55</f>
        <v>0</v>
      </c>
      <c r="F72" s="23">
        <f>+Utilization!B55</f>
        <v>0</v>
      </c>
      <c r="G72" s="23">
        <f>+Utilization!C55</f>
        <v>0</v>
      </c>
      <c r="H72" s="160"/>
      <c r="I72" s="160"/>
      <c r="J72" s="160"/>
      <c r="K72" s="160"/>
      <c r="L72" s="160"/>
      <c r="M72" s="160"/>
      <c r="N72" s="160"/>
      <c r="O72" s="160"/>
      <c r="P72" s="160"/>
      <c r="Q72" s="160"/>
      <c r="R72" s="160"/>
      <c r="S72" s="160"/>
    </row>
    <row r="73" spans="5:19" x14ac:dyDescent="0.35">
      <c r="E73" s="24">
        <f>+Utilization!A56</f>
        <v>0</v>
      </c>
      <c r="F73" s="23">
        <f>+Utilization!B56</f>
        <v>0</v>
      </c>
      <c r="G73" s="23">
        <f>+Utilization!C56</f>
        <v>0</v>
      </c>
      <c r="H73" s="160"/>
      <c r="I73" s="160"/>
      <c r="J73" s="160"/>
      <c r="K73" s="160"/>
      <c r="L73" s="160"/>
      <c r="M73" s="160"/>
      <c r="N73" s="160"/>
      <c r="O73" s="160"/>
      <c r="P73" s="160"/>
      <c r="Q73" s="160"/>
      <c r="R73" s="160"/>
      <c r="S73" s="160"/>
    </row>
    <row r="74" spans="5:19" x14ac:dyDescent="0.35">
      <c r="E74" s="24">
        <f>+Utilization!A57</f>
        <v>0</v>
      </c>
      <c r="F74" s="23">
        <f>+Utilization!B57</f>
        <v>0</v>
      </c>
      <c r="G74" s="23">
        <f>+Utilization!C57</f>
        <v>0</v>
      </c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</row>
    <row r="75" spans="5:19" x14ac:dyDescent="0.35">
      <c r="E75" s="24">
        <f>+Utilization!A58</f>
        <v>0</v>
      </c>
      <c r="F75" s="23">
        <f>+Utilization!B58</f>
        <v>0</v>
      </c>
      <c r="G75" s="23">
        <f>+Utilization!C58</f>
        <v>0</v>
      </c>
      <c r="H75" s="160"/>
      <c r="I75" s="160"/>
      <c r="J75" s="160"/>
      <c r="K75" s="160"/>
      <c r="L75" s="160"/>
      <c r="M75" s="160"/>
      <c r="N75" s="160"/>
      <c r="O75" s="160"/>
      <c r="P75" s="160"/>
      <c r="Q75" s="160"/>
      <c r="R75" s="160"/>
      <c r="S75" s="160"/>
    </row>
    <row r="76" spans="5:19" x14ac:dyDescent="0.35">
      <c r="E76" s="24" t="str">
        <f>+Utilization!A59</f>
        <v>Total</v>
      </c>
      <c r="F76" s="23">
        <f>+Utilization!B59</f>
        <v>0</v>
      </c>
      <c r="G76" s="23">
        <f>+Utilization!C59</f>
        <v>0</v>
      </c>
      <c r="H76" s="160"/>
      <c r="I76" s="160"/>
      <c r="J76" s="160"/>
      <c r="K76" s="160"/>
      <c r="L76" s="160"/>
      <c r="M76" s="160"/>
      <c r="N76" s="160"/>
      <c r="O76" s="160"/>
      <c r="P76" s="160"/>
      <c r="Q76" s="160"/>
      <c r="R76" s="160"/>
      <c r="S76" s="160"/>
    </row>
  </sheetData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6"/>
  <sheetViews>
    <sheetView workbookViewId="0">
      <selection activeCell="A26" sqref="A26:B26"/>
    </sheetView>
  </sheetViews>
  <sheetFormatPr defaultColWidth="8.7265625" defaultRowHeight="14.5" x14ac:dyDescent="0.35"/>
  <cols>
    <col min="1" max="1" width="19" style="115" customWidth="1"/>
    <col min="2" max="2" width="6.26953125" style="115" customWidth="1"/>
    <col min="3" max="3" width="8.453125" style="115" customWidth="1"/>
    <col min="4" max="4" width="13.26953125" style="115" customWidth="1"/>
    <col min="5" max="5" width="28.7265625" style="115" customWidth="1"/>
    <col min="6" max="6" width="38.453125" style="115" customWidth="1"/>
    <col min="7" max="7" width="26" style="115" bestFit="1" customWidth="1"/>
    <col min="8" max="14" width="8.7265625" style="115"/>
    <col min="15" max="15" width="9.7265625" style="115" bestFit="1" customWidth="1"/>
    <col min="16" max="21" width="8.7265625" style="115"/>
    <col min="22" max="22" width="2.453125" style="115" hidden="1" customWidth="1"/>
    <col min="23" max="23" width="8.453125" style="115" hidden="1" customWidth="1"/>
    <col min="24" max="16384" width="8.7265625" style="115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160"/>
      <c r="C2" s="160" t="e">
        <f>VLOOKUP(F2,CRM!A:N,5,0)</f>
        <v>#N/A</v>
      </c>
      <c r="D2" s="115" t="s">
        <v>2532</v>
      </c>
      <c r="E2" s="115" t="s">
        <v>2596</v>
      </c>
      <c r="F2" s="115" t="s">
        <v>2598</v>
      </c>
      <c r="G2" s="8" t="s">
        <v>4</v>
      </c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>
        <v>500000</v>
      </c>
      <c r="T2" s="14">
        <f t="shared" ref="T2:T8" si="0">SUM(H2:S2)</f>
        <v>500000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(($F$20:$F$76)="HC"), $G$20:$G$76,H$20:H$76))*Utilization!$B$65</f>
        <v>0</v>
      </c>
      <c r="I3" s="14">
        <f>(SUMPRODUCT(-- (($F$20:$F$76)="HC"), $G$20:$G$76,I$20:I$76))*Utilization!$B$65</f>
        <v>0</v>
      </c>
      <c r="J3" s="14">
        <f>(SUMPRODUCT(-- (($F$20:$F$76)="HC"), $G$20:$G$76,J$20:J$76))*Utilization!$B$65</f>
        <v>0</v>
      </c>
      <c r="K3" s="14">
        <f>(SUMPRODUCT(-- (($F$20:$F$76)="HC"), $G$20:$G$76,K$20:K$76))*Utilization!$B$65</f>
        <v>3200</v>
      </c>
      <c r="L3" s="14">
        <f>(SUMPRODUCT(-- (($F$20:$F$76)="HC"), $G$20:$G$76,L$20:L$76))*Utilization!$B$65</f>
        <v>0</v>
      </c>
      <c r="M3" s="14">
        <f>(SUMPRODUCT(-- (($F$20:$F$76)="HC"), $G$20:$G$76,M$20:M$76))*Utilization!$B$65</f>
        <v>1280</v>
      </c>
      <c r="N3" s="14">
        <f>(SUMPRODUCT(-- (($F$20:$F$76)="HC"), $G$20:$G$76,N$20:N$76))*Utilization!$B$65</f>
        <v>0</v>
      </c>
      <c r="O3" s="14">
        <f>(SUMPRODUCT(-- (($F$20:$F$76)="HC"), $G$20:$G$76,O$20:O$76))*Utilization!$B$65</f>
        <v>3200</v>
      </c>
      <c r="P3" s="14">
        <f>(SUMPRODUCT(-- (($F$20:$F$76)="HC"), $G$20:$G$76,P$20:P$76))*Utilization!$B$65</f>
        <v>0</v>
      </c>
      <c r="Q3" s="14">
        <f>(SUMPRODUCT(-- (($F$20:$F$76)="HC"), $G$20:$G$76,Q$20:Q$76))*Utilization!$B$65</f>
        <v>0</v>
      </c>
      <c r="R3" s="14">
        <f>(SUMPRODUCT(-- (($F$20:$F$76)="HC"), $G$20:$G$76,R$20:R$76))*Utilization!$B$65</f>
        <v>0</v>
      </c>
      <c r="S3" s="14">
        <f>(SUMPRODUCT(-- (($F$20:$F$76)="HC"), $G$20:$G$76,S$20:S$76))*Utilization!$B$65</f>
        <v>0</v>
      </c>
      <c r="T3" s="14">
        <f t="shared" si="0"/>
        <v>7680</v>
      </c>
      <c r="V3" s="18" t="s">
        <v>37</v>
      </c>
      <c r="W3" s="115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(($F$20:$F$76)="EX"), $G$20:$G$76,H$20:H$76))*Utilization!$B$65</f>
        <v>0</v>
      </c>
      <c r="I4" s="14">
        <f>(SUMPRODUCT(-- (($F$20:$F$76)="EX"), $G$20:$G$76,I$20:I$76))*Utilization!$B$65</f>
        <v>0</v>
      </c>
      <c r="J4" s="14">
        <f>(SUMPRODUCT(-- (($F$20:$F$76)="EX"), $G$20:$G$76,J$20:J$76))*Utilization!$B$65</f>
        <v>0</v>
      </c>
      <c r="K4" s="14">
        <f>(SUMPRODUCT(-- (($F$20:$F$76)="EX"), $G$20:$G$76,K$20:K$76))*Utilization!$B$65</f>
        <v>0</v>
      </c>
      <c r="L4" s="14">
        <f>(SUMPRODUCT(-- (($F$20:$F$76)="EX"), $G$20:$G$76,L$20:L$76))*Utilization!$B$65</f>
        <v>0</v>
      </c>
      <c r="M4" s="14">
        <f>(SUMPRODUCT(-- (($F$20:$F$76)="EX"), $G$20:$G$76,M$20:M$76))*Utilization!$B$65</f>
        <v>0</v>
      </c>
      <c r="N4" s="14">
        <f>(SUMPRODUCT(-- (($F$20:$F$76)="EX"), $G$20:$G$76,N$20:N$76))*Utilization!$B$65</f>
        <v>0</v>
      </c>
      <c r="O4" s="14">
        <f>(SUMPRODUCT(-- (($F$20:$F$76)="EX"), $G$20:$G$76,O$20:O$76))*Utilization!$B$65</f>
        <v>0</v>
      </c>
      <c r="P4" s="14">
        <f>(SUMPRODUCT(-- (($F$20:$F$76)="EX"), $G$20:$G$76,P$20:P$76))*Utilization!$B$65</f>
        <v>0</v>
      </c>
      <c r="Q4" s="14">
        <f>(SUMPRODUCT(-- (($F$20:$F$76)="EX"), $G$20:$G$76,Q$20:Q$76))*Utilization!$B$65</f>
        <v>0</v>
      </c>
      <c r="R4" s="14">
        <f>(SUMPRODUCT(-- (($F$20:$F$76)="EX"), $G$20:$G$76,R$20:R$76))*Utilization!$B$65</f>
        <v>0</v>
      </c>
      <c r="S4" s="14">
        <f>(SUMPRODUCT(-- (($F$20:$F$76)="EX"), $G$20:$G$76,S$20:S$76))*Utilization!$B$65</f>
        <v>0</v>
      </c>
      <c r="T4" s="14">
        <f t="shared" si="0"/>
        <v>0</v>
      </c>
      <c r="W4" s="115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(($F$20:$F$76)="CO"), $G$20:$G$76,H$20:H$76))*Utilization!$B$65</f>
        <v>0</v>
      </c>
      <c r="I5" s="14">
        <f>(SUMPRODUCT(-- (($F$20:$F$76)="CO"), $G$20:$G$76,I$20:I$76))*Utilization!$B$65</f>
        <v>0</v>
      </c>
      <c r="J5" s="14">
        <f>(SUMPRODUCT(-- (($F$20:$F$76)="CO"), $G$20:$G$76,J$20:J$76))*Utilization!$B$65</f>
        <v>0</v>
      </c>
      <c r="K5" s="14">
        <f>(SUMPRODUCT(-- (($F$20:$F$76)="CO"), $G$20:$G$76,K$20:K$76))*Utilization!$B$65</f>
        <v>0</v>
      </c>
      <c r="L5" s="14">
        <f>(SUMPRODUCT(-- (($F$20:$F$76)="CO"), $G$20:$G$76,L$20:L$76))*Utilization!$B$65</f>
        <v>0</v>
      </c>
      <c r="M5" s="14">
        <f>(SUMPRODUCT(-- (($F$20:$F$76)="CO"), $G$20:$G$76,M$20:M$76))*Utilization!$B$65</f>
        <v>0</v>
      </c>
      <c r="N5" s="14">
        <f>(SUMPRODUCT(-- (($F$20:$F$76)="CO"), $G$20:$G$76,N$20:N$76))*Utilization!$B$65</f>
        <v>0</v>
      </c>
      <c r="O5" s="14">
        <f>(SUMPRODUCT(-- (($F$20:$F$76)="CO"), $G$20:$G$76,O$20:O$76))*Utilization!$B$65</f>
        <v>0</v>
      </c>
      <c r="P5" s="14">
        <f>(SUMPRODUCT(-- (($F$20:$F$76)="CO"), $G$20:$G$76,P$20:P$76))*Utilization!$B$65</f>
        <v>0</v>
      </c>
      <c r="Q5" s="14">
        <f>(SUMPRODUCT(-- (($F$20:$F$76)="CO"), $G$20:$G$76,Q$20:Q$76))*Utilization!$B$65</f>
        <v>0</v>
      </c>
      <c r="R5" s="14">
        <f>(SUMPRODUCT(-- (($F$20:$F$76)="CO"), $G$20:$G$76,R$20:R$76))*Utilization!$B$65</f>
        <v>0</v>
      </c>
      <c r="S5" s="14">
        <f>(SUMPRODUCT(-- (($F$20:$F$76)="CO"), $G$20:$G$76,S$20:S$76))*Utilization!$B$65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4">
        <f t="shared" si="0"/>
        <v>0</v>
      </c>
    </row>
    <row r="9" spans="1:23" s="170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3200</v>
      </c>
      <c r="L9" s="11">
        <f t="shared" si="1"/>
        <v>0</v>
      </c>
      <c r="M9" s="11">
        <f t="shared" si="1"/>
        <v>1280</v>
      </c>
      <c r="N9" s="11">
        <f t="shared" si="1"/>
        <v>0</v>
      </c>
      <c r="O9" s="11">
        <f t="shared" si="1"/>
        <v>3200</v>
      </c>
      <c r="P9" s="11">
        <f t="shared" si="1"/>
        <v>0</v>
      </c>
      <c r="Q9" s="11">
        <f t="shared" si="1"/>
        <v>0</v>
      </c>
      <c r="R9" s="11">
        <f t="shared" si="1"/>
        <v>0</v>
      </c>
      <c r="S9" s="11">
        <f t="shared" si="1"/>
        <v>0</v>
      </c>
      <c r="T9" s="11">
        <f t="shared" si="1"/>
        <v>7680</v>
      </c>
    </row>
    <row r="10" spans="1:23" s="170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1</v>
      </c>
      <c r="T10" s="12">
        <f t="shared" si="2"/>
        <v>0.98463999999999996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0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0</v>
      </c>
      <c r="T11" s="13">
        <f>IF(T$2=0,0,+T3/T$2)</f>
        <v>1.536E-2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</row>
    <row r="21" spans="1:19" x14ac:dyDescent="0.35">
      <c r="E21" s="24" t="str">
        <f>+Utilization!A4</f>
        <v>Tao Feng</v>
      </c>
      <c r="F21" s="23" t="str">
        <f>+Utilization!B4</f>
        <v>HC</v>
      </c>
      <c r="G21" s="23">
        <f>+Utilization!C4</f>
        <v>80</v>
      </c>
      <c r="H21" s="160"/>
      <c r="I21" s="160"/>
      <c r="J21" s="160"/>
      <c r="K21" s="160">
        <v>5</v>
      </c>
      <c r="L21" s="160"/>
      <c r="M21" s="160"/>
      <c r="N21" s="160"/>
      <c r="O21" s="160">
        <v>5</v>
      </c>
      <c r="P21" s="160"/>
      <c r="Q21" s="160"/>
      <c r="R21" s="160"/>
      <c r="S21" s="160"/>
    </row>
    <row r="22" spans="1:19" x14ac:dyDescent="0.35">
      <c r="E22" s="24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</row>
    <row r="23" spans="1:19" x14ac:dyDescent="0.35">
      <c r="E23" s="24" t="str">
        <f>+Utilization!A6</f>
        <v>Chengyi Wang</v>
      </c>
      <c r="F23" s="23" t="str">
        <f>+Utilization!B6</f>
        <v>HC</v>
      </c>
      <c r="G23" s="23">
        <f>+Utilization!C6</f>
        <v>80</v>
      </c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</row>
    <row r="24" spans="1:19" x14ac:dyDescent="0.35">
      <c r="E24" s="24" t="str">
        <f>+Utilization!A7</f>
        <v>Ningbo Xiang</v>
      </c>
      <c r="F24" s="23" t="str">
        <f>+Utilization!B7</f>
        <v>HC</v>
      </c>
      <c r="G24" s="23">
        <f>+Utilization!C7</f>
        <v>80</v>
      </c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</row>
    <row r="25" spans="1:19" x14ac:dyDescent="0.35">
      <c r="E25" s="24" t="str">
        <f>+Utilization!A8</f>
        <v>Ruijiang Zhu</v>
      </c>
      <c r="F25" s="23" t="str">
        <f>+Utilization!B8</f>
        <v>HC</v>
      </c>
      <c r="G25" s="23">
        <f>+Utilization!C8</f>
        <v>80</v>
      </c>
      <c r="H25" s="160"/>
      <c r="I25" s="160"/>
      <c r="J25" s="160"/>
      <c r="K25" s="160"/>
      <c r="L25" s="160"/>
      <c r="M25" s="160">
        <v>2</v>
      </c>
      <c r="N25" s="160"/>
      <c r="O25" s="160"/>
      <c r="P25" s="160"/>
      <c r="Q25" s="160"/>
      <c r="R25" s="160"/>
      <c r="S25" s="160"/>
    </row>
    <row r="26" spans="1:19" x14ac:dyDescent="0.35">
      <c r="E26" s="24" t="str">
        <f>+Utilization!A9</f>
        <v>Junhong Sun</v>
      </c>
      <c r="F26" s="23" t="str">
        <f>+Utilization!B9</f>
        <v>HC</v>
      </c>
      <c r="G26" s="23">
        <f>+Utilization!C9</f>
        <v>80</v>
      </c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</row>
    <row r="27" spans="1:19" x14ac:dyDescent="0.35">
      <c r="E27" s="24" t="str">
        <f>+Utilization!A10</f>
        <v>Yong Zhou</v>
      </c>
      <c r="F27" s="23" t="str">
        <f>+Utilization!B10</f>
        <v>HC</v>
      </c>
      <c r="G27" s="23">
        <f>+Utilization!C10</f>
        <v>80</v>
      </c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</row>
    <row r="28" spans="1:19" x14ac:dyDescent="0.35">
      <c r="E28" s="24" t="str">
        <f>+Utilization!A11</f>
        <v>Weimin Wu</v>
      </c>
      <c r="F28" s="23" t="str">
        <f>+Utilization!B11</f>
        <v>HC</v>
      </c>
      <c r="G28" s="23">
        <f>+Utilization!C11</f>
        <v>80</v>
      </c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</row>
    <row r="29" spans="1:19" x14ac:dyDescent="0.35">
      <c r="E29" s="24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</row>
    <row r="30" spans="1:19" x14ac:dyDescent="0.35">
      <c r="E30" s="24" t="str">
        <f>+Utilization!A13</f>
        <v>Yifei Yan</v>
      </c>
      <c r="F30" s="23" t="str">
        <f>+Utilization!B13</f>
        <v>HC</v>
      </c>
      <c r="G30" s="23">
        <f>+Utilization!C13</f>
        <v>70</v>
      </c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</row>
    <row r="31" spans="1:19" x14ac:dyDescent="0.35">
      <c r="E31" s="24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</row>
    <row r="32" spans="1:19" x14ac:dyDescent="0.35">
      <c r="E32" s="24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</row>
    <row r="33" spans="5:19" x14ac:dyDescent="0.35">
      <c r="E33" s="24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</row>
    <row r="34" spans="5:19" x14ac:dyDescent="0.35">
      <c r="E34" s="24" t="str">
        <f>+Utilization!A17</f>
        <v>XU, Kun</v>
      </c>
      <c r="F34" s="23" t="str">
        <f>+Utilization!B17</f>
        <v>HC</v>
      </c>
      <c r="G34" s="23">
        <f>+Utilization!C17</f>
        <v>70</v>
      </c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</row>
    <row r="35" spans="5:19" x14ac:dyDescent="0.35">
      <c r="E35" s="24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</row>
    <row r="36" spans="5:19" x14ac:dyDescent="0.35">
      <c r="E36" s="24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</row>
    <row r="37" spans="5:19" x14ac:dyDescent="0.35">
      <c r="E37" s="24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</row>
    <row r="38" spans="5:19" x14ac:dyDescent="0.35">
      <c r="E38" s="24" t="str">
        <f>+Utilization!A21</f>
        <v>ZHANG, Ao</v>
      </c>
      <c r="F38" s="23" t="str">
        <f>+Utilization!B21</f>
        <v>HC</v>
      </c>
      <c r="G38" s="23">
        <f>+Utilization!C21</f>
        <v>70</v>
      </c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</row>
    <row r="39" spans="5:19" x14ac:dyDescent="0.35">
      <c r="E39" s="24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</row>
    <row r="40" spans="5:19" x14ac:dyDescent="0.35">
      <c r="E40" s="24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</row>
    <row r="41" spans="5:19" x14ac:dyDescent="0.35">
      <c r="E41" s="24" t="str">
        <f>+Utilization!A24</f>
        <v>GENG, Bin</v>
      </c>
      <c r="F41" s="23" t="str">
        <f>+Utilization!B24</f>
        <v>HC</v>
      </c>
      <c r="G41" s="23">
        <f>+Utilization!C24</f>
        <v>70</v>
      </c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</row>
    <row r="42" spans="5:19" x14ac:dyDescent="0.35">
      <c r="E42" s="24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</row>
    <row r="43" spans="5:19" x14ac:dyDescent="0.35">
      <c r="E43" s="24" t="str">
        <f>+Utilization!A26</f>
        <v>XIE, Qian</v>
      </c>
      <c r="F43" s="23" t="str">
        <f>+Utilization!B26</f>
        <v>HC</v>
      </c>
      <c r="G43" s="23">
        <f>+Utilization!C26</f>
        <v>60</v>
      </c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</row>
    <row r="44" spans="5:19" x14ac:dyDescent="0.35">
      <c r="E44" s="24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</row>
    <row r="45" spans="5:19" x14ac:dyDescent="0.35">
      <c r="E45" s="24" t="str">
        <f>+Utilization!A28</f>
        <v>HE, Ran</v>
      </c>
      <c r="F45" s="23" t="str">
        <f>+Utilization!B28</f>
        <v>HC</v>
      </c>
      <c r="G45" s="23">
        <f>+Utilization!C28</f>
        <v>60</v>
      </c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</row>
    <row r="46" spans="5:19" x14ac:dyDescent="0.35">
      <c r="E46" s="24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</row>
    <row r="47" spans="5:19" x14ac:dyDescent="0.35">
      <c r="E47" s="24" t="str">
        <f>+Utilization!A30</f>
        <v>Min Li</v>
      </c>
      <c r="F47" s="23" t="str">
        <f>+Utilization!B30</f>
        <v>HC</v>
      </c>
      <c r="G47" s="23">
        <f>+Utilization!C30</f>
        <v>60</v>
      </c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</row>
    <row r="48" spans="5:19" x14ac:dyDescent="0.35">
      <c r="E48" s="24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</row>
    <row r="49" spans="5:19" x14ac:dyDescent="0.35">
      <c r="E49" s="24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</row>
    <row r="50" spans="5:19" x14ac:dyDescent="0.35">
      <c r="E50" s="24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</row>
    <row r="51" spans="5:19" x14ac:dyDescent="0.35">
      <c r="E51" s="24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</row>
    <row r="52" spans="5:19" x14ac:dyDescent="0.35">
      <c r="E52" s="24" t="str">
        <f>+Utilization!A35</f>
        <v>Yongquan Wang</v>
      </c>
      <c r="F52" s="23">
        <f>+Utilization!B35</f>
        <v>0</v>
      </c>
      <c r="G52" s="23">
        <f>+Utilization!C35</f>
        <v>60</v>
      </c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</row>
    <row r="53" spans="5:19" x14ac:dyDescent="0.35">
      <c r="E53" s="24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</row>
    <row r="54" spans="5:19" x14ac:dyDescent="0.35">
      <c r="E54" s="24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</row>
    <row r="55" spans="5:19" x14ac:dyDescent="0.35">
      <c r="E55" s="24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</row>
    <row r="56" spans="5:19" x14ac:dyDescent="0.35">
      <c r="E56" s="24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</row>
    <row r="57" spans="5:19" x14ac:dyDescent="0.35">
      <c r="E57" s="24">
        <f>+Utilization!A40</f>
        <v>0</v>
      </c>
      <c r="F57" s="23">
        <f>+Utilization!B40</f>
        <v>0</v>
      </c>
      <c r="G57" s="23">
        <f>+Utilization!C40</f>
        <v>0</v>
      </c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</row>
    <row r="58" spans="5:19" x14ac:dyDescent="0.35">
      <c r="E58" s="24">
        <f>+Utilization!A41</f>
        <v>0</v>
      </c>
      <c r="F58" s="23">
        <f>+Utilization!B41</f>
        <v>0</v>
      </c>
      <c r="G58" s="23">
        <f>+Utilization!C41</f>
        <v>0</v>
      </c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</row>
    <row r="59" spans="5:19" x14ac:dyDescent="0.35">
      <c r="E59" s="24">
        <f>+Utilization!A42</f>
        <v>0</v>
      </c>
      <c r="F59" s="23">
        <f>+Utilization!B42</f>
        <v>0</v>
      </c>
      <c r="G59" s="23">
        <f>+Utilization!C42</f>
        <v>0</v>
      </c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</row>
    <row r="60" spans="5:19" x14ac:dyDescent="0.35">
      <c r="E60" s="24">
        <f>+Utilization!A43</f>
        <v>0</v>
      </c>
      <c r="F60" s="23">
        <f>+Utilization!B43</f>
        <v>0</v>
      </c>
      <c r="G60" s="23">
        <f>+Utilization!C43</f>
        <v>0</v>
      </c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</row>
    <row r="61" spans="5:19" x14ac:dyDescent="0.35">
      <c r="E61" s="24">
        <f>+Utilization!A44</f>
        <v>0</v>
      </c>
      <c r="F61" s="23">
        <f>+Utilization!B44</f>
        <v>0</v>
      </c>
      <c r="G61" s="23">
        <f>+Utilization!C44</f>
        <v>0</v>
      </c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</row>
    <row r="62" spans="5:19" x14ac:dyDescent="0.35">
      <c r="E62" s="24">
        <f>+Utilization!A45</f>
        <v>0</v>
      </c>
      <c r="F62" s="23">
        <f>+Utilization!B45</f>
        <v>0</v>
      </c>
      <c r="G62" s="23">
        <f>+Utilization!C45</f>
        <v>0</v>
      </c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</row>
    <row r="63" spans="5:19" x14ac:dyDescent="0.35">
      <c r="E63" s="24">
        <f>+Utilization!A46</f>
        <v>0</v>
      </c>
      <c r="F63" s="23">
        <f>+Utilization!B46</f>
        <v>0</v>
      </c>
      <c r="G63" s="23">
        <f>+Utilization!C46</f>
        <v>0</v>
      </c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</row>
    <row r="64" spans="5:19" x14ac:dyDescent="0.35">
      <c r="E64" s="24">
        <f>+Utilization!A47</f>
        <v>0</v>
      </c>
      <c r="F64" s="23">
        <f>+Utilization!B47</f>
        <v>0</v>
      </c>
      <c r="G64" s="23">
        <f>+Utilization!C47</f>
        <v>0</v>
      </c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</row>
    <row r="65" spans="5:19" x14ac:dyDescent="0.35">
      <c r="E65" s="24">
        <f>+Utilization!A48</f>
        <v>0</v>
      </c>
      <c r="F65" s="23">
        <f>+Utilization!B48</f>
        <v>0</v>
      </c>
      <c r="G65" s="23">
        <f>+Utilization!C48</f>
        <v>0</v>
      </c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</row>
    <row r="66" spans="5:19" x14ac:dyDescent="0.35">
      <c r="E66" s="24">
        <f>+Utilization!A49</f>
        <v>0</v>
      </c>
      <c r="F66" s="23">
        <f>+Utilization!B49</f>
        <v>0</v>
      </c>
      <c r="G66" s="23">
        <f>+Utilization!C49</f>
        <v>0</v>
      </c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</row>
    <row r="67" spans="5:19" x14ac:dyDescent="0.35">
      <c r="E67" s="24">
        <f>+Utilization!A50</f>
        <v>0</v>
      </c>
      <c r="F67" s="23">
        <f>+Utilization!B50</f>
        <v>0</v>
      </c>
      <c r="G67" s="23">
        <f>+Utilization!C50</f>
        <v>0</v>
      </c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</row>
    <row r="68" spans="5:19" x14ac:dyDescent="0.35">
      <c r="E68" s="24">
        <f>+Utilization!A51</f>
        <v>0</v>
      </c>
      <c r="F68" s="23">
        <f>+Utilization!B51</f>
        <v>0</v>
      </c>
      <c r="G68" s="23">
        <f>+Utilization!C51</f>
        <v>0</v>
      </c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</row>
    <row r="69" spans="5:19" x14ac:dyDescent="0.35">
      <c r="E69" s="24">
        <f>+Utilization!A52</f>
        <v>0</v>
      </c>
      <c r="F69" s="23">
        <f>+Utilization!B52</f>
        <v>0</v>
      </c>
      <c r="G69" s="23">
        <f>+Utilization!C52</f>
        <v>0</v>
      </c>
      <c r="H69" s="160"/>
      <c r="I69" s="160"/>
      <c r="J69" s="160"/>
      <c r="K69" s="160"/>
      <c r="L69" s="160"/>
      <c r="M69" s="160"/>
      <c r="N69" s="160"/>
      <c r="O69" s="160"/>
      <c r="P69" s="160"/>
      <c r="Q69" s="160"/>
      <c r="R69" s="160"/>
      <c r="S69" s="160"/>
    </row>
    <row r="70" spans="5:19" x14ac:dyDescent="0.35">
      <c r="E70" s="24">
        <f>+Utilization!A53</f>
        <v>0</v>
      </c>
      <c r="F70" s="23">
        <f>+Utilization!B53</f>
        <v>0</v>
      </c>
      <c r="G70" s="23">
        <f>+Utilization!C53</f>
        <v>0</v>
      </c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</row>
    <row r="71" spans="5:19" x14ac:dyDescent="0.35">
      <c r="E71" s="24">
        <f>+Utilization!A54</f>
        <v>0</v>
      </c>
      <c r="F71" s="23">
        <f>+Utilization!B54</f>
        <v>0</v>
      </c>
      <c r="G71" s="23">
        <f>+Utilization!C54</f>
        <v>0</v>
      </c>
      <c r="H71" s="160"/>
      <c r="I71" s="160"/>
      <c r="J71" s="160"/>
      <c r="K71" s="160"/>
      <c r="L71" s="160"/>
      <c r="M71" s="160"/>
      <c r="N71" s="160"/>
      <c r="O71" s="160"/>
      <c r="P71" s="160"/>
      <c r="Q71" s="160"/>
      <c r="R71" s="160"/>
      <c r="S71" s="160"/>
    </row>
    <row r="72" spans="5:19" x14ac:dyDescent="0.35">
      <c r="E72" s="24">
        <f>+Utilization!A55</f>
        <v>0</v>
      </c>
      <c r="F72" s="23">
        <f>+Utilization!B55</f>
        <v>0</v>
      </c>
      <c r="G72" s="23">
        <f>+Utilization!C55</f>
        <v>0</v>
      </c>
      <c r="H72" s="160"/>
      <c r="I72" s="160"/>
      <c r="J72" s="160"/>
      <c r="K72" s="160"/>
      <c r="L72" s="160"/>
      <c r="M72" s="160"/>
      <c r="N72" s="160"/>
      <c r="O72" s="160"/>
      <c r="P72" s="160"/>
      <c r="Q72" s="160"/>
      <c r="R72" s="160"/>
      <c r="S72" s="160"/>
    </row>
    <row r="73" spans="5:19" x14ac:dyDescent="0.35">
      <c r="E73" s="24">
        <f>+Utilization!A56</f>
        <v>0</v>
      </c>
      <c r="F73" s="23">
        <f>+Utilization!B56</f>
        <v>0</v>
      </c>
      <c r="G73" s="23">
        <f>+Utilization!C56</f>
        <v>0</v>
      </c>
      <c r="H73" s="160"/>
      <c r="I73" s="160"/>
      <c r="J73" s="160"/>
      <c r="K73" s="160"/>
      <c r="L73" s="160"/>
      <c r="M73" s="160"/>
      <c r="N73" s="160"/>
      <c r="O73" s="160"/>
      <c r="P73" s="160"/>
      <c r="Q73" s="160"/>
      <c r="R73" s="160"/>
      <c r="S73" s="160"/>
    </row>
    <row r="74" spans="5:19" x14ac:dyDescent="0.35">
      <c r="E74" s="24">
        <f>+Utilization!A57</f>
        <v>0</v>
      </c>
      <c r="F74" s="23">
        <f>+Utilization!B57</f>
        <v>0</v>
      </c>
      <c r="G74" s="23">
        <f>+Utilization!C57</f>
        <v>0</v>
      </c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</row>
    <row r="75" spans="5:19" x14ac:dyDescent="0.35">
      <c r="E75" s="24">
        <f>+Utilization!A58</f>
        <v>0</v>
      </c>
      <c r="F75" s="23">
        <f>+Utilization!B58</f>
        <v>0</v>
      </c>
      <c r="G75" s="23">
        <f>+Utilization!C58</f>
        <v>0</v>
      </c>
      <c r="H75" s="160"/>
      <c r="I75" s="160"/>
      <c r="J75" s="160"/>
      <c r="K75" s="160"/>
      <c r="L75" s="160"/>
      <c r="M75" s="160"/>
      <c r="N75" s="160"/>
      <c r="O75" s="160"/>
      <c r="P75" s="160"/>
      <c r="Q75" s="160"/>
      <c r="R75" s="160"/>
      <c r="S75" s="160"/>
    </row>
    <row r="76" spans="5:19" x14ac:dyDescent="0.35">
      <c r="E76" s="24" t="str">
        <f>+Utilization!A59</f>
        <v>Total</v>
      </c>
      <c r="F76" s="23">
        <f>+Utilization!B59</f>
        <v>0</v>
      </c>
      <c r="G76" s="23">
        <f>+Utilization!C59</f>
        <v>0</v>
      </c>
      <c r="H76" s="160"/>
      <c r="I76" s="160"/>
      <c r="J76" s="160"/>
      <c r="K76" s="160"/>
      <c r="L76" s="160"/>
      <c r="M76" s="160"/>
      <c r="N76" s="160"/>
      <c r="O76" s="160"/>
      <c r="P76" s="160"/>
      <c r="Q76" s="160"/>
      <c r="R76" s="160"/>
      <c r="S76" s="160"/>
    </row>
  </sheetData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6"/>
  <sheetViews>
    <sheetView workbookViewId="0">
      <selection activeCell="E2" sqref="E2"/>
    </sheetView>
  </sheetViews>
  <sheetFormatPr defaultColWidth="8.7265625" defaultRowHeight="14.5" x14ac:dyDescent="0.35"/>
  <cols>
    <col min="1" max="1" width="19" style="115" customWidth="1"/>
    <col min="2" max="2" width="6.26953125" style="115" customWidth="1"/>
    <col min="3" max="3" width="8.453125" style="115" customWidth="1"/>
    <col min="4" max="4" width="13.26953125" style="115" customWidth="1"/>
    <col min="5" max="5" width="28.7265625" style="115" customWidth="1"/>
    <col min="6" max="6" width="38.453125" style="115" customWidth="1"/>
    <col min="7" max="7" width="26" style="115" bestFit="1" customWidth="1"/>
    <col min="8" max="14" width="8.7265625" style="115"/>
    <col min="15" max="15" width="9.7265625" style="115" bestFit="1" customWidth="1"/>
    <col min="16" max="21" width="8.7265625" style="115"/>
    <col min="22" max="22" width="2.453125" style="115" hidden="1" customWidth="1"/>
    <col min="23" max="23" width="8.453125" style="115" hidden="1" customWidth="1"/>
    <col min="24" max="16384" width="8.7265625" style="115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160" t="s">
        <v>36</v>
      </c>
      <c r="C2" s="160" t="e">
        <f>VLOOKUP(F2,CRM!A:N,5,0)</f>
        <v>#N/A</v>
      </c>
      <c r="D2" s="115" t="s">
        <v>2530</v>
      </c>
      <c r="E2" s="115" t="s">
        <v>2600</v>
      </c>
      <c r="F2" s="240" t="s">
        <v>2599</v>
      </c>
      <c r="G2" s="8" t="s">
        <v>4</v>
      </c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>
        <v>20000</v>
      </c>
      <c r="T2" s="14">
        <f t="shared" ref="T2:T8" si="0">SUM(H2:S2)</f>
        <v>20000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(($F$20:$F$76)="HC"), $G$20:$G$76,H$20:H$76))*Utilization!$B$65</f>
        <v>0</v>
      </c>
      <c r="I3" s="14">
        <f>(SUMPRODUCT(-- (($F$20:$F$76)="HC"), $G$20:$G$76,I$20:I$76))*Utilization!$B$65</f>
        <v>0</v>
      </c>
      <c r="J3" s="14">
        <f>(SUMPRODUCT(-- (($F$20:$F$76)="HC"), $G$20:$G$76,J$20:J$76))*Utilization!$B$65</f>
        <v>0</v>
      </c>
      <c r="K3" s="14">
        <f>(SUMPRODUCT(-- (($F$20:$F$76)="HC"), $G$20:$G$76,K$20:K$76))*Utilization!$B$65</f>
        <v>0</v>
      </c>
      <c r="L3" s="14">
        <f>(SUMPRODUCT(-- (($F$20:$F$76)="HC"), $G$20:$G$76,L$20:L$76))*Utilization!$B$65</f>
        <v>0</v>
      </c>
      <c r="M3" s="14">
        <f>(SUMPRODUCT(-- (($F$20:$F$76)="HC"), $G$20:$G$76,M$20:M$76))*Utilization!$B$65</f>
        <v>0</v>
      </c>
      <c r="N3" s="14">
        <f>(SUMPRODUCT(-- (($F$20:$F$76)="HC"), $G$20:$G$76,N$20:N$76))*Utilization!$B$65</f>
        <v>0</v>
      </c>
      <c r="O3" s="14">
        <f>(SUMPRODUCT(-- (($F$20:$F$76)="HC"), $G$20:$G$76,O$20:O$76))*Utilization!$B$65</f>
        <v>3200</v>
      </c>
      <c r="P3" s="14">
        <f>(SUMPRODUCT(-- (($F$20:$F$76)="HC"), $G$20:$G$76,P$20:P$76))*Utilization!$B$65</f>
        <v>0</v>
      </c>
      <c r="Q3" s="14">
        <f>(SUMPRODUCT(-- (($F$20:$F$76)="HC"), $G$20:$G$76,Q$20:Q$76))*Utilization!$B$65</f>
        <v>0</v>
      </c>
      <c r="R3" s="14">
        <f>(SUMPRODUCT(-- (($F$20:$F$76)="HC"), $G$20:$G$76,R$20:R$76))*Utilization!$B$65</f>
        <v>3200</v>
      </c>
      <c r="S3" s="14">
        <f>(SUMPRODUCT(-- (($F$20:$F$76)="HC"), $G$20:$G$76,S$20:S$76))*Utilization!$B$65</f>
        <v>0</v>
      </c>
      <c r="T3" s="14">
        <f t="shared" si="0"/>
        <v>6400</v>
      </c>
      <c r="V3" s="18" t="s">
        <v>37</v>
      </c>
      <c r="W3" s="115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(($F$20:$F$76)="EX"), $G$20:$G$76,H$20:H$76))*Utilization!$B$65</f>
        <v>0</v>
      </c>
      <c r="I4" s="14">
        <f>(SUMPRODUCT(-- (($F$20:$F$76)="EX"), $G$20:$G$76,I$20:I$76))*Utilization!$B$65</f>
        <v>0</v>
      </c>
      <c r="J4" s="14">
        <f>(SUMPRODUCT(-- (($F$20:$F$76)="EX"), $G$20:$G$76,J$20:J$76))*Utilization!$B$65</f>
        <v>0</v>
      </c>
      <c r="K4" s="14">
        <f>(SUMPRODUCT(-- (($F$20:$F$76)="EX"), $G$20:$G$76,K$20:K$76))*Utilization!$B$65</f>
        <v>0</v>
      </c>
      <c r="L4" s="14">
        <f>(SUMPRODUCT(-- (($F$20:$F$76)="EX"), $G$20:$G$76,L$20:L$76))*Utilization!$B$65</f>
        <v>0</v>
      </c>
      <c r="M4" s="14">
        <f>(SUMPRODUCT(-- (($F$20:$F$76)="EX"), $G$20:$G$76,M$20:M$76))*Utilization!$B$65</f>
        <v>0</v>
      </c>
      <c r="N4" s="14">
        <f>(SUMPRODUCT(-- (($F$20:$F$76)="EX"), $G$20:$G$76,N$20:N$76))*Utilization!$B$65</f>
        <v>0</v>
      </c>
      <c r="O4" s="14">
        <f>(SUMPRODUCT(-- (($F$20:$F$76)="EX"), $G$20:$G$76,O$20:O$76))*Utilization!$B$65</f>
        <v>0</v>
      </c>
      <c r="P4" s="14">
        <f>(SUMPRODUCT(-- (($F$20:$F$76)="EX"), $G$20:$G$76,P$20:P$76))*Utilization!$B$65</f>
        <v>0</v>
      </c>
      <c r="Q4" s="14">
        <f>(SUMPRODUCT(-- (($F$20:$F$76)="EX"), $G$20:$G$76,Q$20:Q$76))*Utilization!$B$65</f>
        <v>0</v>
      </c>
      <c r="R4" s="14">
        <f>(SUMPRODUCT(-- (($F$20:$F$76)="EX"), $G$20:$G$76,R$20:R$76))*Utilization!$B$65</f>
        <v>0</v>
      </c>
      <c r="S4" s="14">
        <f>(SUMPRODUCT(-- (($F$20:$F$76)="EX"), $G$20:$G$76,S$20:S$76))*Utilization!$B$65</f>
        <v>0</v>
      </c>
      <c r="T4" s="14">
        <f t="shared" si="0"/>
        <v>0</v>
      </c>
      <c r="W4" s="115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(($F$20:$F$76)="CO"), $G$20:$G$76,H$20:H$76))*Utilization!$B$65</f>
        <v>0</v>
      </c>
      <c r="I5" s="14">
        <f>(SUMPRODUCT(-- (($F$20:$F$76)="CO"), $G$20:$G$76,I$20:I$76))*Utilization!$B$65</f>
        <v>0</v>
      </c>
      <c r="J5" s="14">
        <f>(SUMPRODUCT(-- (($F$20:$F$76)="CO"), $G$20:$G$76,J$20:J$76))*Utilization!$B$65</f>
        <v>0</v>
      </c>
      <c r="K5" s="14">
        <f>(SUMPRODUCT(-- (($F$20:$F$76)="CO"), $G$20:$G$76,K$20:K$76))*Utilization!$B$65</f>
        <v>0</v>
      </c>
      <c r="L5" s="14">
        <f>(SUMPRODUCT(-- (($F$20:$F$76)="CO"), $G$20:$G$76,L$20:L$76))*Utilization!$B$65</f>
        <v>0</v>
      </c>
      <c r="M5" s="14">
        <f>(SUMPRODUCT(-- (($F$20:$F$76)="CO"), $G$20:$G$76,M$20:M$76))*Utilization!$B$65</f>
        <v>0</v>
      </c>
      <c r="N5" s="14">
        <f>(SUMPRODUCT(-- (($F$20:$F$76)="CO"), $G$20:$G$76,N$20:N$76))*Utilization!$B$65</f>
        <v>0</v>
      </c>
      <c r="O5" s="14">
        <f>(SUMPRODUCT(-- (($F$20:$F$76)="CO"), $G$20:$G$76,O$20:O$76))*Utilization!$B$65</f>
        <v>0</v>
      </c>
      <c r="P5" s="14">
        <f>(SUMPRODUCT(-- (($F$20:$F$76)="CO"), $G$20:$G$76,P$20:P$76))*Utilization!$B$65</f>
        <v>0</v>
      </c>
      <c r="Q5" s="14">
        <f>(SUMPRODUCT(-- (($F$20:$F$76)="CO"), $G$20:$G$76,Q$20:Q$76))*Utilization!$B$65</f>
        <v>0</v>
      </c>
      <c r="R5" s="14">
        <f>(SUMPRODUCT(-- (($F$20:$F$76)="CO"), $G$20:$G$76,R$20:R$76))*Utilization!$B$65</f>
        <v>0</v>
      </c>
      <c r="S5" s="14">
        <f>(SUMPRODUCT(-- (($F$20:$F$76)="CO"), $G$20:$G$76,S$20:S$76))*Utilization!$B$65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4">
        <f t="shared" si="0"/>
        <v>0</v>
      </c>
    </row>
    <row r="9" spans="1:23" s="170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0</v>
      </c>
      <c r="M9" s="11">
        <f t="shared" si="1"/>
        <v>0</v>
      </c>
      <c r="N9" s="11">
        <f t="shared" si="1"/>
        <v>0</v>
      </c>
      <c r="O9" s="11">
        <f t="shared" si="1"/>
        <v>3200</v>
      </c>
      <c r="P9" s="11">
        <f t="shared" si="1"/>
        <v>0</v>
      </c>
      <c r="Q9" s="11">
        <f t="shared" si="1"/>
        <v>0</v>
      </c>
      <c r="R9" s="11">
        <f t="shared" si="1"/>
        <v>3200</v>
      </c>
      <c r="S9" s="11">
        <f t="shared" si="1"/>
        <v>0</v>
      </c>
      <c r="T9" s="11">
        <f t="shared" si="1"/>
        <v>6400</v>
      </c>
    </row>
    <row r="10" spans="1:23" s="170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1</v>
      </c>
      <c r="T10" s="12">
        <f t="shared" si="2"/>
        <v>0.67999999999999994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0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0</v>
      </c>
      <c r="T11" s="13">
        <f>IF(T$2=0,0,+T3/T$2)</f>
        <v>0.32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</row>
    <row r="21" spans="1:19" x14ac:dyDescent="0.35">
      <c r="E21" s="24" t="str">
        <f>+Utilization!A4</f>
        <v>Tao Feng</v>
      </c>
      <c r="F21" s="23" t="str">
        <f>+Utilization!B4</f>
        <v>HC</v>
      </c>
      <c r="G21" s="23">
        <f>+Utilization!C4</f>
        <v>80</v>
      </c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</row>
    <row r="22" spans="1:19" x14ac:dyDescent="0.35">
      <c r="E22" s="24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</row>
    <row r="23" spans="1:19" x14ac:dyDescent="0.35">
      <c r="E23" s="24" t="str">
        <f>+Utilization!A6</f>
        <v>Chengyi Wang</v>
      </c>
      <c r="F23" s="23" t="str">
        <f>+Utilization!B6</f>
        <v>HC</v>
      </c>
      <c r="G23" s="23">
        <f>+Utilization!C6</f>
        <v>80</v>
      </c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</row>
    <row r="24" spans="1:19" x14ac:dyDescent="0.35">
      <c r="E24" s="24" t="str">
        <f>+Utilization!A7</f>
        <v>Ningbo Xiang</v>
      </c>
      <c r="F24" s="23" t="str">
        <f>+Utilization!B7</f>
        <v>HC</v>
      </c>
      <c r="G24" s="23">
        <f>+Utilization!C7</f>
        <v>80</v>
      </c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</row>
    <row r="25" spans="1:19" x14ac:dyDescent="0.35">
      <c r="E25" s="24" t="str">
        <f>+Utilization!A8</f>
        <v>Ruijiang Zhu</v>
      </c>
      <c r="F25" s="23" t="str">
        <f>+Utilization!B8</f>
        <v>HC</v>
      </c>
      <c r="G25" s="23">
        <f>+Utilization!C8</f>
        <v>80</v>
      </c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</row>
    <row r="26" spans="1:19" x14ac:dyDescent="0.35">
      <c r="E26" s="24" t="str">
        <f>+Utilization!A9</f>
        <v>Junhong Sun</v>
      </c>
      <c r="F26" s="23" t="str">
        <f>+Utilization!B9</f>
        <v>HC</v>
      </c>
      <c r="G26" s="23">
        <f>+Utilization!C9</f>
        <v>80</v>
      </c>
      <c r="H26" s="160"/>
      <c r="I26" s="160"/>
      <c r="J26" s="160"/>
      <c r="K26" s="160"/>
      <c r="L26" s="160"/>
      <c r="M26" s="160"/>
      <c r="N26" s="160"/>
      <c r="O26" s="160">
        <v>5</v>
      </c>
      <c r="P26" s="160"/>
      <c r="Q26" s="160"/>
      <c r="R26" s="160">
        <v>5</v>
      </c>
      <c r="S26" s="160"/>
    </row>
    <row r="27" spans="1:19" x14ac:dyDescent="0.35">
      <c r="E27" s="24" t="str">
        <f>+Utilization!A10</f>
        <v>Yong Zhou</v>
      </c>
      <c r="F27" s="23" t="str">
        <f>+Utilization!B10</f>
        <v>HC</v>
      </c>
      <c r="G27" s="23">
        <f>+Utilization!C10</f>
        <v>80</v>
      </c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</row>
    <row r="28" spans="1:19" x14ac:dyDescent="0.35">
      <c r="E28" s="24" t="str">
        <f>+Utilization!A11</f>
        <v>Weimin Wu</v>
      </c>
      <c r="F28" s="23" t="str">
        <f>+Utilization!B11</f>
        <v>HC</v>
      </c>
      <c r="G28" s="23">
        <f>+Utilization!C11</f>
        <v>80</v>
      </c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</row>
    <row r="29" spans="1:19" x14ac:dyDescent="0.35">
      <c r="E29" s="24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</row>
    <row r="30" spans="1:19" x14ac:dyDescent="0.35">
      <c r="E30" s="24" t="str">
        <f>+Utilization!A13</f>
        <v>Yifei Yan</v>
      </c>
      <c r="F30" s="23" t="str">
        <f>+Utilization!B13</f>
        <v>HC</v>
      </c>
      <c r="G30" s="23">
        <f>+Utilization!C13</f>
        <v>70</v>
      </c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</row>
    <row r="31" spans="1:19" x14ac:dyDescent="0.35">
      <c r="E31" s="24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</row>
    <row r="32" spans="1:19" x14ac:dyDescent="0.35">
      <c r="E32" s="24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</row>
    <row r="33" spans="5:19" x14ac:dyDescent="0.35">
      <c r="E33" s="24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</row>
    <row r="34" spans="5:19" x14ac:dyDescent="0.35">
      <c r="E34" s="24" t="str">
        <f>+Utilization!A17</f>
        <v>XU, Kun</v>
      </c>
      <c r="F34" s="23" t="str">
        <f>+Utilization!B17</f>
        <v>HC</v>
      </c>
      <c r="G34" s="23">
        <f>+Utilization!C17</f>
        <v>70</v>
      </c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</row>
    <row r="35" spans="5:19" x14ac:dyDescent="0.35">
      <c r="E35" s="24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</row>
    <row r="36" spans="5:19" x14ac:dyDescent="0.35">
      <c r="E36" s="24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</row>
    <row r="37" spans="5:19" x14ac:dyDescent="0.35">
      <c r="E37" s="24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</row>
    <row r="38" spans="5:19" x14ac:dyDescent="0.35">
      <c r="E38" s="24" t="str">
        <f>+Utilization!A21</f>
        <v>ZHANG, Ao</v>
      </c>
      <c r="F38" s="23" t="str">
        <f>+Utilization!B21</f>
        <v>HC</v>
      </c>
      <c r="G38" s="23">
        <f>+Utilization!C21</f>
        <v>70</v>
      </c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</row>
    <row r="39" spans="5:19" x14ac:dyDescent="0.35">
      <c r="E39" s="24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</row>
    <row r="40" spans="5:19" x14ac:dyDescent="0.35">
      <c r="E40" s="24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</row>
    <row r="41" spans="5:19" x14ac:dyDescent="0.35">
      <c r="E41" s="24" t="str">
        <f>+Utilization!A24</f>
        <v>GENG, Bin</v>
      </c>
      <c r="F41" s="23" t="str">
        <f>+Utilization!B24</f>
        <v>HC</v>
      </c>
      <c r="G41" s="23">
        <f>+Utilization!C24</f>
        <v>70</v>
      </c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</row>
    <row r="42" spans="5:19" x14ac:dyDescent="0.35">
      <c r="E42" s="24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</row>
    <row r="43" spans="5:19" x14ac:dyDescent="0.35">
      <c r="E43" s="24" t="str">
        <f>+Utilization!A26</f>
        <v>XIE, Qian</v>
      </c>
      <c r="F43" s="23" t="str">
        <f>+Utilization!B26</f>
        <v>HC</v>
      </c>
      <c r="G43" s="23">
        <f>+Utilization!C26</f>
        <v>60</v>
      </c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</row>
    <row r="44" spans="5:19" x14ac:dyDescent="0.35">
      <c r="E44" s="24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</row>
    <row r="45" spans="5:19" x14ac:dyDescent="0.35">
      <c r="E45" s="24" t="str">
        <f>+Utilization!A28</f>
        <v>HE, Ran</v>
      </c>
      <c r="F45" s="23" t="str">
        <f>+Utilization!B28</f>
        <v>HC</v>
      </c>
      <c r="G45" s="23">
        <f>+Utilization!C28</f>
        <v>60</v>
      </c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</row>
    <row r="46" spans="5:19" x14ac:dyDescent="0.35">
      <c r="E46" s="24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</row>
    <row r="47" spans="5:19" x14ac:dyDescent="0.35">
      <c r="E47" s="24" t="str">
        <f>+Utilization!A30</f>
        <v>Min Li</v>
      </c>
      <c r="F47" s="23" t="str">
        <f>+Utilization!B30</f>
        <v>HC</v>
      </c>
      <c r="G47" s="23">
        <f>+Utilization!C30</f>
        <v>60</v>
      </c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</row>
    <row r="48" spans="5:19" x14ac:dyDescent="0.35">
      <c r="E48" s="24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</row>
    <row r="49" spans="5:19" x14ac:dyDescent="0.35">
      <c r="E49" s="24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</row>
    <row r="50" spans="5:19" x14ac:dyDescent="0.35">
      <c r="E50" s="24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</row>
    <row r="51" spans="5:19" x14ac:dyDescent="0.35">
      <c r="E51" s="24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</row>
    <row r="52" spans="5:19" x14ac:dyDescent="0.35">
      <c r="E52" s="24" t="str">
        <f>+Utilization!A35</f>
        <v>Yongquan Wang</v>
      </c>
      <c r="F52" s="23">
        <f>+Utilization!B35</f>
        <v>0</v>
      </c>
      <c r="G52" s="23">
        <f>+Utilization!C35</f>
        <v>60</v>
      </c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</row>
    <row r="53" spans="5:19" x14ac:dyDescent="0.35">
      <c r="E53" s="24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</row>
    <row r="54" spans="5:19" x14ac:dyDescent="0.35">
      <c r="E54" s="24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</row>
    <row r="55" spans="5:19" x14ac:dyDescent="0.35">
      <c r="E55" s="24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</row>
    <row r="56" spans="5:19" x14ac:dyDescent="0.35">
      <c r="E56" s="24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</row>
    <row r="57" spans="5:19" x14ac:dyDescent="0.35">
      <c r="E57" s="24">
        <f>+Utilization!A40</f>
        <v>0</v>
      </c>
      <c r="F57" s="23">
        <f>+Utilization!B40</f>
        <v>0</v>
      </c>
      <c r="G57" s="23">
        <f>+Utilization!C40</f>
        <v>0</v>
      </c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</row>
    <row r="58" spans="5:19" x14ac:dyDescent="0.35">
      <c r="E58" s="24">
        <f>+Utilization!A41</f>
        <v>0</v>
      </c>
      <c r="F58" s="23">
        <f>+Utilization!B41</f>
        <v>0</v>
      </c>
      <c r="G58" s="23">
        <f>+Utilization!C41</f>
        <v>0</v>
      </c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</row>
    <row r="59" spans="5:19" x14ac:dyDescent="0.35">
      <c r="E59" s="24">
        <f>+Utilization!A42</f>
        <v>0</v>
      </c>
      <c r="F59" s="23">
        <f>+Utilization!B42</f>
        <v>0</v>
      </c>
      <c r="G59" s="23">
        <f>+Utilization!C42</f>
        <v>0</v>
      </c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</row>
    <row r="60" spans="5:19" x14ac:dyDescent="0.35">
      <c r="E60" s="24">
        <f>+Utilization!A43</f>
        <v>0</v>
      </c>
      <c r="F60" s="23">
        <f>+Utilization!B43</f>
        <v>0</v>
      </c>
      <c r="G60" s="23">
        <f>+Utilization!C43</f>
        <v>0</v>
      </c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</row>
    <row r="61" spans="5:19" x14ac:dyDescent="0.35">
      <c r="E61" s="24">
        <f>+Utilization!A44</f>
        <v>0</v>
      </c>
      <c r="F61" s="23">
        <f>+Utilization!B44</f>
        <v>0</v>
      </c>
      <c r="G61" s="23">
        <f>+Utilization!C44</f>
        <v>0</v>
      </c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</row>
    <row r="62" spans="5:19" x14ac:dyDescent="0.35">
      <c r="E62" s="24">
        <f>+Utilization!A45</f>
        <v>0</v>
      </c>
      <c r="F62" s="23">
        <f>+Utilization!B45</f>
        <v>0</v>
      </c>
      <c r="G62" s="23">
        <f>+Utilization!C45</f>
        <v>0</v>
      </c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</row>
    <row r="63" spans="5:19" x14ac:dyDescent="0.35">
      <c r="E63" s="24">
        <f>+Utilization!A46</f>
        <v>0</v>
      </c>
      <c r="F63" s="23">
        <f>+Utilization!B46</f>
        <v>0</v>
      </c>
      <c r="G63" s="23">
        <f>+Utilization!C46</f>
        <v>0</v>
      </c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</row>
    <row r="64" spans="5:19" x14ac:dyDescent="0.35">
      <c r="E64" s="24">
        <f>+Utilization!A47</f>
        <v>0</v>
      </c>
      <c r="F64" s="23">
        <f>+Utilization!B47</f>
        <v>0</v>
      </c>
      <c r="G64" s="23">
        <f>+Utilization!C47</f>
        <v>0</v>
      </c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</row>
    <row r="65" spans="5:19" x14ac:dyDescent="0.35">
      <c r="E65" s="24">
        <f>+Utilization!A48</f>
        <v>0</v>
      </c>
      <c r="F65" s="23">
        <f>+Utilization!B48</f>
        <v>0</v>
      </c>
      <c r="G65" s="23">
        <f>+Utilization!C48</f>
        <v>0</v>
      </c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</row>
    <row r="66" spans="5:19" x14ac:dyDescent="0.35">
      <c r="E66" s="24">
        <f>+Utilization!A49</f>
        <v>0</v>
      </c>
      <c r="F66" s="23">
        <f>+Utilization!B49</f>
        <v>0</v>
      </c>
      <c r="G66" s="23">
        <f>+Utilization!C49</f>
        <v>0</v>
      </c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</row>
    <row r="67" spans="5:19" x14ac:dyDescent="0.35">
      <c r="E67" s="24">
        <f>+Utilization!A50</f>
        <v>0</v>
      </c>
      <c r="F67" s="23">
        <f>+Utilization!B50</f>
        <v>0</v>
      </c>
      <c r="G67" s="23">
        <f>+Utilization!C50</f>
        <v>0</v>
      </c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</row>
    <row r="68" spans="5:19" x14ac:dyDescent="0.35">
      <c r="E68" s="24">
        <f>+Utilization!A51</f>
        <v>0</v>
      </c>
      <c r="F68" s="23">
        <f>+Utilization!B51</f>
        <v>0</v>
      </c>
      <c r="G68" s="23">
        <f>+Utilization!C51</f>
        <v>0</v>
      </c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</row>
    <row r="69" spans="5:19" x14ac:dyDescent="0.35">
      <c r="E69" s="24">
        <f>+Utilization!A52</f>
        <v>0</v>
      </c>
      <c r="F69" s="23">
        <f>+Utilization!B52</f>
        <v>0</v>
      </c>
      <c r="G69" s="23">
        <f>+Utilization!C52</f>
        <v>0</v>
      </c>
      <c r="H69" s="160"/>
      <c r="I69" s="160"/>
      <c r="J69" s="160"/>
      <c r="K69" s="160"/>
      <c r="L69" s="160"/>
      <c r="M69" s="160"/>
      <c r="N69" s="160"/>
      <c r="O69" s="160"/>
      <c r="P69" s="160"/>
      <c r="Q69" s="160"/>
      <c r="R69" s="160"/>
      <c r="S69" s="160"/>
    </row>
    <row r="70" spans="5:19" x14ac:dyDescent="0.35">
      <c r="E70" s="24">
        <f>+Utilization!A53</f>
        <v>0</v>
      </c>
      <c r="F70" s="23">
        <f>+Utilization!B53</f>
        <v>0</v>
      </c>
      <c r="G70" s="23">
        <f>+Utilization!C53</f>
        <v>0</v>
      </c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</row>
    <row r="71" spans="5:19" x14ac:dyDescent="0.35">
      <c r="E71" s="24">
        <f>+Utilization!A54</f>
        <v>0</v>
      </c>
      <c r="F71" s="23">
        <f>+Utilization!B54</f>
        <v>0</v>
      </c>
      <c r="G71" s="23">
        <f>+Utilization!C54</f>
        <v>0</v>
      </c>
      <c r="H71" s="160"/>
      <c r="I71" s="160"/>
      <c r="J71" s="160"/>
      <c r="K71" s="160"/>
      <c r="L71" s="160"/>
      <c r="M71" s="160"/>
      <c r="N71" s="160"/>
      <c r="O71" s="160"/>
      <c r="P71" s="160"/>
      <c r="Q71" s="160"/>
      <c r="R71" s="160"/>
      <c r="S71" s="160"/>
    </row>
    <row r="72" spans="5:19" x14ac:dyDescent="0.35">
      <c r="E72" s="24">
        <f>+Utilization!A55</f>
        <v>0</v>
      </c>
      <c r="F72" s="23">
        <f>+Utilization!B55</f>
        <v>0</v>
      </c>
      <c r="G72" s="23">
        <f>+Utilization!C55</f>
        <v>0</v>
      </c>
      <c r="H72" s="160"/>
      <c r="I72" s="160"/>
      <c r="J72" s="160"/>
      <c r="K72" s="160"/>
      <c r="L72" s="160"/>
      <c r="M72" s="160"/>
      <c r="N72" s="160"/>
      <c r="O72" s="160"/>
      <c r="P72" s="160"/>
      <c r="Q72" s="160"/>
      <c r="R72" s="160"/>
      <c r="S72" s="160"/>
    </row>
    <row r="73" spans="5:19" x14ac:dyDescent="0.35">
      <c r="E73" s="24">
        <f>+Utilization!A56</f>
        <v>0</v>
      </c>
      <c r="F73" s="23">
        <f>+Utilization!B56</f>
        <v>0</v>
      </c>
      <c r="G73" s="23">
        <f>+Utilization!C56</f>
        <v>0</v>
      </c>
      <c r="H73" s="160"/>
      <c r="I73" s="160"/>
      <c r="J73" s="160"/>
      <c r="K73" s="160"/>
      <c r="L73" s="160"/>
      <c r="M73" s="160"/>
      <c r="N73" s="160"/>
      <c r="O73" s="160"/>
      <c r="P73" s="160"/>
      <c r="Q73" s="160"/>
      <c r="R73" s="160"/>
      <c r="S73" s="160"/>
    </row>
    <row r="74" spans="5:19" x14ac:dyDescent="0.35">
      <c r="E74" s="24">
        <f>+Utilization!A57</f>
        <v>0</v>
      </c>
      <c r="F74" s="23">
        <f>+Utilization!B57</f>
        <v>0</v>
      </c>
      <c r="G74" s="23">
        <f>+Utilization!C57</f>
        <v>0</v>
      </c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</row>
    <row r="75" spans="5:19" x14ac:dyDescent="0.35">
      <c r="E75" s="24">
        <f>+Utilization!A58</f>
        <v>0</v>
      </c>
      <c r="F75" s="23">
        <f>+Utilization!B58</f>
        <v>0</v>
      </c>
      <c r="G75" s="23">
        <f>+Utilization!C58</f>
        <v>0</v>
      </c>
      <c r="H75" s="160"/>
      <c r="I75" s="160"/>
      <c r="J75" s="160"/>
      <c r="K75" s="160"/>
      <c r="L75" s="160"/>
      <c r="M75" s="160"/>
      <c r="N75" s="160"/>
      <c r="O75" s="160"/>
      <c r="P75" s="160"/>
      <c r="Q75" s="160"/>
      <c r="R75" s="160"/>
      <c r="S75" s="160"/>
    </row>
    <row r="76" spans="5:19" x14ac:dyDescent="0.35">
      <c r="E76" s="24" t="str">
        <f>+Utilization!A59</f>
        <v>Total</v>
      </c>
      <c r="F76" s="23">
        <f>+Utilization!B59</f>
        <v>0</v>
      </c>
      <c r="G76" s="23">
        <f>+Utilization!C59</f>
        <v>0</v>
      </c>
      <c r="H76" s="160"/>
      <c r="I76" s="160"/>
      <c r="J76" s="160"/>
      <c r="K76" s="160"/>
      <c r="L76" s="160"/>
      <c r="M76" s="160"/>
      <c r="N76" s="160"/>
      <c r="O76" s="160"/>
      <c r="P76" s="160"/>
      <c r="Q76" s="160"/>
      <c r="R76" s="160"/>
      <c r="S76" s="160"/>
    </row>
  </sheetData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6"/>
  <sheetViews>
    <sheetView workbookViewId="0">
      <selection activeCell="E2" sqref="E2"/>
    </sheetView>
  </sheetViews>
  <sheetFormatPr defaultColWidth="8.7265625" defaultRowHeight="14.5" x14ac:dyDescent="0.35"/>
  <cols>
    <col min="1" max="1" width="19" style="115" customWidth="1"/>
    <col min="2" max="2" width="6.26953125" style="115" customWidth="1"/>
    <col min="3" max="3" width="8.453125" style="115" customWidth="1"/>
    <col min="4" max="4" width="13.26953125" style="115" customWidth="1"/>
    <col min="5" max="5" width="28.7265625" style="115" customWidth="1"/>
    <col min="6" max="6" width="38.453125" style="115" customWidth="1"/>
    <col min="7" max="7" width="26" style="115" bestFit="1" customWidth="1"/>
    <col min="8" max="14" width="8.7265625" style="115"/>
    <col min="15" max="15" width="9.7265625" style="115" bestFit="1" customWidth="1"/>
    <col min="16" max="21" width="8.7265625" style="115"/>
    <col min="22" max="22" width="2.453125" style="115" hidden="1" customWidth="1"/>
    <col min="23" max="23" width="8.453125" style="115" hidden="1" customWidth="1"/>
    <col min="24" max="16384" width="8.7265625" style="115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160"/>
      <c r="C2" s="160" t="e">
        <f>VLOOKUP(F2,CRM!A:N,5,0)</f>
        <v>#N/A</v>
      </c>
      <c r="D2" s="115" t="s">
        <v>2533</v>
      </c>
      <c r="E2" s="115" t="s">
        <v>2600</v>
      </c>
      <c r="F2" s="115" t="s">
        <v>2601</v>
      </c>
      <c r="G2" s="8" t="s">
        <v>4</v>
      </c>
      <c r="H2" s="157"/>
      <c r="I2" s="157"/>
      <c r="J2" s="157"/>
      <c r="K2" s="157"/>
      <c r="L2" s="157"/>
      <c r="M2" s="157"/>
      <c r="N2" s="157"/>
      <c r="O2" s="157"/>
      <c r="P2" s="157"/>
      <c r="Q2" s="157">
        <v>20000</v>
      </c>
      <c r="R2" s="157"/>
      <c r="S2" s="157"/>
      <c r="T2" s="14">
        <f t="shared" ref="T2:T8" si="0">SUM(H2:S2)</f>
        <v>20000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(($F$20:$F$76)="HC"), $G$20:$G$76,H$20:H$76))*Utilization!$B$65</f>
        <v>0</v>
      </c>
      <c r="I3" s="14">
        <f>(SUMPRODUCT(-- (($F$20:$F$76)="HC"), $G$20:$G$76,I$20:I$76))*Utilization!$B$65</f>
        <v>0</v>
      </c>
      <c r="J3" s="14">
        <f>(SUMPRODUCT(-- (($F$20:$F$76)="HC"), $G$20:$G$76,J$20:J$76))*Utilization!$B$65</f>
        <v>0</v>
      </c>
      <c r="K3" s="14">
        <f>(SUMPRODUCT(-- (($F$20:$F$76)="HC"), $G$20:$G$76,K$20:K$76))*Utilization!$B$65</f>
        <v>0</v>
      </c>
      <c r="L3" s="14">
        <f>(SUMPRODUCT(-- (($F$20:$F$76)="HC"), $G$20:$G$76,L$20:L$76))*Utilization!$B$65</f>
        <v>0</v>
      </c>
      <c r="M3" s="14">
        <f>(SUMPRODUCT(-- (($F$20:$F$76)="HC"), $G$20:$G$76,M$20:M$76))*Utilization!$B$65</f>
        <v>3200</v>
      </c>
      <c r="N3" s="14">
        <f>(SUMPRODUCT(-- (($F$20:$F$76)="HC"), $G$20:$G$76,N$20:N$76))*Utilization!$B$65</f>
        <v>3200</v>
      </c>
      <c r="O3" s="14">
        <f>(SUMPRODUCT(-- (($F$20:$F$76)="HC"), $G$20:$G$76,O$20:O$76))*Utilization!$B$65</f>
        <v>3200</v>
      </c>
      <c r="P3" s="14">
        <f>(SUMPRODUCT(-- (($F$20:$F$76)="HC"), $G$20:$G$76,P$20:P$76))*Utilization!$B$65</f>
        <v>3200</v>
      </c>
      <c r="Q3" s="14">
        <f>(SUMPRODUCT(-- (($F$20:$F$76)="HC"), $G$20:$G$76,Q$20:Q$76))*Utilization!$B$65</f>
        <v>0</v>
      </c>
      <c r="R3" s="14">
        <f>(SUMPRODUCT(-- (($F$20:$F$76)="HC"), $G$20:$G$76,R$20:R$76))*Utilization!$B$65</f>
        <v>0</v>
      </c>
      <c r="S3" s="14">
        <f>(SUMPRODUCT(-- (($F$20:$F$76)="HC"), $G$20:$G$76,S$20:S$76))*Utilization!$B$65</f>
        <v>0</v>
      </c>
      <c r="T3" s="14">
        <f t="shared" si="0"/>
        <v>12800</v>
      </c>
      <c r="V3" s="18" t="s">
        <v>37</v>
      </c>
      <c r="W3" s="115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(($F$20:$F$76)="EX"), $G$20:$G$76,H$20:H$76))*Utilization!$B$65</f>
        <v>0</v>
      </c>
      <c r="I4" s="14">
        <f>(SUMPRODUCT(-- (($F$20:$F$76)="EX"), $G$20:$G$76,I$20:I$76))*Utilization!$B$65</f>
        <v>0</v>
      </c>
      <c r="J4" s="14">
        <f>(SUMPRODUCT(-- (($F$20:$F$76)="EX"), $G$20:$G$76,J$20:J$76))*Utilization!$B$65</f>
        <v>0</v>
      </c>
      <c r="K4" s="14">
        <f>(SUMPRODUCT(-- (($F$20:$F$76)="EX"), $G$20:$G$76,K$20:K$76))*Utilization!$B$65</f>
        <v>0</v>
      </c>
      <c r="L4" s="14">
        <f>(SUMPRODUCT(-- (($F$20:$F$76)="EX"), $G$20:$G$76,L$20:L$76))*Utilization!$B$65</f>
        <v>0</v>
      </c>
      <c r="M4" s="14">
        <f>(SUMPRODUCT(-- (($F$20:$F$76)="EX"), $G$20:$G$76,M$20:M$76))*Utilization!$B$65</f>
        <v>0</v>
      </c>
      <c r="N4" s="14">
        <f>(SUMPRODUCT(-- (($F$20:$F$76)="EX"), $G$20:$G$76,N$20:N$76))*Utilization!$B$65</f>
        <v>0</v>
      </c>
      <c r="O4" s="14">
        <f>(SUMPRODUCT(-- (($F$20:$F$76)="EX"), $G$20:$G$76,O$20:O$76))*Utilization!$B$65</f>
        <v>0</v>
      </c>
      <c r="P4" s="14">
        <f>(SUMPRODUCT(-- (($F$20:$F$76)="EX"), $G$20:$G$76,P$20:P$76))*Utilization!$B$65</f>
        <v>0</v>
      </c>
      <c r="Q4" s="14">
        <f>(SUMPRODUCT(-- (($F$20:$F$76)="EX"), $G$20:$G$76,Q$20:Q$76))*Utilization!$B$65</f>
        <v>0</v>
      </c>
      <c r="R4" s="14">
        <f>(SUMPRODUCT(-- (($F$20:$F$76)="EX"), $G$20:$G$76,R$20:R$76))*Utilization!$B$65</f>
        <v>0</v>
      </c>
      <c r="S4" s="14">
        <f>(SUMPRODUCT(-- (($F$20:$F$76)="EX"), $G$20:$G$76,S$20:S$76))*Utilization!$B$65</f>
        <v>0</v>
      </c>
      <c r="T4" s="14">
        <f t="shared" si="0"/>
        <v>0</v>
      </c>
      <c r="W4" s="115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(($F$20:$F$76)="CO"), $G$20:$G$76,H$20:H$76))*Utilization!$B$65</f>
        <v>0</v>
      </c>
      <c r="I5" s="14">
        <f>(SUMPRODUCT(-- (($F$20:$F$76)="CO"), $G$20:$G$76,I$20:I$76))*Utilization!$B$65</f>
        <v>0</v>
      </c>
      <c r="J5" s="14">
        <f>(SUMPRODUCT(-- (($F$20:$F$76)="CO"), $G$20:$G$76,J$20:J$76))*Utilization!$B$65</f>
        <v>0</v>
      </c>
      <c r="K5" s="14">
        <f>(SUMPRODUCT(-- (($F$20:$F$76)="CO"), $G$20:$G$76,K$20:K$76))*Utilization!$B$65</f>
        <v>0</v>
      </c>
      <c r="L5" s="14">
        <f>(SUMPRODUCT(-- (($F$20:$F$76)="CO"), $G$20:$G$76,L$20:L$76))*Utilization!$B$65</f>
        <v>0</v>
      </c>
      <c r="M5" s="14">
        <f>(SUMPRODUCT(-- (($F$20:$F$76)="CO"), $G$20:$G$76,M$20:M$76))*Utilization!$B$65</f>
        <v>0</v>
      </c>
      <c r="N5" s="14">
        <f>(SUMPRODUCT(-- (($F$20:$F$76)="CO"), $G$20:$G$76,N$20:N$76))*Utilization!$B$65</f>
        <v>0</v>
      </c>
      <c r="O5" s="14">
        <f>(SUMPRODUCT(-- (($F$20:$F$76)="CO"), $G$20:$G$76,O$20:O$76))*Utilization!$B$65</f>
        <v>0</v>
      </c>
      <c r="P5" s="14">
        <f>(SUMPRODUCT(-- (($F$20:$F$76)="CO"), $G$20:$G$76,P$20:P$76))*Utilization!$B$65</f>
        <v>0</v>
      </c>
      <c r="Q5" s="14">
        <f>(SUMPRODUCT(-- (($F$20:$F$76)="CO"), $G$20:$G$76,Q$20:Q$76))*Utilization!$B$65</f>
        <v>0</v>
      </c>
      <c r="R5" s="14">
        <f>(SUMPRODUCT(-- (($F$20:$F$76)="CO"), $G$20:$G$76,R$20:R$76))*Utilization!$B$65</f>
        <v>0</v>
      </c>
      <c r="S5" s="14">
        <f>(SUMPRODUCT(-- (($F$20:$F$76)="CO"), $G$20:$G$76,S$20:S$76))*Utilization!$B$65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4">
        <f t="shared" si="0"/>
        <v>0</v>
      </c>
    </row>
    <row r="9" spans="1:23" s="170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0</v>
      </c>
      <c r="M9" s="11">
        <f t="shared" si="1"/>
        <v>3200</v>
      </c>
      <c r="N9" s="11">
        <f t="shared" si="1"/>
        <v>3200</v>
      </c>
      <c r="O9" s="11">
        <f t="shared" si="1"/>
        <v>3200</v>
      </c>
      <c r="P9" s="11">
        <f t="shared" si="1"/>
        <v>3200</v>
      </c>
      <c r="Q9" s="11">
        <f t="shared" si="1"/>
        <v>0</v>
      </c>
      <c r="R9" s="11">
        <f t="shared" si="1"/>
        <v>0</v>
      </c>
      <c r="S9" s="11">
        <f t="shared" si="1"/>
        <v>0</v>
      </c>
      <c r="T9" s="11">
        <f t="shared" si="1"/>
        <v>12800</v>
      </c>
    </row>
    <row r="10" spans="1:23" s="170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1</v>
      </c>
      <c r="R10" s="12">
        <f t="shared" si="2"/>
        <v>0</v>
      </c>
      <c r="S10" s="12">
        <f t="shared" si="2"/>
        <v>0</v>
      </c>
      <c r="T10" s="12">
        <f t="shared" si="2"/>
        <v>0.36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0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0</v>
      </c>
      <c r="T11" s="13">
        <f>IF(T$2=0,0,+T3/T$2)</f>
        <v>0.64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</row>
    <row r="21" spans="1:19" x14ac:dyDescent="0.35">
      <c r="E21" s="24" t="str">
        <f>+Utilization!A4</f>
        <v>Tao Feng</v>
      </c>
      <c r="F21" s="23" t="str">
        <f>+Utilization!B4</f>
        <v>HC</v>
      </c>
      <c r="G21" s="23">
        <f>+Utilization!C4</f>
        <v>80</v>
      </c>
      <c r="H21" s="160"/>
      <c r="I21" s="160"/>
      <c r="J21" s="160"/>
      <c r="K21" s="160"/>
      <c r="L21" s="160"/>
      <c r="M21" s="160"/>
      <c r="N21" s="160">
        <v>5</v>
      </c>
      <c r="O21" s="160">
        <v>5</v>
      </c>
      <c r="P21" s="160">
        <v>5</v>
      </c>
      <c r="Q21" s="160"/>
      <c r="R21" s="160"/>
      <c r="S21" s="160"/>
    </row>
    <row r="22" spans="1:19" x14ac:dyDescent="0.35">
      <c r="E22" s="24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</row>
    <row r="23" spans="1:19" x14ac:dyDescent="0.35">
      <c r="E23" s="24" t="str">
        <f>+Utilization!A6</f>
        <v>Chengyi Wang</v>
      </c>
      <c r="F23" s="23" t="str">
        <f>+Utilization!B6</f>
        <v>HC</v>
      </c>
      <c r="G23" s="23">
        <f>+Utilization!C6</f>
        <v>80</v>
      </c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</row>
    <row r="24" spans="1:19" x14ac:dyDescent="0.35">
      <c r="E24" s="24" t="str">
        <f>+Utilization!A7</f>
        <v>Ningbo Xiang</v>
      </c>
      <c r="F24" s="23" t="str">
        <f>+Utilization!B7</f>
        <v>HC</v>
      </c>
      <c r="G24" s="23">
        <f>+Utilization!C7</f>
        <v>80</v>
      </c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</row>
    <row r="25" spans="1:19" x14ac:dyDescent="0.35">
      <c r="E25" s="24" t="str">
        <f>+Utilization!A8</f>
        <v>Ruijiang Zhu</v>
      </c>
      <c r="F25" s="23" t="str">
        <f>+Utilization!B8</f>
        <v>HC</v>
      </c>
      <c r="G25" s="23">
        <f>+Utilization!C8</f>
        <v>80</v>
      </c>
      <c r="H25" s="160"/>
      <c r="I25" s="160"/>
      <c r="J25" s="160"/>
      <c r="K25" s="160"/>
      <c r="L25" s="160"/>
      <c r="M25" s="160">
        <v>5</v>
      </c>
      <c r="N25" s="160"/>
      <c r="O25" s="160"/>
      <c r="P25" s="160"/>
      <c r="Q25" s="160"/>
      <c r="R25" s="160"/>
      <c r="S25" s="160"/>
    </row>
    <row r="26" spans="1:19" x14ac:dyDescent="0.35">
      <c r="E26" s="24" t="str">
        <f>+Utilization!A9</f>
        <v>Junhong Sun</v>
      </c>
      <c r="F26" s="23" t="str">
        <f>+Utilization!B9</f>
        <v>HC</v>
      </c>
      <c r="G26" s="23">
        <f>+Utilization!C9</f>
        <v>80</v>
      </c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</row>
    <row r="27" spans="1:19" x14ac:dyDescent="0.35">
      <c r="E27" s="24" t="str">
        <f>+Utilization!A10</f>
        <v>Yong Zhou</v>
      </c>
      <c r="F27" s="23" t="str">
        <f>+Utilization!B10</f>
        <v>HC</v>
      </c>
      <c r="G27" s="23">
        <f>+Utilization!C10</f>
        <v>80</v>
      </c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</row>
    <row r="28" spans="1:19" x14ac:dyDescent="0.35">
      <c r="E28" s="24" t="str">
        <f>+Utilization!A11</f>
        <v>Weimin Wu</v>
      </c>
      <c r="F28" s="23" t="str">
        <f>+Utilization!B11</f>
        <v>HC</v>
      </c>
      <c r="G28" s="23">
        <f>+Utilization!C11</f>
        <v>80</v>
      </c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</row>
    <row r="29" spans="1:19" x14ac:dyDescent="0.35">
      <c r="E29" s="24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</row>
    <row r="30" spans="1:19" x14ac:dyDescent="0.35">
      <c r="E30" s="24" t="str">
        <f>+Utilization!A13</f>
        <v>Yifei Yan</v>
      </c>
      <c r="F30" s="23" t="str">
        <f>+Utilization!B13</f>
        <v>HC</v>
      </c>
      <c r="G30" s="23">
        <f>+Utilization!C13</f>
        <v>70</v>
      </c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</row>
    <row r="31" spans="1:19" x14ac:dyDescent="0.35">
      <c r="E31" s="24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</row>
    <row r="32" spans="1:19" x14ac:dyDescent="0.35">
      <c r="E32" s="24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</row>
    <row r="33" spans="5:19" x14ac:dyDescent="0.35">
      <c r="E33" s="24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</row>
    <row r="34" spans="5:19" x14ac:dyDescent="0.35">
      <c r="E34" s="24" t="str">
        <f>+Utilization!A17</f>
        <v>XU, Kun</v>
      </c>
      <c r="F34" s="23" t="str">
        <f>+Utilization!B17</f>
        <v>HC</v>
      </c>
      <c r="G34" s="23">
        <f>+Utilization!C17</f>
        <v>70</v>
      </c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</row>
    <row r="35" spans="5:19" x14ac:dyDescent="0.35">
      <c r="E35" s="24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</row>
    <row r="36" spans="5:19" x14ac:dyDescent="0.35">
      <c r="E36" s="24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</row>
    <row r="37" spans="5:19" x14ac:dyDescent="0.35">
      <c r="E37" s="24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</row>
    <row r="38" spans="5:19" x14ac:dyDescent="0.35">
      <c r="E38" s="24" t="str">
        <f>+Utilization!A21</f>
        <v>ZHANG, Ao</v>
      </c>
      <c r="F38" s="23" t="str">
        <f>+Utilization!B21</f>
        <v>HC</v>
      </c>
      <c r="G38" s="23">
        <f>+Utilization!C21</f>
        <v>70</v>
      </c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</row>
    <row r="39" spans="5:19" x14ac:dyDescent="0.35">
      <c r="E39" s="24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</row>
    <row r="40" spans="5:19" x14ac:dyDescent="0.35">
      <c r="E40" s="24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</row>
    <row r="41" spans="5:19" x14ac:dyDescent="0.35">
      <c r="E41" s="24" t="str">
        <f>+Utilization!A24</f>
        <v>GENG, Bin</v>
      </c>
      <c r="F41" s="23" t="str">
        <f>+Utilization!B24</f>
        <v>HC</v>
      </c>
      <c r="G41" s="23">
        <f>+Utilization!C24</f>
        <v>70</v>
      </c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</row>
    <row r="42" spans="5:19" x14ac:dyDescent="0.35">
      <c r="E42" s="24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</row>
    <row r="43" spans="5:19" x14ac:dyDescent="0.35">
      <c r="E43" s="24" t="str">
        <f>+Utilization!A26</f>
        <v>XIE, Qian</v>
      </c>
      <c r="F43" s="23" t="str">
        <f>+Utilization!B26</f>
        <v>HC</v>
      </c>
      <c r="G43" s="23">
        <f>+Utilization!C26</f>
        <v>60</v>
      </c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</row>
    <row r="44" spans="5:19" x14ac:dyDescent="0.35">
      <c r="E44" s="24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</row>
    <row r="45" spans="5:19" x14ac:dyDescent="0.35">
      <c r="E45" s="24" t="str">
        <f>+Utilization!A28</f>
        <v>HE, Ran</v>
      </c>
      <c r="F45" s="23" t="str">
        <f>+Utilization!B28</f>
        <v>HC</v>
      </c>
      <c r="G45" s="23">
        <f>+Utilization!C28</f>
        <v>60</v>
      </c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</row>
    <row r="46" spans="5:19" x14ac:dyDescent="0.35">
      <c r="E46" s="24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</row>
    <row r="47" spans="5:19" x14ac:dyDescent="0.35">
      <c r="E47" s="24" t="str">
        <f>+Utilization!A30</f>
        <v>Min Li</v>
      </c>
      <c r="F47" s="23" t="str">
        <f>+Utilization!B30</f>
        <v>HC</v>
      </c>
      <c r="G47" s="23">
        <f>+Utilization!C30</f>
        <v>60</v>
      </c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</row>
    <row r="48" spans="5:19" x14ac:dyDescent="0.35">
      <c r="E48" s="24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</row>
    <row r="49" spans="5:19" x14ac:dyDescent="0.35">
      <c r="E49" s="24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</row>
    <row r="50" spans="5:19" x14ac:dyDescent="0.35">
      <c r="E50" s="24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</row>
    <row r="51" spans="5:19" x14ac:dyDescent="0.35">
      <c r="E51" s="24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</row>
    <row r="52" spans="5:19" x14ac:dyDescent="0.35">
      <c r="E52" s="24" t="str">
        <f>+Utilization!A35</f>
        <v>Yongquan Wang</v>
      </c>
      <c r="F52" s="23">
        <f>+Utilization!B35</f>
        <v>0</v>
      </c>
      <c r="G52" s="23">
        <f>+Utilization!C35</f>
        <v>60</v>
      </c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</row>
    <row r="53" spans="5:19" x14ac:dyDescent="0.35">
      <c r="E53" s="24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</row>
    <row r="54" spans="5:19" x14ac:dyDescent="0.35">
      <c r="E54" s="24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</row>
    <row r="55" spans="5:19" x14ac:dyDescent="0.35">
      <c r="E55" s="24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</row>
    <row r="56" spans="5:19" x14ac:dyDescent="0.35">
      <c r="E56" s="24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</row>
    <row r="57" spans="5:19" x14ac:dyDescent="0.35">
      <c r="E57" s="24">
        <f>+Utilization!A40</f>
        <v>0</v>
      </c>
      <c r="F57" s="23">
        <f>+Utilization!B40</f>
        <v>0</v>
      </c>
      <c r="G57" s="23">
        <f>+Utilization!C40</f>
        <v>0</v>
      </c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</row>
    <row r="58" spans="5:19" x14ac:dyDescent="0.35">
      <c r="E58" s="24">
        <f>+Utilization!A41</f>
        <v>0</v>
      </c>
      <c r="F58" s="23">
        <f>+Utilization!B41</f>
        <v>0</v>
      </c>
      <c r="G58" s="23">
        <f>+Utilization!C41</f>
        <v>0</v>
      </c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</row>
    <row r="59" spans="5:19" x14ac:dyDescent="0.35">
      <c r="E59" s="24">
        <f>+Utilization!A42</f>
        <v>0</v>
      </c>
      <c r="F59" s="23">
        <f>+Utilization!B42</f>
        <v>0</v>
      </c>
      <c r="G59" s="23">
        <f>+Utilization!C42</f>
        <v>0</v>
      </c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</row>
    <row r="60" spans="5:19" x14ac:dyDescent="0.35">
      <c r="E60" s="24">
        <f>+Utilization!A43</f>
        <v>0</v>
      </c>
      <c r="F60" s="23">
        <f>+Utilization!B43</f>
        <v>0</v>
      </c>
      <c r="G60" s="23">
        <f>+Utilization!C43</f>
        <v>0</v>
      </c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</row>
    <row r="61" spans="5:19" x14ac:dyDescent="0.35">
      <c r="E61" s="24">
        <f>+Utilization!A44</f>
        <v>0</v>
      </c>
      <c r="F61" s="23">
        <f>+Utilization!B44</f>
        <v>0</v>
      </c>
      <c r="G61" s="23">
        <f>+Utilization!C44</f>
        <v>0</v>
      </c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</row>
    <row r="62" spans="5:19" x14ac:dyDescent="0.35">
      <c r="E62" s="24">
        <f>+Utilization!A45</f>
        <v>0</v>
      </c>
      <c r="F62" s="23">
        <f>+Utilization!B45</f>
        <v>0</v>
      </c>
      <c r="G62" s="23">
        <f>+Utilization!C45</f>
        <v>0</v>
      </c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</row>
    <row r="63" spans="5:19" x14ac:dyDescent="0.35">
      <c r="E63" s="24">
        <f>+Utilization!A46</f>
        <v>0</v>
      </c>
      <c r="F63" s="23">
        <f>+Utilization!B46</f>
        <v>0</v>
      </c>
      <c r="G63" s="23">
        <f>+Utilization!C46</f>
        <v>0</v>
      </c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</row>
    <row r="64" spans="5:19" x14ac:dyDescent="0.35">
      <c r="E64" s="24">
        <f>+Utilization!A47</f>
        <v>0</v>
      </c>
      <c r="F64" s="23">
        <f>+Utilization!B47</f>
        <v>0</v>
      </c>
      <c r="G64" s="23">
        <f>+Utilization!C47</f>
        <v>0</v>
      </c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</row>
    <row r="65" spans="5:19" x14ac:dyDescent="0.35">
      <c r="E65" s="24">
        <f>+Utilization!A48</f>
        <v>0</v>
      </c>
      <c r="F65" s="23">
        <f>+Utilization!B48</f>
        <v>0</v>
      </c>
      <c r="G65" s="23">
        <f>+Utilization!C48</f>
        <v>0</v>
      </c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</row>
    <row r="66" spans="5:19" x14ac:dyDescent="0.35">
      <c r="E66" s="24">
        <f>+Utilization!A49</f>
        <v>0</v>
      </c>
      <c r="F66" s="23">
        <f>+Utilization!B49</f>
        <v>0</v>
      </c>
      <c r="G66" s="23">
        <f>+Utilization!C49</f>
        <v>0</v>
      </c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</row>
    <row r="67" spans="5:19" x14ac:dyDescent="0.35">
      <c r="E67" s="24">
        <f>+Utilization!A50</f>
        <v>0</v>
      </c>
      <c r="F67" s="23">
        <f>+Utilization!B50</f>
        <v>0</v>
      </c>
      <c r="G67" s="23">
        <f>+Utilization!C50</f>
        <v>0</v>
      </c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</row>
    <row r="68" spans="5:19" x14ac:dyDescent="0.35">
      <c r="E68" s="24">
        <f>+Utilization!A51</f>
        <v>0</v>
      </c>
      <c r="F68" s="23">
        <f>+Utilization!B51</f>
        <v>0</v>
      </c>
      <c r="G68" s="23">
        <f>+Utilization!C51</f>
        <v>0</v>
      </c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</row>
    <row r="69" spans="5:19" x14ac:dyDescent="0.35">
      <c r="E69" s="24">
        <f>+Utilization!A52</f>
        <v>0</v>
      </c>
      <c r="F69" s="23">
        <f>+Utilization!B52</f>
        <v>0</v>
      </c>
      <c r="G69" s="23">
        <f>+Utilization!C52</f>
        <v>0</v>
      </c>
      <c r="H69" s="160"/>
      <c r="I69" s="160"/>
      <c r="J69" s="160"/>
      <c r="K69" s="160"/>
      <c r="L69" s="160"/>
      <c r="M69" s="160"/>
      <c r="N69" s="160"/>
      <c r="O69" s="160"/>
      <c r="P69" s="160"/>
      <c r="Q69" s="160"/>
      <c r="R69" s="160"/>
      <c r="S69" s="160"/>
    </row>
    <row r="70" spans="5:19" x14ac:dyDescent="0.35">
      <c r="E70" s="24">
        <f>+Utilization!A53</f>
        <v>0</v>
      </c>
      <c r="F70" s="23">
        <f>+Utilization!B53</f>
        <v>0</v>
      </c>
      <c r="G70" s="23">
        <f>+Utilization!C53</f>
        <v>0</v>
      </c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</row>
    <row r="71" spans="5:19" x14ac:dyDescent="0.35">
      <c r="E71" s="24">
        <f>+Utilization!A54</f>
        <v>0</v>
      </c>
      <c r="F71" s="23">
        <f>+Utilization!B54</f>
        <v>0</v>
      </c>
      <c r="G71" s="23">
        <f>+Utilization!C54</f>
        <v>0</v>
      </c>
      <c r="H71" s="160"/>
      <c r="I71" s="160"/>
      <c r="J71" s="160"/>
      <c r="K71" s="160"/>
      <c r="L71" s="160"/>
      <c r="M71" s="160"/>
      <c r="N71" s="160"/>
      <c r="O71" s="160"/>
      <c r="P71" s="160"/>
      <c r="Q71" s="160"/>
      <c r="R71" s="160"/>
      <c r="S71" s="160"/>
    </row>
    <row r="72" spans="5:19" x14ac:dyDescent="0.35">
      <c r="E72" s="24">
        <f>+Utilization!A55</f>
        <v>0</v>
      </c>
      <c r="F72" s="23">
        <f>+Utilization!B55</f>
        <v>0</v>
      </c>
      <c r="G72" s="23">
        <f>+Utilization!C55</f>
        <v>0</v>
      </c>
      <c r="H72" s="160"/>
      <c r="I72" s="160"/>
      <c r="J72" s="160"/>
      <c r="K72" s="160"/>
      <c r="L72" s="160"/>
      <c r="M72" s="160"/>
      <c r="N72" s="160"/>
      <c r="O72" s="160"/>
      <c r="P72" s="160"/>
      <c r="Q72" s="160"/>
      <c r="R72" s="160"/>
      <c r="S72" s="160"/>
    </row>
    <row r="73" spans="5:19" x14ac:dyDescent="0.35">
      <c r="E73" s="24">
        <f>+Utilization!A56</f>
        <v>0</v>
      </c>
      <c r="F73" s="23">
        <f>+Utilization!B56</f>
        <v>0</v>
      </c>
      <c r="G73" s="23">
        <f>+Utilization!C56</f>
        <v>0</v>
      </c>
      <c r="H73" s="160"/>
      <c r="I73" s="160"/>
      <c r="J73" s="160"/>
      <c r="K73" s="160"/>
      <c r="L73" s="160"/>
      <c r="M73" s="160"/>
      <c r="N73" s="160"/>
      <c r="O73" s="160"/>
      <c r="P73" s="160"/>
      <c r="Q73" s="160"/>
      <c r="R73" s="160"/>
      <c r="S73" s="160"/>
    </row>
    <row r="74" spans="5:19" x14ac:dyDescent="0.35">
      <c r="E74" s="24">
        <f>+Utilization!A57</f>
        <v>0</v>
      </c>
      <c r="F74" s="23">
        <f>+Utilization!B57</f>
        <v>0</v>
      </c>
      <c r="G74" s="23">
        <f>+Utilization!C57</f>
        <v>0</v>
      </c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</row>
    <row r="75" spans="5:19" x14ac:dyDescent="0.35">
      <c r="E75" s="24">
        <f>+Utilization!A58</f>
        <v>0</v>
      </c>
      <c r="F75" s="23">
        <f>+Utilization!B58</f>
        <v>0</v>
      </c>
      <c r="G75" s="23">
        <f>+Utilization!C58</f>
        <v>0</v>
      </c>
      <c r="H75" s="160"/>
      <c r="I75" s="160"/>
      <c r="J75" s="160"/>
      <c r="K75" s="160"/>
      <c r="L75" s="160"/>
      <c r="M75" s="160"/>
      <c r="N75" s="160"/>
      <c r="O75" s="160"/>
      <c r="P75" s="160"/>
      <c r="Q75" s="160"/>
      <c r="R75" s="160"/>
      <c r="S75" s="160"/>
    </row>
    <row r="76" spans="5:19" x14ac:dyDescent="0.35">
      <c r="E76" s="24" t="str">
        <f>+Utilization!A59</f>
        <v>Total</v>
      </c>
      <c r="F76" s="23">
        <f>+Utilization!B59</f>
        <v>0</v>
      </c>
      <c r="G76" s="23">
        <f>+Utilization!C59</f>
        <v>0</v>
      </c>
      <c r="H76" s="160"/>
      <c r="I76" s="160"/>
      <c r="J76" s="160"/>
      <c r="K76" s="160"/>
      <c r="L76" s="160"/>
      <c r="M76" s="160"/>
      <c r="N76" s="160"/>
      <c r="O76" s="160"/>
      <c r="P76" s="160"/>
      <c r="Q76" s="160"/>
      <c r="R76" s="160"/>
      <c r="S76" s="160"/>
    </row>
  </sheetData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6"/>
  <sheetViews>
    <sheetView workbookViewId="0">
      <selection activeCell="E2" sqref="E2"/>
    </sheetView>
  </sheetViews>
  <sheetFormatPr defaultColWidth="8.7265625" defaultRowHeight="14.5" x14ac:dyDescent="0.35"/>
  <cols>
    <col min="1" max="1" width="19" style="115" customWidth="1"/>
    <col min="2" max="2" width="6.26953125" style="115" customWidth="1"/>
    <col min="3" max="3" width="8.453125" style="115" customWidth="1"/>
    <col min="4" max="4" width="13.26953125" style="115" customWidth="1"/>
    <col min="5" max="5" width="28.7265625" style="115" customWidth="1"/>
    <col min="6" max="6" width="38.453125" style="115" customWidth="1"/>
    <col min="7" max="7" width="26" style="115" bestFit="1" customWidth="1"/>
    <col min="8" max="14" width="8.7265625" style="115"/>
    <col min="15" max="15" width="9.7265625" style="115" bestFit="1" customWidth="1"/>
    <col min="16" max="21" width="8.7265625" style="115"/>
    <col min="22" max="22" width="2.453125" style="115" hidden="1" customWidth="1"/>
    <col min="23" max="23" width="8.453125" style="115" hidden="1" customWidth="1"/>
    <col min="24" max="16384" width="8.7265625" style="115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160"/>
      <c r="C2" s="160" t="e">
        <f>VLOOKUP(F2,CRM!A:N,5,0)</f>
        <v>#N/A</v>
      </c>
      <c r="D2" s="115" t="s">
        <v>2534</v>
      </c>
      <c r="E2" s="115" t="s">
        <v>2603</v>
      </c>
      <c r="F2" s="256" t="s">
        <v>2602</v>
      </c>
      <c r="G2" s="8" t="s">
        <v>4</v>
      </c>
      <c r="H2" s="157"/>
      <c r="I2" s="157"/>
      <c r="J2" s="157"/>
      <c r="K2" s="157"/>
      <c r="L2" s="257">
        <v>10000</v>
      </c>
      <c r="M2" s="157"/>
      <c r="N2" s="157"/>
      <c r="O2" s="157"/>
      <c r="P2" s="157"/>
      <c r="Q2" s="157"/>
      <c r="R2" s="157"/>
      <c r="S2" s="157"/>
      <c r="T2" s="14">
        <f t="shared" ref="T2:T8" si="0">SUM(H2:S2)</f>
        <v>10000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(($F$20:$F$76)="HC"), $G$20:$G$76,H$20:H$76))*Utilization!$B$65</f>
        <v>0</v>
      </c>
      <c r="I3" s="14">
        <f>(SUMPRODUCT(-- (($F$20:$F$76)="HC"), $G$20:$G$76,I$20:I$76))*Utilization!$B$65</f>
        <v>0</v>
      </c>
      <c r="J3" s="14">
        <f>(SUMPRODUCT(-- (($F$20:$F$76)="HC"), $G$20:$G$76,J$20:J$76))*Utilization!$B$65</f>
        <v>0</v>
      </c>
      <c r="K3" s="14">
        <f>(SUMPRODUCT(-- (($F$20:$F$76)="HC"), $G$20:$G$76,K$20:K$76))*Utilization!$B$65</f>
        <v>0</v>
      </c>
      <c r="L3" s="14">
        <f>(SUMPRODUCT(-- (($F$20:$F$76)="HC"), $G$20:$G$76,L$20:L$76))*Utilization!$B$65</f>
        <v>5120</v>
      </c>
      <c r="M3" s="14">
        <f>(SUMPRODUCT(-- (($F$20:$F$76)="HC"), $G$20:$G$76,M$20:M$76))*Utilization!$B$65</f>
        <v>0</v>
      </c>
      <c r="N3" s="14">
        <f>(SUMPRODUCT(-- (($F$20:$F$76)="HC"), $G$20:$G$76,N$20:N$76))*Utilization!$B$65</f>
        <v>0</v>
      </c>
      <c r="O3" s="14">
        <f>(SUMPRODUCT(-- (($F$20:$F$76)="HC"), $G$20:$G$76,O$20:O$76))*Utilization!$B$65</f>
        <v>0</v>
      </c>
      <c r="P3" s="14">
        <f>(SUMPRODUCT(-- (($F$20:$F$76)="HC"), $G$20:$G$76,P$20:P$76))*Utilization!$B$65</f>
        <v>0</v>
      </c>
      <c r="Q3" s="14">
        <f>(SUMPRODUCT(-- (($F$20:$F$76)="HC"), $G$20:$G$76,Q$20:Q$76))*Utilization!$B$65</f>
        <v>0</v>
      </c>
      <c r="R3" s="14">
        <f>(SUMPRODUCT(-- (($F$20:$F$76)="HC"), $G$20:$G$76,R$20:R$76))*Utilization!$B$65</f>
        <v>0</v>
      </c>
      <c r="S3" s="14">
        <f>(SUMPRODUCT(-- (($F$20:$F$76)="HC"), $G$20:$G$76,S$20:S$76))*Utilization!$B$65</f>
        <v>0</v>
      </c>
      <c r="T3" s="14">
        <f t="shared" si="0"/>
        <v>5120</v>
      </c>
      <c r="V3" s="18" t="s">
        <v>37</v>
      </c>
      <c r="W3" s="115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(($F$20:$F$76)="EX"), $G$20:$G$76,H$20:H$76))*Utilization!$B$65</f>
        <v>0</v>
      </c>
      <c r="I4" s="14">
        <f>(SUMPRODUCT(-- (($F$20:$F$76)="EX"), $G$20:$G$76,I$20:I$76))*Utilization!$B$65</f>
        <v>0</v>
      </c>
      <c r="J4" s="14">
        <f>(SUMPRODUCT(-- (($F$20:$F$76)="EX"), $G$20:$G$76,J$20:J$76))*Utilization!$B$65</f>
        <v>0</v>
      </c>
      <c r="K4" s="14">
        <f>(SUMPRODUCT(-- (($F$20:$F$76)="EX"), $G$20:$G$76,K$20:K$76))*Utilization!$B$65</f>
        <v>0</v>
      </c>
      <c r="L4" s="14">
        <f>(SUMPRODUCT(-- (($F$20:$F$76)="EX"), $G$20:$G$76,L$20:L$76))*Utilization!$B$65</f>
        <v>0</v>
      </c>
      <c r="M4" s="14">
        <f>(SUMPRODUCT(-- (($F$20:$F$76)="EX"), $G$20:$G$76,M$20:M$76))*Utilization!$B$65</f>
        <v>0</v>
      </c>
      <c r="N4" s="14">
        <f>(SUMPRODUCT(-- (($F$20:$F$76)="EX"), $G$20:$G$76,N$20:N$76))*Utilization!$B$65</f>
        <v>0</v>
      </c>
      <c r="O4" s="14">
        <f>(SUMPRODUCT(-- (($F$20:$F$76)="EX"), $G$20:$G$76,O$20:O$76))*Utilization!$B$65</f>
        <v>0</v>
      </c>
      <c r="P4" s="14">
        <f>(SUMPRODUCT(-- (($F$20:$F$76)="EX"), $G$20:$G$76,P$20:P$76))*Utilization!$B$65</f>
        <v>0</v>
      </c>
      <c r="Q4" s="14">
        <f>(SUMPRODUCT(-- (($F$20:$F$76)="EX"), $G$20:$G$76,Q$20:Q$76))*Utilization!$B$65</f>
        <v>0</v>
      </c>
      <c r="R4" s="14">
        <f>(SUMPRODUCT(-- (($F$20:$F$76)="EX"), $G$20:$G$76,R$20:R$76))*Utilization!$B$65</f>
        <v>0</v>
      </c>
      <c r="S4" s="14">
        <f>(SUMPRODUCT(-- (($F$20:$F$76)="EX"), $G$20:$G$76,S$20:S$76))*Utilization!$B$65</f>
        <v>0</v>
      </c>
      <c r="T4" s="14">
        <f t="shared" si="0"/>
        <v>0</v>
      </c>
      <c r="W4" s="115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(($F$20:$F$76)="CO"), $G$20:$G$76,H$20:H$76))*Utilization!$B$65</f>
        <v>0</v>
      </c>
      <c r="I5" s="14">
        <f>(SUMPRODUCT(-- (($F$20:$F$76)="CO"), $G$20:$G$76,I$20:I$76))*Utilization!$B$65</f>
        <v>0</v>
      </c>
      <c r="J5" s="14">
        <f>(SUMPRODUCT(-- (($F$20:$F$76)="CO"), $G$20:$G$76,J$20:J$76))*Utilization!$B$65</f>
        <v>0</v>
      </c>
      <c r="K5" s="14">
        <f>(SUMPRODUCT(-- (($F$20:$F$76)="CO"), $G$20:$G$76,K$20:K$76))*Utilization!$B$65</f>
        <v>0</v>
      </c>
      <c r="L5" s="14">
        <f>(SUMPRODUCT(-- (($F$20:$F$76)="CO"), $G$20:$G$76,L$20:L$76))*Utilization!$B$65</f>
        <v>0</v>
      </c>
      <c r="M5" s="14">
        <f>(SUMPRODUCT(-- (($F$20:$F$76)="CO"), $G$20:$G$76,M$20:M$76))*Utilization!$B$65</f>
        <v>0</v>
      </c>
      <c r="N5" s="14">
        <f>(SUMPRODUCT(-- (($F$20:$F$76)="CO"), $G$20:$G$76,N$20:N$76))*Utilization!$B$65</f>
        <v>0</v>
      </c>
      <c r="O5" s="14">
        <f>(SUMPRODUCT(-- (($F$20:$F$76)="CO"), $G$20:$G$76,O$20:O$76))*Utilization!$B$65</f>
        <v>0</v>
      </c>
      <c r="P5" s="14">
        <f>(SUMPRODUCT(-- (($F$20:$F$76)="CO"), $G$20:$G$76,P$20:P$76))*Utilization!$B$65</f>
        <v>0</v>
      </c>
      <c r="Q5" s="14">
        <f>(SUMPRODUCT(-- (($F$20:$F$76)="CO"), $G$20:$G$76,Q$20:Q$76))*Utilization!$B$65</f>
        <v>0</v>
      </c>
      <c r="R5" s="14">
        <f>(SUMPRODUCT(-- (($F$20:$F$76)="CO"), $G$20:$G$76,R$20:R$76))*Utilization!$B$65</f>
        <v>0</v>
      </c>
      <c r="S5" s="14">
        <f>(SUMPRODUCT(-- (($F$20:$F$76)="CO"), $G$20:$G$76,S$20:S$76))*Utilization!$B$65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4">
        <f t="shared" si="0"/>
        <v>0</v>
      </c>
    </row>
    <row r="9" spans="1:23" s="170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5120</v>
      </c>
      <c r="M9" s="11">
        <f t="shared" si="1"/>
        <v>0</v>
      </c>
      <c r="N9" s="11">
        <f t="shared" si="1"/>
        <v>0</v>
      </c>
      <c r="O9" s="11">
        <f t="shared" si="1"/>
        <v>0</v>
      </c>
      <c r="P9" s="11">
        <f t="shared" si="1"/>
        <v>0</v>
      </c>
      <c r="Q9" s="11">
        <f t="shared" si="1"/>
        <v>0</v>
      </c>
      <c r="R9" s="11">
        <f t="shared" si="1"/>
        <v>0</v>
      </c>
      <c r="S9" s="11">
        <f t="shared" si="1"/>
        <v>0</v>
      </c>
      <c r="T9" s="11">
        <f t="shared" si="1"/>
        <v>5120</v>
      </c>
    </row>
    <row r="10" spans="1:23" s="170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0.48799999999999999</v>
      </c>
      <c r="M10" s="12">
        <f t="shared" si="2"/>
        <v>0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0</v>
      </c>
      <c r="T10" s="12">
        <f t="shared" si="2"/>
        <v>0.48799999999999999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0.51200000000000001</v>
      </c>
      <c r="M11" s="13">
        <f t="shared" si="3"/>
        <v>0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0</v>
      </c>
      <c r="T11" s="13">
        <f>IF(T$2=0,0,+T3/T$2)</f>
        <v>0.51200000000000001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160"/>
      <c r="I20" s="160"/>
      <c r="J20" s="160"/>
      <c r="K20" s="160"/>
      <c r="L20" s="160">
        <v>1</v>
      </c>
      <c r="M20" s="160"/>
      <c r="N20" s="160"/>
      <c r="O20" s="160"/>
      <c r="P20" s="160"/>
      <c r="Q20" s="160"/>
      <c r="R20" s="160"/>
      <c r="S20" s="160"/>
    </row>
    <row r="21" spans="1:19" x14ac:dyDescent="0.35">
      <c r="E21" s="24" t="str">
        <f>+Utilization!A4</f>
        <v>Tao Feng</v>
      </c>
      <c r="F21" s="23" t="str">
        <f>+Utilization!B4</f>
        <v>HC</v>
      </c>
      <c r="G21" s="23">
        <f>+Utilization!C4</f>
        <v>80</v>
      </c>
      <c r="H21" s="160"/>
      <c r="I21" s="160"/>
      <c r="J21" s="160"/>
      <c r="K21" s="160"/>
      <c r="L21" s="160">
        <v>5</v>
      </c>
      <c r="M21" s="160"/>
      <c r="N21" s="160"/>
      <c r="O21" s="160"/>
      <c r="P21" s="160"/>
      <c r="Q21" s="160"/>
      <c r="R21" s="160"/>
      <c r="S21" s="160"/>
    </row>
    <row r="22" spans="1:19" x14ac:dyDescent="0.35">
      <c r="E22" s="24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</row>
    <row r="23" spans="1:19" x14ac:dyDescent="0.35">
      <c r="E23" s="24" t="str">
        <f>+Utilization!A6</f>
        <v>Chengyi Wang</v>
      </c>
      <c r="F23" s="23" t="str">
        <f>+Utilization!B6</f>
        <v>HC</v>
      </c>
      <c r="G23" s="23">
        <f>+Utilization!C6</f>
        <v>80</v>
      </c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</row>
    <row r="24" spans="1:19" x14ac:dyDescent="0.35">
      <c r="E24" s="24" t="str">
        <f>+Utilization!A7</f>
        <v>Ningbo Xiang</v>
      </c>
      <c r="F24" s="23" t="str">
        <f>+Utilization!B7</f>
        <v>HC</v>
      </c>
      <c r="G24" s="23">
        <f>+Utilization!C7</f>
        <v>80</v>
      </c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</row>
    <row r="25" spans="1:19" x14ac:dyDescent="0.35">
      <c r="E25" s="24" t="str">
        <f>+Utilization!A8</f>
        <v>Ruijiang Zhu</v>
      </c>
      <c r="F25" s="23" t="str">
        <f>+Utilization!B8</f>
        <v>HC</v>
      </c>
      <c r="G25" s="23">
        <f>+Utilization!C8</f>
        <v>80</v>
      </c>
      <c r="H25" s="160"/>
      <c r="I25" s="160"/>
      <c r="J25" s="160"/>
      <c r="K25" s="160"/>
      <c r="L25" s="160">
        <v>2</v>
      </c>
      <c r="M25" s="160"/>
      <c r="N25" s="160"/>
      <c r="O25" s="160"/>
      <c r="P25" s="160"/>
      <c r="Q25" s="160"/>
      <c r="R25" s="160"/>
      <c r="S25" s="160"/>
    </row>
    <row r="26" spans="1:19" x14ac:dyDescent="0.35">
      <c r="E26" s="24" t="str">
        <f>+Utilization!A9</f>
        <v>Junhong Sun</v>
      </c>
      <c r="F26" s="23" t="str">
        <f>+Utilization!B9</f>
        <v>HC</v>
      </c>
      <c r="G26" s="23">
        <f>+Utilization!C9</f>
        <v>80</v>
      </c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</row>
    <row r="27" spans="1:19" x14ac:dyDescent="0.35">
      <c r="E27" s="24" t="str">
        <f>+Utilization!A10</f>
        <v>Yong Zhou</v>
      </c>
      <c r="F27" s="23" t="str">
        <f>+Utilization!B10</f>
        <v>HC</v>
      </c>
      <c r="G27" s="23">
        <f>+Utilization!C10</f>
        <v>80</v>
      </c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</row>
    <row r="28" spans="1:19" x14ac:dyDescent="0.35">
      <c r="E28" s="24" t="str">
        <f>+Utilization!A11</f>
        <v>Weimin Wu</v>
      </c>
      <c r="F28" s="23" t="str">
        <f>+Utilization!B11</f>
        <v>HC</v>
      </c>
      <c r="G28" s="23">
        <f>+Utilization!C11</f>
        <v>80</v>
      </c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</row>
    <row r="29" spans="1:19" x14ac:dyDescent="0.35">
      <c r="E29" s="24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</row>
    <row r="30" spans="1:19" x14ac:dyDescent="0.35">
      <c r="E30" s="24" t="str">
        <f>+Utilization!A13</f>
        <v>Yifei Yan</v>
      </c>
      <c r="F30" s="23" t="str">
        <f>+Utilization!B13</f>
        <v>HC</v>
      </c>
      <c r="G30" s="23">
        <f>+Utilization!C13</f>
        <v>70</v>
      </c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</row>
    <row r="31" spans="1:19" x14ac:dyDescent="0.35">
      <c r="E31" s="24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</row>
    <row r="32" spans="1:19" x14ac:dyDescent="0.35">
      <c r="E32" s="24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</row>
    <row r="33" spans="5:19" x14ac:dyDescent="0.35">
      <c r="E33" s="24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</row>
    <row r="34" spans="5:19" x14ac:dyDescent="0.35">
      <c r="E34" s="24" t="str">
        <f>+Utilization!A17</f>
        <v>XU, Kun</v>
      </c>
      <c r="F34" s="23" t="str">
        <f>+Utilization!B17</f>
        <v>HC</v>
      </c>
      <c r="G34" s="23">
        <f>+Utilization!C17</f>
        <v>70</v>
      </c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</row>
    <row r="35" spans="5:19" x14ac:dyDescent="0.35">
      <c r="E35" s="24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</row>
    <row r="36" spans="5:19" x14ac:dyDescent="0.35">
      <c r="E36" s="24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</row>
    <row r="37" spans="5:19" x14ac:dyDescent="0.35">
      <c r="E37" s="24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</row>
    <row r="38" spans="5:19" x14ac:dyDescent="0.35">
      <c r="E38" s="24" t="str">
        <f>+Utilization!A21</f>
        <v>ZHANG, Ao</v>
      </c>
      <c r="F38" s="23" t="str">
        <f>+Utilization!B21</f>
        <v>HC</v>
      </c>
      <c r="G38" s="23">
        <f>+Utilization!C21</f>
        <v>70</v>
      </c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</row>
    <row r="39" spans="5:19" x14ac:dyDescent="0.35">
      <c r="E39" s="24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</row>
    <row r="40" spans="5:19" x14ac:dyDescent="0.35">
      <c r="E40" s="24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</row>
    <row r="41" spans="5:19" x14ac:dyDescent="0.35">
      <c r="E41" s="24" t="str">
        <f>+Utilization!A24</f>
        <v>GENG, Bin</v>
      </c>
      <c r="F41" s="23" t="str">
        <f>+Utilization!B24</f>
        <v>HC</v>
      </c>
      <c r="G41" s="23">
        <f>+Utilization!C24</f>
        <v>70</v>
      </c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</row>
    <row r="42" spans="5:19" x14ac:dyDescent="0.35">
      <c r="E42" s="24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</row>
    <row r="43" spans="5:19" x14ac:dyDescent="0.35">
      <c r="E43" s="24" t="str">
        <f>+Utilization!A26</f>
        <v>XIE, Qian</v>
      </c>
      <c r="F43" s="23" t="str">
        <f>+Utilization!B26</f>
        <v>HC</v>
      </c>
      <c r="G43" s="23">
        <f>+Utilization!C26</f>
        <v>60</v>
      </c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</row>
    <row r="44" spans="5:19" x14ac:dyDescent="0.35">
      <c r="E44" s="24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</row>
    <row r="45" spans="5:19" x14ac:dyDescent="0.35">
      <c r="E45" s="24" t="str">
        <f>+Utilization!A28</f>
        <v>HE, Ran</v>
      </c>
      <c r="F45" s="23" t="str">
        <f>+Utilization!B28</f>
        <v>HC</v>
      </c>
      <c r="G45" s="23">
        <f>+Utilization!C28</f>
        <v>60</v>
      </c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</row>
    <row r="46" spans="5:19" x14ac:dyDescent="0.35">
      <c r="E46" s="24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</row>
    <row r="47" spans="5:19" x14ac:dyDescent="0.35">
      <c r="E47" s="24" t="str">
        <f>+Utilization!A30</f>
        <v>Min Li</v>
      </c>
      <c r="F47" s="23" t="str">
        <f>+Utilization!B30</f>
        <v>HC</v>
      </c>
      <c r="G47" s="23">
        <f>+Utilization!C30</f>
        <v>60</v>
      </c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</row>
    <row r="48" spans="5:19" x14ac:dyDescent="0.35">
      <c r="E48" s="24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</row>
    <row r="49" spans="5:19" x14ac:dyDescent="0.35">
      <c r="E49" s="24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</row>
    <row r="50" spans="5:19" x14ac:dyDescent="0.35">
      <c r="E50" s="24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</row>
    <row r="51" spans="5:19" x14ac:dyDescent="0.35">
      <c r="E51" s="24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</row>
    <row r="52" spans="5:19" x14ac:dyDescent="0.35">
      <c r="E52" s="24" t="str">
        <f>+Utilization!A35</f>
        <v>Yongquan Wang</v>
      </c>
      <c r="F52" s="23">
        <f>+Utilization!B35</f>
        <v>0</v>
      </c>
      <c r="G52" s="23">
        <f>+Utilization!C35</f>
        <v>60</v>
      </c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</row>
    <row r="53" spans="5:19" x14ac:dyDescent="0.35">
      <c r="E53" s="24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</row>
    <row r="54" spans="5:19" x14ac:dyDescent="0.35">
      <c r="E54" s="24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</row>
    <row r="55" spans="5:19" x14ac:dyDescent="0.35">
      <c r="E55" s="24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</row>
    <row r="56" spans="5:19" x14ac:dyDescent="0.35">
      <c r="E56" s="24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</row>
    <row r="57" spans="5:19" x14ac:dyDescent="0.35">
      <c r="E57" s="24">
        <f>+Utilization!A40</f>
        <v>0</v>
      </c>
      <c r="F57" s="23">
        <f>+Utilization!B40</f>
        <v>0</v>
      </c>
      <c r="G57" s="23">
        <f>+Utilization!C40</f>
        <v>0</v>
      </c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</row>
    <row r="58" spans="5:19" x14ac:dyDescent="0.35">
      <c r="E58" s="24">
        <f>+Utilization!A41</f>
        <v>0</v>
      </c>
      <c r="F58" s="23">
        <f>+Utilization!B41</f>
        <v>0</v>
      </c>
      <c r="G58" s="23">
        <f>+Utilization!C41</f>
        <v>0</v>
      </c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</row>
    <row r="59" spans="5:19" x14ac:dyDescent="0.35">
      <c r="E59" s="24">
        <f>+Utilization!A42</f>
        <v>0</v>
      </c>
      <c r="F59" s="23">
        <f>+Utilization!B42</f>
        <v>0</v>
      </c>
      <c r="G59" s="23">
        <f>+Utilization!C42</f>
        <v>0</v>
      </c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</row>
    <row r="60" spans="5:19" x14ac:dyDescent="0.35">
      <c r="E60" s="24">
        <f>+Utilization!A43</f>
        <v>0</v>
      </c>
      <c r="F60" s="23">
        <f>+Utilization!B43</f>
        <v>0</v>
      </c>
      <c r="G60" s="23">
        <f>+Utilization!C43</f>
        <v>0</v>
      </c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</row>
    <row r="61" spans="5:19" x14ac:dyDescent="0.35">
      <c r="E61" s="24">
        <f>+Utilization!A44</f>
        <v>0</v>
      </c>
      <c r="F61" s="23">
        <f>+Utilization!B44</f>
        <v>0</v>
      </c>
      <c r="G61" s="23">
        <f>+Utilization!C44</f>
        <v>0</v>
      </c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</row>
    <row r="62" spans="5:19" x14ac:dyDescent="0.35">
      <c r="E62" s="24">
        <f>+Utilization!A45</f>
        <v>0</v>
      </c>
      <c r="F62" s="23">
        <f>+Utilization!B45</f>
        <v>0</v>
      </c>
      <c r="G62" s="23">
        <f>+Utilization!C45</f>
        <v>0</v>
      </c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</row>
    <row r="63" spans="5:19" x14ac:dyDescent="0.35">
      <c r="E63" s="24">
        <f>+Utilization!A46</f>
        <v>0</v>
      </c>
      <c r="F63" s="23">
        <f>+Utilization!B46</f>
        <v>0</v>
      </c>
      <c r="G63" s="23">
        <f>+Utilization!C46</f>
        <v>0</v>
      </c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</row>
    <row r="64" spans="5:19" x14ac:dyDescent="0.35">
      <c r="E64" s="24">
        <f>+Utilization!A47</f>
        <v>0</v>
      </c>
      <c r="F64" s="23">
        <f>+Utilization!B47</f>
        <v>0</v>
      </c>
      <c r="G64" s="23">
        <f>+Utilization!C47</f>
        <v>0</v>
      </c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</row>
    <row r="65" spans="5:19" x14ac:dyDescent="0.35">
      <c r="E65" s="24">
        <f>+Utilization!A48</f>
        <v>0</v>
      </c>
      <c r="F65" s="23">
        <f>+Utilization!B48</f>
        <v>0</v>
      </c>
      <c r="G65" s="23">
        <f>+Utilization!C48</f>
        <v>0</v>
      </c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</row>
    <row r="66" spans="5:19" x14ac:dyDescent="0.35">
      <c r="E66" s="24">
        <f>+Utilization!A49</f>
        <v>0</v>
      </c>
      <c r="F66" s="23">
        <f>+Utilization!B49</f>
        <v>0</v>
      </c>
      <c r="G66" s="23">
        <f>+Utilization!C49</f>
        <v>0</v>
      </c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</row>
    <row r="67" spans="5:19" x14ac:dyDescent="0.35">
      <c r="E67" s="24">
        <f>+Utilization!A50</f>
        <v>0</v>
      </c>
      <c r="F67" s="23">
        <f>+Utilization!B50</f>
        <v>0</v>
      </c>
      <c r="G67" s="23">
        <f>+Utilization!C50</f>
        <v>0</v>
      </c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</row>
    <row r="68" spans="5:19" x14ac:dyDescent="0.35">
      <c r="E68" s="24">
        <f>+Utilization!A51</f>
        <v>0</v>
      </c>
      <c r="F68" s="23">
        <f>+Utilization!B51</f>
        <v>0</v>
      </c>
      <c r="G68" s="23">
        <f>+Utilization!C51</f>
        <v>0</v>
      </c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</row>
    <row r="69" spans="5:19" x14ac:dyDescent="0.35">
      <c r="E69" s="24">
        <f>+Utilization!A52</f>
        <v>0</v>
      </c>
      <c r="F69" s="23">
        <f>+Utilization!B52</f>
        <v>0</v>
      </c>
      <c r="G69" s="23">
        <f>+Utilization!C52</f>
        <v>0</v>
      </c>
      <c r="H69" s="160"/>
      <c r="I69" s="160"/>
      <c r="J69" s="160"/>
      <c r="K69" s="160"/>
      <c r="L69" s="160"/>
      <c r="M69" s="160"/>
      <c r="N69" s="160"/>
      <c r="O69" s="160"/>
      <c r="P69" s="160"/>
      <c r="Q69" s="160"/>
      <c r="R69" s="160"/>
      <c r="S69" s="160"/>
    </row>
    <row r="70" spans="5:19" x14ac:dyDescent="0.35">
      <c r="E70" s="24">
        <f>+Utilization!A53</f>
        <v>0</v>
      </c>
      <c r="F70" s="23">
        <f>+Utilization!B53</f>
        <v>0</v>
      </c>
      <c r="G70" s="23">
        <f>+Utilization!C53</f>
        <v>0</v>
      </c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</row>
    <row r="71" spans="5:19" x14ac:dyDescent="0.35">
      <c r="E71" s="24">
        <f>+Utilization!A54</f>
        <v>0</v>
      </c>
      <c r="F71" s="23">
        <f>+Utilization!B54</f>
        <v>0</v>
      </c>
      <c r="G71" s="23">
        <f>+Utilization!C54</f>
        <v>0</v>
      </c>
      <c r="H71" s="160"/>
      <c r="I71" s="160"/>
      <c r="J71" s="160"/>
      <c r="K71" s="160"/>
      <c r="L71" s="160"/>
      <c r="M71" s="160"/>
      <c r="N71" s="160"/>
      <c r="O71" s="160"/>
      <c r="P71" s="160"/>
      <c r="Q71" s="160"/>
      <c r="R71" s="160"/>
      <c r="S71" s="160"/>
    </row>
    <row r="72" spans="5:19" x14ac:dyDescent="0.35">
      <c r="E72" s="24">
        <f>+Utilization!A55</f>
        <v>0</v>
      </c>
      <c r="F72" s="23">
        <f>+Utilization!B55</f>
        <v>0</v>
      </c>
      <c r="G72" s="23">
        <f>+Utilization!C55</f>
        <v>0</v>
      </c>
      <c r="H72" s="160"/>
      <c r="I72" s="160"/>
      <c r="J72" s="160"/>
      <c r="K72" s="160"/>
      <c r="L72" s="160"/>
      <c r="M72" s="160"/>
      <c r="N72" s="160"/>
      <c r="O72" s="160"/>
      <c r="P72" s="160"/>
      <c r="Q72" s="160"/>
      <c r="R72" s="160"/>
      <c r="S72" s="160"/>
    </row>
    <row r="73" spans="5:19" x14ac:dyDescent="0.35">
      <c r="E73" s="24">
        <f>+Utilization!A56</f>
        <v>0</v>
      </c>
      <c r="F73" s="23">
        <f>+Utilization!B56</f>
        <v>0</v>
      </c>
      <c r="G73" s="23">
        <f>+Utilization!C56</f>
        <v>0</v>
      </c>
      <c r="H73" s="160"/>
      <c r="I73" s="160"/>
      <c r="J73" s="160"/>
      <c r="K73" s="160"/>
      <c r="L73" s="160"/>
      <c r="M73" s="160"/>
      <c r="N73" s="160"/>
      <c r="O73" s="160"/>
      <c r="P73" s="160"/>
      <c r="Q73" s="160"/>
      <c r="R73" s="160"/>
      <c r="S73" s="160"/>
    </row>
    <row r="74" spans="5:19" x14ac:dyDescent="0.35">
      <c r="E74" s="24">
        <f>+Utilization!A57</f>
        <v>0</v>
      </c>
      <c r="F74" s="23">
        <f>+Utilization!B57</f>
        <v>0</v>
      </c>
      <c r="G74" s="23">
        <f>+Utilization!C57</f>
        <v>0</v>
      </c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</row>
    <row r="75" spans="5:19" x14ac:dyDescent="0.35">
      <c r="E75" s="24">
        <f>+Utilization!A58</f>
        <v>0</v>
      </c>
      <c r="F75" s="23">
        <f>+Utilization!B58</f>
        <v>0</v>
      </c>
      <c r="G75" s="23">
        <f>+Utilization!C58</f>
        <v>0</v>
      </c>
      <c r="H75" s="160"/>
      <c r="I75" s="160"/>
      <c r="J75" s="160"/>
      <c r="K75" s="160"/>
      <c r="L75" s="160"/>
      <c r="M75" s="160"/>
      <c r="N75" s="160"/>
      <c r="O75" s="160"/>
      <c r="P75" s="160"/>
      <c r="Q75" s="160"/>
      <c r="R75" s="160"/>
      <c r="S75" s="160"/>
    </row>
    <row r="76" spans="5:19" x14ac:dyDescent="0.35">
      <c r="E76" s="24" t="str">
        <f>+Utilization!A59</f>
        <v>Total</v>
      </c>
      <c r="F76" s="23">
        <f>+Utilization!B59</f>
        <v>0</v>
      </c>
      <c r="G76" s="23">
        <f>+Utilization!C59</f>
        <v>0</v>
      </c>
      <c r="H76" s="160"/>
      <c r="I76" s="160"/>
      <c r="J76" s="160"/>
      <c r="K76" s="160"/>
      <c r="L76" s="160"/>
      <c r="M76" s="160"/>
      <c r="N76" s="160"/>
      <c r="O76" s="160"/>
      <c r="P76" s="160"/>
      <c r="Q76" s="160"/>
      <c r="R76" s="160"/>
      <c r="S76" s="160"/>
    </row>
  </sheetData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F65"/>
  <sheetViews>
    <sheetView zoomScale="110" zoomScaleNormal="110" zoomScalePageLayoutView="110" workbookViewId="0">
      <pane xSplit="2" topLeftCell="C1" activePane="topRight" state="frozen"/>
      <selection activeCell="C31" sqref="C31"/>
      <selection pane="topRight" activeCell="C13" sqref="C13"/>
    </sheetView>
  </sheetViews>
  <sheetFormatPr defaultColWidth="8.7265625" defaultRowHeight="14.5" x14ac:dyDescent="0.35"/>
  <cols>
    <col min="1" max="1" width="24.26953125" style="30" bestFit="1" customWidth="1"/>
    <col min="2" max="2" width="4.26953125" style="30" bestFit="1" customWidth="1"/>
    <col min="3" max="3" width="5.453125" style="30" customWidth="1"/>
    <col min="4" max="4" width="6.7265625" style="30" hidden="1" customWidth="1"/>
    <col min="5" max="5" width="6.81640625" style="30" hidden="1" customWidth="1"/>
    <col min="6" max="6" width="6.26953125" style="30" hidden="1" customWidth="1"/>
    <col min="7" max="8" width="6.7265625" style="30" hidden="1" customWidth="1"/>
    <col min="9" max="15" width="4.453125" style="30" hidden="1" customWidth="1"/>
    <col min="16" max="16" width="6.7265625" style="30" hidden="1" customWidth="1"/>
    <col min="17" max="18" width="4.453125" style="30" hidden="1" customWidth="1"/>
    <col min="19" max="19" width="7.1796875" style="30" hidden="1" customWidth="1"/>
    <col min="20" max="20" width="6.7265625" style="30" bestFit="1" customWidth="1"/>
    <col min="21" max="23" width="4.453125" style="30" customWidth="1"/>
    <col min="24" max="24" width="5.26953125" style="30" customWidth="1"/>
    <col min="25" max="26" width="4.453125" style="30" customWidth="1"/>
    <col min="27" max="27" width="6.7265625" style="30" customWidth="1"/>
    <col min="28" max="36" width="4.453125" style="30" customWidth="1"/>
    <col min="37" max="38" width="6.26953125" style="30" bestFit="1" customWidth="1"/>
    <col min="39" max="39" width="4.453125" style="30" customWidth="1"/>
    <col min="40" max="40" width="6.7265625" style="30" customWidth="1"/>
    <col min="41" max="42" width="6.26953125" style="30" bestFit="1" customWidth="1"/>
    <col min="43" max="43" width="4.453125" style="30" customWidth="1"/>
    <col min="44" max="44" width="6.7265625" style="30" bestFit="1" customWidth="1"/>
    <col min="45" max="46" width="6.26953125" style="30" bestFit="1" customWidth="1"/>
    <col min="47" max="48" width="6.7265625" style="30" bestFit="1" customWidth="1"/>
    <col min="49" max="50" width="6.26953125" style="30" bestFit="1" customWidth="1"/>
    <col min="51" max="51" width="6.7265625" style="30" bestFit="1" customWidth="1"/>
    <col min="52" max="52" width="12.1796875" style="30" customWidth="1"/>
    <col min="53" max="53" width="11.1796875" style="30" customWidth="1"/>
    <col min="54" max="54" width="3.26953125" style="30" hidden="1" customWidth="1"/>
    <col min="55" max="55" width="7.26953125" style="30" hidden="1" customWidth="1"/>
    <col min="56" max="56" width="4.7265625" style="30" hidden="1" customWidth="1"/>
    <col min="57" max="57" width="10.453125" style="30" customWidth="1"/>
    <col min="58" max="58" width="8.7265625" style="287" customWidth="1"/>
    <col min="59" max="16384" width="8.7265625" style="30"/>
  </cols>
  <sheetData>
    <row r="1" spans="1:58" x14ac:dyDescent="0.35">
      <c r="D1" s="317" t="s">
        <v>5</v>
      </c>
      <c r="E1" s="318"/>
      <c r="F1" s="318"/>
      <c r="G1" s="319"/>
      <c r="H1" s="318" t="s">
        <v>6</v>
      </c>
      <c r="I1" s="318"/>
      <c r="J1" s="318"/>
      <c r="K1" s="319"/>
      <c r="L1" s="318" t="s">
        <v>7</v>
      </c>
      <c r="M1" s="318"/>
      <c r="N1" s="318"/>
      <c r="O1" s="319"/>
      <c r="P1" s="317" t="s">
        <v>8</v>
      </c>
      <c r="Q1" s="318"/>
      <c r="R1" s="318"/>
      <c r="S1" s="319"/>
      <c r="T1" s="317" t="s">
        <v>9</v>
      </c>
      <c r="U1" s="318"/>
      <c r="V1" s="318"/>
      <c r="W1" s="319"/>
      <c r="X1" s="317" t="s">
        <v>10</v>
      </c>
      <c r="Y1" s="318"/>
      <c r="Z1" s="318"/>
      <c r="AA1" s="319"/>
      <c r="AB1" s="317" t="s">
        <v>11</v>
      </c>
      <c r="AC1" s="318"/>
      <c r="AD1" s="318"/>
      <c r="AE1" s="319"/>
      <c r="AF1" s="317" t="s">
        <v>12</v>
      </c>
      <c r="AG1" s="318"/>
      <c r="AH1" s="318"/>
      <c r="AI1" s="319"/>
      <c r="AJ1" s="317" t="s">
        <v>13</v>
      </c>
      <c r="AK1" s="318"/>
      <c r="AL1" s="318"/>
      <c r="AM1" s="319"/>
      <c r="AN1" s="317" t="s">
        <v>14</v>
      </c>
      <c r="AO1" s="318"/>
      <c r="AP1" s="318"/>
      <c r="AQ1" s="319"/>
      <c r="AR1" s="317" t="s">
        <v>15</v>
      </c>
      <c r="AS1" s="318"/>
      <c r="AT1" s="318"/>
      <c r="AU1" s="319"/>
      <c r="AV1" s="317" t="s">
        <v>16</v>
      </c>
      <c r="AW1" s="318"/>
      <c r="AX1" s="318"/>
      <c r="AY1" s="318"/>
      <c r="AZ1" s="315" t="s">
        <v>2547</v>
      </c>
      <c r="BA1" s="315" t="s">
        <v>2548</v>
      </c>
      <c r="BB1" s="304"/>
      <c r="BC1" s="304"/>
      <c r="BD1" s="304"/>
      <c r="BE1" s="315" t="s">
        <v>2549</v>
      </c>
      <c r="BF1" s="316" t="s">
        <v>2550</v>
      </c>
    </row>
    <row r="2" spans="1:58" ht="24" x14ac:dyDescent="0.35">
      <c r="A2" s="31" t="s">
        <v>39</v>
      </c>
      <c r="B2" s="31" t="s">
        <v>38</v>
      </c>
      <c r="C2" s="32" t="s">
        <v>40</v>
      </c>
      <c r="D2" s="33" t="s">
        <v>49</v>
      </c>
      <c r="E2" s="34" t="s">
        <v>47</v>
      </c>
      <c r="F2" s="34" t="s">
        <v>48</v>
      </c>
      <c r="G2" s="35" t="s">
        <v>17</v>
      </c>
      <c r="H2" s="33" t="s">
        <v>49</v>
      </c>
      <c r="I2" s="34" t="s">
        <v>47</v>
      </c>
      <c r="J2" s="34" t="s">
        <v>48</v>
      </c>
      <c r="K2" s="35" t="s">
        <v>17</v>
      </c>
      <c r="L2" s="33" t="s">
        <v>49</v>
      </c>
      <c r="M2" s="34" t="s">
        <v>47</v>
      </c>
      <c r="N2" s="34" t="s">
        <v>48</v>
      </c>
      <c r="O2" s="35" t="s">
        <v>17</v>
      </c>
      <c r="P2" s="33" t="s">
        <v>49</v>
      </c>
      <c r="Q2" s="34" t="s">
        <v>47</v>
      </c>
      <c r="R2" s="34" t="s">
        <v>48</v>
      </c>
      <c r="S2" s="35" t="s">
        <v>17</v>
      </c>
      <c r="T2" s="33" t="s">
        <v>49</v>
      </c>
      <c r="U2" s="34" t="s">
        <v>47</v>
      </c>
      <c r="V2" s="34" t="s">
        <v>48</v>
      </c>
      <c r="W2" s="35" t="s">
        <v>17</v>
      </c>
      <c r="X2" s="33" t="s">
        <v>49</v>
      </c>
      <c r="Y2" s="34" t="s">
        <v>47</v>
      </c>
      <c r="Z2" s="34" t="s">
        <v>48</v>
      </c>
      <c r="AA2" s="35" t="s">
        <v>17</v>
      </c>
      <c r="AB2" s="33" t="s">
        <v>49</v>
      </c>
      <c r="AC2" s="34" t="s">
        <v>47</v>
      </c>
      <c r="AD2" s="34" t="s">
        <v>48</v>
      </c>
      <c r="AE2" s="35" t="s">
        <v>17</v>
      </c>
      <c r="AF2" s="33" t="s">
        <v>49</v>
      </c>
      <c r="AG2" s="34" t="s">
        <v>47</v>
      </c>
      <c r="AH2" s="34" t="s">
        <v>48</v>
      </c>
      <c r="AI2" s="35" t="s">
        <v>17</v>
      </c>
      <c r="AJ2" s="33" t="s">
        <v>49</v>
      </c>
      <c r="AK2" s="34" t="s">
        <v>47</v>
      </c>
      <c r="AL2" s="34" t="s">
        <v>48</v>
      </c>
      <c r="AM2" s="35" t="s">
        <v>17</v>
      </c>
      <c r="AN2" s="33" t="s">
        <v>49</v>
      </c>
      <c r="AO2" s="34" t="s">
        <v>47</v>
      </c>
      <c r="AP2" s="34" t="s">
        <v>48</v>
      </c>
      <c r="AQ2" s="35" t="s">
        <v>17</v>
      </c>
      <c r="AR2" s="33" t="s">
        <v>49</v>
      </c>
      <c r="AS2" s="34" t="s">
        <v>47</v>
      </c>
      <c r="AT2" s="34" t="s">
        <v>48</v>
      </c>
      <c r="AU2" s="35" t="s">
        <v>17</v>
      </c>
      <c r="AV2" s="33" t="s">
        <v>49</v>
      </c>
      <c r="AW2" s="34" t="s">
        <v>47</v>
      </c>
      <c r="AX2" s="34" t="s">
        <v>48</v>
      </c>
      <c r="AY2" s="292" t="s">
        <v>17</v>
      </c>
      <c r="AZ2" s="315"/>
      <c r="BA2" s="315"/>
      <c r="BB2" s="304"/>
      <c r="BC2" s="304"/>
      <c r="BD2" s="304"/>
      <c r="BE2" s="315"/>
      <c r="BF2" s="316"/>
    </row>
    <row r="3" spans="1:58" x14ac:dyDescent="0.35">
      <c r="A3" s="36" t="s">
        <v>2435</v>
      </c>
      <c r="B3" s="37" t="s">
        <v>42</v>
      </c>
      <c r="C3" s="241">
        <v>80</v>
      </c>
      <c r="D3" s="27">
        <f>Proj_1!H20+Proj_2!H20+Proj_3!H20+Proj_4!H20+Proj_5!H20+Proj_6!H20+Proj_7!H20+Proj_8!H20+Proj_9!H20+Proj_10!H20+Proj_11!H20+Proj_12!H20+Proj_13!H20+Proj_14!H20+Proj_15!H20+Proj_16!H20+Proj_17!H20+Proj_18!H20+Proj_19!H20+Proj_20!H20+Proj_21!H20+Proj_22!H20+Proj_23!H20+Proj_24!H20+Proj_25!H20+Proj_26!H20+Proj_27!H20+Proj_28!H20+Proj_29!H20+Proj_30!H20+Proj_31!H20+Proj_32!H20+Proj_33!H20+Proj_34!H20+Proj_35!H20+Proj_36!H20+Proj_37!H20+Proj_38!H20+Proj_39!H20+Proj_40!H20</f>
        <v>0</v>
      </c>
      <c r="E3" s="29"/>
      <c r="F3" s="29"/>
      <c r="G3" s="26">
        <f>SUM(D3:F3)</f>
        <v>0</v>
      </c>
      <c r="H3" s="27">
        <f>Proj_1!I20+Proj_2!I20+Proj_3!I20+Proj_4!I20+Proj_5!I20+Proj_6!I20+Proj_7!I20+Proj_8!I20+Proj_9!I20+Proj_10!I20+Proj_11!I20+Proj_12!I20+Proj_13!I20+Proj_14!I20+Proj_15!I20+Proj_16!I20+Proj_17!I20+Proj_18!I20+Proj_19!I20+Proj_20!I20+Proj_21!I20+Proj_22!I20+Proj_23!I20+Proj_24!I20+Proj_25!I20+Proj_26!I20+Proj_27!I20+Proj_28!I20+Proj_29!I20+Proj_30!I20+Proj_31!I20+Proj_32!I20+Proj_33!I20+Proj_34!I20+Proj_35!I20+Proj_36!I20+Proj_37!I20+Proj_38!I20+Proj_39!I20+Proj_40!H20</f>
        <v>0</v>
      </c>
      <c r="I3" s="29"/>
      <c r="J3" s="29">
        <v>0</v>
      </c>
      <c r="K3" s="26">
        <f>SUM(H3:J3)</f>
        <v>0</v>
      </c>
      <c r="L3" s="27">
        <f>Proj_1!J20+Proj_2!J20+Proj_3!J20+Proj_4!J20+Proj_5!J20+Proj_6!J20+Proj_7!J20+Proj_8!J20+Proj_9!J20+Proj_10!J20+Proj_11!J20+Proj_12!J20+Proj_13!J20+Proj_14!J20+Proj_15!J20+Proj_16!J20+Proj_17!J20+Proj_18!J20+Proj_19!J20+Proj_20!J20+Proj_21!J20+Proj_22!J20+Proj_23!J20+Proj_24!J20+Proj_25!J20+Proj_26!J20+Proj_27!J20+Proj_28!J20+Proj_29!J20+Proj_30!J20+Proj_31!J20+Proj_32!J20+Proj_33!J20+Proj_34!J20+Proj_35!J20+Proj_36!J20+Proj_37!J20+Proj_38!J20+Proj_39!J20+Proj_40!H20</f>
        <v>0</v>
      </c>
      <c r="M3" s="29">
        <v>0</v>
      </c>
      <c r="N3" s="29">
        <v>0</v>
      </c>
      <c r="O3" s="26">
        <f>SUM(L3:N3)</f>
        <v>0</v>
      </c>
      <c r="P3" s="27">
        <f>Proj_1!K20+Proj_2!K20+Proj_3!K20+Proj_4!K20+Proj_5!K20+Proj_6!K20+Proj_7!K20+Proj_8!K20+Proj_9!K20+Proj_10!K20+Proj_11!K20+Proj_12!K20+Proj_13!K20+Proj_14!K20+Proj_15!K20+Proj_16!K20+Proj_17!K20+Proj_18!K20+Proj_19!K20+Proj_20!K20+Proj_21!K20+Proj_22!K20+Proj_23!K20+Proj_24!K20+Proj_25!K20+Proj_26!K20+Proj_27!K20+Proj_28!K20+Proj_29!K20+Proj_30!K20+Proj_31!K20+Proj_32!K20+Proj_33!K20+Proj_34!K20+Proj_35!K20+Proj_36!K20+Proj_37!K20+Proj_38!K20+Proj_39!K20+Proj_40!K20</f>
        <v>0</v>
      </c>
      <c r="Q3" s="29">
        <v>0</v>
      </c>
      <c r="R3" s="29">
        <v>0</v>
      </c>
      <c r="S3" s="26">
        <f>SUM(P3:R3)</f>
        <v>0</v>
      </c>
      <c r="T3" s="27">
        <f>Proj_1!L20+Proj_2!L20+Proj_3!L20+Proj_4!L20+Proj_5!L20+Proj_6!L20+Proj_7!L20+Proj_8!L20+Proj_9!L20+Proj_10!L20+Proj_11!L20+Proj_12!L20+Proj_13!L20+Proj_14!L20+Proj_15!L20+Proj_16!L20+Proj_17!L20+Proj_18!L20+Proj_19!L20+Proj_20!L20+Proj_21!L20+Proj_22!L20+Proj_23!L20+Proj_24!L20+Proj_25!L20+Proj_26!L20+Proj_27!L20+Proj_28!L20+Proj_29!L20+Proj_30!L20+Proj_31!L20+Proj_32!L20+Proj_33!L20+Proj_34!L20+Proj_35!L20+Proj_36!L20+Proj_37!L20+Proj_38!L20+Proj_39!L20+Proj_40!H20</f>
        <v>7</v>
      </c>
      <c r="U3" s="29">
        <v>0</v>
      </c>
      <c r="V3" s="29"/>
      <c r="W3" s="26">
        <f>SUM(T3:V3)</f>
        <v>7</v>
      </c>
      <c r="X3" s="27">
        <f>Proj_1!M20+Proj_2!M20+Proj_3!M20+Proj_4!M20+Proj_5!M20+Proj_6!M20+Proj_7!M20+Proj_8!M20+Proj_9!M20+Proj_10!M20+Proj_11!M20+Proj_12!M20+Proj_13!M20+Proj_14!M20+Proj_15!M20+Proj_16!M20+Proj_17!M20+Proj_18!M20+Proj_19!M20+Proj_20!M20+Proj_21!M20+Proj_22!M20+Proj_23!M20+Proj_24!M20+Proj_25!M20+Proj_26!M20+Proj_27!M20+Proj_28!M20+Proj_29!M20+Proj_30!M20+Proj_31!M20+Proj_32!M20+Proj_33!M20+Proj_34!M20+Proj_35!M20+Proj_36!M20+Proj_37!M20+Proj_38!M20+Proj_39!M20+Proj_40!H20</f>
        <v>10</v>
      </c>
      <c r="Y3" s="29">
        <v>0</v>
      </c>
      <c r="Z3" s="29">
        <v>0</v>
      </c>
      <c r="AA3" s="26">
        <f>SUM(X3:Z3)</f>
        <v>10</v>
      </c>
      <c r="AB3" s="27">
        <f>Proj_1!N20+Proj_2!N20+Proj_3!N20+Proj_4!N20+Proj_5!N20+Proj_6!N20+Proj_7!N20+Proj_8!N20+Proj_9!N20+Proj_10!N20+Proj_11!N20+Proj_12!N20+Proj_13!N20+Proj_14!N20+Proj_15!N20+Proj_16!N20+Proj_17!N20+Proj_18!N20+Proj_19!N20+Proj_20!N20+Proj_21!N20+Proj_22!N20+Proj_23!N20+Proj_24!N20+Proj_25!N20+Proj_26!N20+Proj_27!N20+Proj_28!N20+Proj_29!N20+Proj_30!N20+Proj_31!N20+Proj_32!N20+Proj_33!N20+Proj_34!N20+Proj_35!N20+Proj_36!N20+Proj_37!N20+Proj_38!N20+Proj_39!N20+Proj_40!H20</f>
        <v>16</v>
      </c>
      <c r="AC3" s="29">
        <v>0</v>
      </c>
      <c r="AD3" s="29">
        <v>0</v>
      </c>
      <c r="AE3" s="26">
        <f>SUM(AB3:AD3)</f>
        <v>16</v>
      </c>
      <c r="AF3" s="27">
        <f>Proj_1!O20+Proj_2!O20+Proj_3!O20+Proj_4!O20+Proj_5!O20+Proj_6!O20+Proj_7!O20+Proj_8!O20+Proj_9!O20+Proj_10!O20+Proj_11!O20+Proj_12!O20+Proj_13!O20+Proj_14!O20+Proj_15!O20+Proj_16!O20+Proj_17!O20+Proj_18!O20+Proj_19!O20+Proj_20!O20+Proj_21!O20+Proj_22!O20+Proj_23!O20+Proj_24!O20+Proj_25!O20+Proj_26!O20+Proj_27!O20+Proj_28!O20+Proj_29!O20+Proj_30!O20+Proj_31!O20+Proj_32!O20+Proj_33!O20+Proj_34!O20+Proj_35!O20+Proj_36!O20+Proj_37!O20+Proj_38!O20+Proj_39!O20+Proj_40!H20</f>
        <v>16</v>
      </c>
      <c r="AG3" s="29">
        <v>0</v>
      </c>
      <c r="AH3" s="29">
        <v>0</v>
      </c>
      <c r="AI3" s="26">
        <f>SUM(AF3:AH3)</f>
        <v>16</v>
      </c>
      <c r="AJ3" s="27">
        <f>Proj_1!P20+Proj_2!P20+Proj_3!P20+Proj_4!P20+Proj_5!P20+Proj_6!P20+Proj_7!P20+Proj_8!P20+Proj_9!P20+Proj_10!P20+Proj_11!P20+Proj_12!P20+Proj_13!P20+Proj_14!P20+Proj_15!P20+Proj_16!P20+Proj_17!P20+Proj_18!P20+Proj_19!P20+Proj_20!P20+Proj_21!P20+Proj_22!P20+Proj_23!P20+Proj_24!P20+Proj_25!P20+Proj_26!P20+Proj_27!P20+Proj_28!P20+Proj_29!P20+Proj_30!P20+Proj_31!P20+Proj_32!P20+Proj_33!P20+Proj_34!P20+Proj_35!P20+Proj_36!P20+Proj_37!P20+Proj_38!P20+Proj_39!P20+Proj_40!H20</f>
        <v>16</v>
      </c>
      <c r="AK3" s="29">
        <v>0</v>
      </c>
      <c r="AL3" s="29">
        <v>0</v>
      </c>
      <c r="AM3" s="26">
        <f>SUM(AJ3:AL3)</f>
        <v>16</v>
      </c>
      <c r="AN3" s="27">
        <f>Proj_1!Q20+Proj_2!Q20+Proj_3!Q20+Proj_4!Q20+Proj_5!Q20+Proj_6!Q20+Proj_7!Q20+Proj_8!Q20+Proj_9!Q20+Proj_10!Q20+Proj_11!Q20+Proj_12!Q20+Proj_13!Q20+Proj_14!Q20+Proj_15!Q20+Proj_16!Q20+Proj_17!Q20+Proj_18!Q20+Proj_19!Q20+Proj_20!Q20+Proj_21!Q20+Proj_22!Q20+Proj_23!Q20+Proj_24!Q20+Proj_25!Q20+Proj_26!Q20+Proj_27!Q20+Proj_28!Q20+Proj_29!Q20+Proj_30!Q20+Proj_31!Q20+Proj_32!Q20+Proj_33!Q20+Proj_34!Q20+Proj_35!Q20+Proj_36!Q20+Proj_37!Q20+Proj_38!Q20+Proj_39!Q20+Proj_40!H20</f>
        <v>16</v>
      </c>
      <c r="AO3" s="29">
        <v>0</v>
      </c>
      <c r="AP3" s="29">
        <v>0</v>
      </c>
      <c r="AQ3" s="26">
        <f>SUM(AN3:AP3)</f>
        <v>16</v>
      </c>
      <c r="AR3" s="27">
        <f>Proj_1!R20+Proj_2!R20+Proj_3!R20+Proj_4!R20+Proj_5!R20+Proj_6!R20+Proj_7!R20+Proj_8!R20+Proj_9!R20+Proj_10!R20+Proj_11!R20+Proj_12!R20+Proj_13!R20+Proj_14!R20+Proj_15!R20+Proj_16!R20+Proj_17!R20+Proj_18!R20+Proj_19!R20+Proj_20!R20+Proj_21!R20+Proj_22!R20+Proj_23!R20+Proj_24!R20+Proj_25!R20+Proj_26!R20+Proj_27!R20+Proj_28!R20+Proj_29!R20+Proj_30!R20+Proj_31!R20+Proj_32!R20+Proj_33!R20+Proj_34!R20+Proj_35!R20+Proj_36!R20+Proj_37!R20+Proj_38!R20+Proj_39!R20+Proj_40!H20</f>
        <v>15</v>
      </c>
      <c r="AS3" s="29">
        <v>0</v>
      </c>
      <c r="AT3" s="29">
        <v>0</v>
      </c>
      <c r="AU3" s="26">
        <f>SUM(AR3:AT3)</f>
        <v>15</v>
      </c>
      <c r="AV3" s="27">
        <f>Proj_1!S20+Proj_2!S20+Proj_3!S20+Proj_4!S20+Proj_5!S20+Proj_6!S20+Proj_7!S20+Proj_8!S20+Proj_9!S20+Proj_10!S20+Proj_11!S20+Proj_12!S20+Proj_13!S20+Proj_14!S20+Proj_15!S20+Proj_16!S20+Proj_17!S20+Proj_18!S20+Proj_19!S20+Proj_20!S20+Proj_21!S20+Proj_22!S20+Proj_23!S20+Proj_24!S20+Proj_25!S20+Proj_26!S20+Proj_27!S20+Proj_28!S20+Proj_29!S20+Proj_30!S20+Proj_31!S20+Proj_32!S20+Proj_33!S20+Proj_34!S20+Proj_35!S20+Proj_36!S20+Proj_37!S20+Proj_38!S20+Proj_39!S20+Proj_40!H20</f>
        <v>15</v>
      </c>
      <c r="AW3" s="29">
        <v>0</v>
      </c>
      <c r="AX3" s="29">
        <v>0</v>
      </c>
      <c r="AY3" s="293">
        <f>SUM(AV3:AX3)</f>
        <v>15</v>
      </c>
      <c r="AZ3" s="298">
        <f>T3+X3+AB3+AF3+AJ3+AN3+AR3+AV3</f>
        <v>111</v>
      </c>
      <c r="BA3" s="298">
        <f>AZ3*C3*8</f>
        <v>71040</v>
      </c>
      <c r="BB3" s="297"/>
      <c r="BC3" s="297" t="s">
        <v>56</v>
      </c>
      <c r="BD3" s="297" t="s">
        <v>94</v>
      </c>
      <c r="BE3" s="297">
        <f>C3*8*21.4*8</f>
        <v>109568</v>
      </c>
      <c r="BF3" s="299">
        <f>AZ3/22/7</f>
        <v>0.72077922077922085</v>
      </c>
    </row>
    <row r="4" spans="1:58" x14ac:dyDescent="0.35">
      <c r="A4" s="36" t="s">
        <v>2436</v>
      </c>
      <c r="B4" s="37" t="s">
        <v>42</v>
      </c>
      <c r="C4" s="241">
        <v>80</v>
      </c>
      <c r="D4" s="159">
        <f>Proj_1!H21+Proj_2!H21+Proj_3!H21+Proj_4!H21+Proj_5!H21+Proj_6!H21+Proj_7!H21+Proj_8!H21+Proj_9!H21+Proj_10!H21+Proj_11!H21+Proj_12!H21+Proj_13!H21+Proj_14!H21+Proj_15!H21+Proj_16!H21+Proj_17!H21+Proj_18!H21+Proj_19!H21+Proj_20!H21+Proj_21!H21+Proj_22!H21+Proj_23!H21+Proj_24!H21+Proj_25!H21+Proj_26!H21+Proj_27!H21+Proj_28!H21+Proj_29!H21+Proj_30!H21+Proj_31!H21+Proj_32!H21+Proj_33!H21+Proj_34!H21+Proj_35!H21+Proj_36!H21+Proj_37!H21+Proj_38!H21+Proj_39!H21+Proj_40!H21</f>
        <v>0</v>
      </c>
      <c r="E4" s="29"/>
      <c r="F4" s="29"/>
      <c r="G4" s="26">
        <f t="shared" ref="G4:G58" si="0">SUM(D4:F4)</f>
        <v>0</v>
      </c>
      <c r="H4" s="159">
        <f>Proj_1!I21+Proj_2!I21+Proj_3!I21+Proj_4!I21+Proj_5!I21+Proj_6!I21+Proj_7!I21+Proj_8!I21+Proj_9!I21+Proj_10!I21+Proj_11!I21+Proj_12!I21+Proj_13!I21+Proj_14!I21+Proj_15!I21+Proj_16!I21+Proj_17!I21+Proj_18!I21+Proj_19!I21+Proj_20!I21+Proj_21!I21+Proj_22!I21+Proj_23!I21+Proj_24!I21+Proj_25!I21+Proj_26!I21+Proj_27!I21+Proj_28!I21+Proj_29!I21+Proj_30!I21+Proj_31!I21+Proj_32!I21+Proj_33!I21+Proj_34!I21+Proj_35!I21+Proj_36!I21+Proj_37!I21+Proj_38!I21+Proj_39!I21+Proj_40!H21</f>
        <v>0</v>
      </c>
      <c r="I4" s="29"/>
      <c r="J4" s="29">
        <v>0</v>
      </c>
      <c r="K4" s="26">
        <f t="shared" ref="K4:K58" si="1">SUM(H4:J4)</f>
        <v>0</v>
      </c>
      <c r="L4" s="159">
        <f>Proj_1!J21+Proj_2!J21+Proj_3!J21+Proj_4!J21+Proj_5!J21+Proj_6!J21+Proj_7!J21+Proj_8!J21+Proj_9!J21+Proj_10!J21+Proj_11!J21+Proj_12!J21+Proj_13!J21+Proj_14!J21+Proj_15!J21+Proj_16!J21+Proj_17!J21+Proj_18!J21+Proj_19!J21+Proj_20!J21+Proj_21!J21+Proj_22!J21+Proj_23!J21+Proj_24!J21+Proj_25!J21+Proj_26!J21+Proj_27!J21+Proj_28!J21+Proj_29!J21+Proj_30!J21+Proj_31!J21+Proj_32!J21+Proj_33!J21+Proj_34!J21+Proj_35!J21+Proj_36!J21+Proj_37!J21+Proj_38!J21+Proj_39!J21+Proj_40!H21</f>
        <v>0</v>
      </c>
      <c r="M4" s="29">
        <v>0</v>
      </c>
      <c r="N4" s="29">
        <v>0</v>
      </c>
      <c r="O4" s="26">
        <f t="shared" ref="O4:O58" si="2">SUM(L4:N4)</f>
        <v>0</v>
      </c>
      <c r="P4" s="159">
        <f>Proj_1!K21+Proj_2!K21+Proj_3!K21+Proj_4!K21+Proj_5!K21+Proj_6!K21+Proj_7!K21+Proj_8!K21+Proj_9!K21+Proj_10!K21+Proj_11!K21+Proj_12!K21+Proj_13!K21+Proj_14!K21+Proj_15!K21+Proj_16!K21+Proj_17!K21+Proj_18!K21+Proj_19!K21+Proj_20!K21+Proj_21!K21+Proj_22!K21+Proj_23!K21+Proj_24!K21+Proj_25!K21+Proj_26!K21+Proj_27!K21+Proj_28!K21+Proj_29!K21+Proj_30!K21+Proj_31!K21+Proj_32!K21+Proj_33!K21+Proj_34!K21+Proj_35!K21+Proj_36!K21+Proj_37!K21+Proj_38!K21+Proj_39!K21+Proj_40!K21</f>
        <v>5</v>
      </c>
      <c r="Q4" s="29">
        <v>0</v>
      </c>
      <c r="R4" s="29">
        <v>0</v>
      </c>
      <c r="S4" s="26">
        <f t="shared" ref="S4:S8" si="3">SUM(P4:R4)</f>
        <v>5</v>
      </c>
      <c r="T4" s="159">
        <f>Proj_1!L21+Proj_2!L21+Proj_3!L21+Proj_4!L21+Proj_5!L21+Proj_6!L21+Proj_7!L21+Proj_8!L21+Proj_9!L21+Proj_10!L21+Proj_11!L21+Proj_12!L21+Proj_13!L21+Proj_14!L21+Proj_15!L21+Proj_16!L21+Proj_17!L21+Proj_18!L21+Proj_19!L21+Proj_20!L21+Proj_21!L21+Proj_22!L21+Proj_23!L21+Proj_24!L21+Proj_25!L21+Proj_26!L21+Proj_27!L21+Proj_28!L21+Proj_29!L21+Proj_30!L21+Proj_31!L21+Proj_32!L21+Proj_33!L21+Proj_34!L21+Proj_35!L21+Proj_36!L21+Proj_37!L21+Proj_38!L21+Proj_39!L21+Proj_40!H21</f>
        <v>15</v>
      </c>
      <c r="U4" s="29">
        <v>0</v>
      </c>
      <c r="V4" s="29">
        <v>0</v>
      </c>
      <c r="W4" s="26">
        <f t="shared" ref="W4:W36" si="4">SUM(T4:V4)</f>
        <v>15</v>
      </c>
      <c r="X4" s="159">
        <f>Proj_1!M21+Proj_2!M21+Proj_3!M21+Proj_4!M21+Proj_5!M21+Proj_6!M21+Proj_7!M21+Proj_8!M21+Proj_9!M21+Proj_10!M21+Proj_11!M21+Proj_12!M21+Proj_13!M21+Proj_14!M21+Proj_15!M21+Proj_16!M21+Proj_17!M21+Proj_18!M21+Proj_19!M21+Proj_20!M21+Proj_21!M21+Proj_22!M21+Proj_23!M21+Proj_24!M21+Proj_25!M21+Proj_26!M21+Proj_27!M21+Proj_28!M21+Proj_29!M21+Proj_30!M21+Proj_31!M21+Proj_32!M21+Proj_33!M21+Proj_34!M21+Proj_35!M21+Proj_36!M21+Proj_37!M21+Proj_38!M21+Proj_39!M21+Proj_40!H21</f>
        <v>15</v>
      </c>
      <c r="Y4" s="29">
        <v>0</v>
      </c>
      <c r="Z4" s="29">
        <v>0</v>
      </c>
      <c r="AA4" s="26">
        <f t="shared" ref="AA4:AA61" si="5">SUM(X4:Z4)</f>
        <v>15</v>
      </c>
      <c r="AB4" s="274">
        <f>Proj_1!N21+Proj_2!N21+Proj_3!N21+Proj_4!N21+Proj_5!N21+Proj_6!N21+Proj_7!N21+Proj_8!N21+Proj_9!N21+Proj_10!N21+Proj_11!N21+Proj_12!N21+Proj_13!N21+Proj_14!N21+Proj_15!N21+Proj_16!N21+Proj_17!N21+Proj_18!N21+Proj_19!N21+Proj_20!N21+Proj_21!N21+Proj_22!N21+Proj_23!N21+Proj_24!N21+Proj_25!N21+Proj_26!N21+Proj_27!N21+Proj_28!N21+Proj_29!N21+Proj_30!N21+Proj_31!N21+Proj_32!N21+Proj_33!N21+Proj_34!N21+Proj_35!N21+Proj_36!N21+Proj_37!N21+Proj_38!N21+Proj_39!N21+Proj_40!H21</f>
        <v>20</v>
      </c>
      <c r="AC4" s="275">
        <v>0</v>
      </c>
      <c r="AD4" s="275">
        <v>0</v>
      </c>
      <c r="AE4" s="276">
        <f t="shared" ref="AE4:AE61" si="6">SUM(AB4:AD4)</f>
        <v>20</v>
      </c>
      <c r="AF4" s="274">
        <f>Proj_1!O21+Proj_2!O21+Proj_3!O21+Proj_4!O21+Proj_5!O21+Proj_6!O21+Proj_7!O21+Proj_8!O21+Proj_9!O21+Proj_10!O21+Proj_11!O21+Proj_12!O21+Proj_13!O21+Proj_14!O21+Proj_15!O21+Proj_16!O21+Proj_17!O21+Proj_18!O21+Proj_19!O21+Proj_20!O21+Proj_21!O21+Proj_22!O21+Proj_23!O21+Proj_24!O21+Proj_25!O21+Proj_26!O21+Proj_27!O21+Proj_28!O21+Proj_29!O21+Proj_30!O21+Proj_31!O21+Proj_32!O21+Proj_33!O21+Proj_34!O21+Proj_35!O21+Proj_36!O21+Proj_37!O21+Proj_38!O21+Proj_39!O21+Proj_40!H21</f>
        <v>20</v>
      </c>
      <c r="AG4" s="275">
        <v>0</v>
      </c>
      <c r="AH4" s="275">
        <v>0</v>
      </c>
      <c r="AI4" s="276">
        <f t="shared" ref="AI4:AI61" si="7">SUM(AF4:AH4)</f>
        <v>20</v>
      </c>
      <c r="AJ4" s="159">
        <f>Proj_1!P21+Proj_2!P21+Proj_3!P21+Proj_4!P21+Proj_5!P21+Proj_6!P21+Proj_7!P21+Proj_8!P21+Proj_9!P21+Proj_10!P21+Proj_11!P21+Proj_12!P21+Proj_13!P21+Proj_14!P21+Proj_15!P21+Proj_16!P21+Proj_17!P21+Proj_18!P21+Proj_19!P21+Proj_20!P21+Proj_21!P21+Proj_22!P21+Proj_23!P21+Proj_24!P21+Proj_25!P21+Proj_26!P21+Proj_27!P21+Proj_28!P21+Proj_29!P21+Proj_30!P21+Proj_31!P21+Proj_32!P21+Proj_33!P21+Proj_34!P21+Proj_35!P21+Proj_36!P21+Proj_37!P21+Proj_38!P21+Proj_39!P21+Proj_40!H21</f>
        <v>20</v>
      </c>
      <c r="AK4" s="29"/>
      <c r="AL4" s="29"/>
      <c r="AM4" s="26">
        <f t="shared" ref="AM4:AM61" si="8">SUM(AJ4:AL4)</f>
        <v>20</v>
      </c>
      <c r="AN4" s="159">
        <f>Proj_1!Q21+Proj_2!Q21+Proj_3!Q21+Proj_4!Q21+Proj_5!Q21+Proj_6!Q21+Proj_7!Q21+Proj_8!Q21+Proj_9!Q21+Proj_10!Q21+Proj_11!Q21+Proj_12!Q21+Proj_13!Q21+Proj_14!Q21+Proj_15!Q21+Proj_16!Q21+Proj_17!Q21+Proj_18!Q21+Proj_19!Q21+Proj_20!Q21+Proj_21!Q21+Proj_22!Q21+Proj_23!Q21+Proj_24!Q21+Proj_25!Q21+Proj_26!Q21+Proj_27!Q21+Proj_28!Q21+Proj_29!Q21+Proj_30!Q21+Proj_31!Q21+Proj_32!Q21+Proj_33!Q21+Proj_34!Q21+Proj_35!Q21+Proj_36!Q21+Proj_37!Q21+Proj_38!Q21+Proj_39!Q21+Proj_40!H21</f>
        <v>15</v>
      </c>
      <c r="AO4" s="29"/>
      <c r="AP4" s="29"/>
      <c r="AQ4" s="26">
        <f t="shared" ref="AQ4:AQ61" si="9">SUM(AN4:AP4)</f>
        <v>15</v>
      </c>
      <c r="AR4" s="159">
        <f>Proj_1!R21+Proj_2!R21+Proj_3!R21+Proj_4!R21+Proj_5!R21+Proj_6!R21+Proj_7!R21+Proj_8!R21+Proj_9!R21+Proj_10!R21+Proj_11!R21+Proj_12!R21+Proj_13!R21+Proj_14!R21+Proj_15!R21+Proj_16!R21+Proj_17!R21+Proj_18!R21+Proj_19!R21+Proj_20!R21+Proj_21!R21+Proj_22!R21+Proj_23!R21+Proj_24!R21+Proj_25!R21+Proj_26!R21+Proj_27!R21+Proj_28!R21+Proj_29!R21+Proj_30!R21+Proj_31!R21+Proj_32!R21+Proj_33!R21+Proj_34!R21+Proj_35!R21+Proj_36!R21+Proj_37!R21+Proj_38!R21+Proj_39!R21+Proj_40!H21</f>
        <v>15</v>
      </c>
      <c r="AS4" s="29"/>
      <c r="AT4" s="29"/>
      <c r="AU4" s="26">
        <f t="shared" ref="AU4:AU61" si="10">SUM(AR4:AT4)</f>
        <v>15</v>
      </c>
      <c r="AV4" s="159">
        <f>Proj_1!S21+Proj_2!S21+Proj_3!S21+Proj_4!S21+Proj_5!S21+Proj_6!S21+Proj_7!S21+Proj_8!S21+Proj_9!S21+Proj_10!S21+Proj_11!S21+Proj_12!S21+Proj_13!S21+Proj_14!S21+Proj_15!S21+Proj_16!S21+Proj_17!S21+Proj_18!S21+Proj_19!S21+Proj_20!S21+Proj_21!S21+Proj_22!S21+Proj_23!S21+Proj_24!S21+Proj_25!S21+Proj_26!S21+Proj_27!S21+Proj_28!S21+Proj_29!S21+Proj_30!S21+Proj_31!S21+Proj_32!S21+Proj_33!S21+Proj_34!S21+Proj_35!S21+Proj_36!S21+Proj_37!S21+Proj_38!S21+Proj_39!S21+Proj_40!H21</f>
        <v>15</v>
      </c>
      <c r="AW4" s="29"/>
      <c r="AX4" s="29"/>
      <c r="AY4" s="293">
        <f t="shared" ref="AY4:AY8" si="11">SUM(AV4:AX4)</f>
        <v>15</v>
      </c>
      <c r="AZ4" s="298">
        <f t="shared" ref="AZ4:AZ31" si="12">T4+X4+AB4+AF4+AJ4+AN4+AR4+AV4</f>
        <v>135</v>
      </c>
      <c r="BA4" s="298">
        <f t="shared" ref="BA4:BA31" si="13">AZ4*C4*8</f>
        <v>86400</v>
      </c>
      <c r="BB4" s="297" t="s">
        <v>42</v>
      </c>
      <c r="BC4" s="297" t="s">
        <v>57</v>
      </c>
      <c r="BD4" s="297" t="s">
        <v>95</v>
      </c>
      <c r="BE4" s="297">
        <f t="shared" ref="BE4:BE31" si="14">C4*8*21.4*7</f>
        <v>95872</v>
      </c>
      <c r="BF4" s="299">
        <f t="shared" ref="BF4:BF31" si="15">AZ4/22/7</f>
        <v>0.87662337662337664</v>
      </c>
    </row>
    <row r="5" spans="1:58" x14ac:dyDescent="0.35">
      <c r="A5" s="36" t="s">
        <v>2437</v>
      </c>
      <c r="B5" s="37" t="s">
        <v>42</v>
      </c>
      <c r="C5" s="241">
        <v>80</v>
      </c>
      <c r="D5" s="159">
        <f>Proj_1!H22+Proj_2!H22+Proj_3!H22+Proj_4!H22+Proj_5!H22+Proj_6!H22+Proj_7!H22+Proj_8!H22+Proj_9!H22+Proj_10!H22+Proj_11!H22+Proj_12!H22+Proj_13!H22+Proj_14!H22+Proj_15!H22+Proj_16!H22+Proj_17!H22+Proj_18!H22+Proj_19!H22+Proj_20!H22+Proj_21!H22+Proj_22!H22+Proj_23!H22+Proj_24!H22+Proj_25!H22+Proj_26!H22+Proj_27!H22+Proj_28!H22+Proj_29!H22+Proj_30!H22+Proj_31!H22+Proj_32!H22+Proj_33!H22+Proj_34!H22+Proj_35!H22+Proj_36!H22+Proj_37!H22+Proj_38!H22+Proj_39!H22+Proj_40!H22</f>
        <v>15</v>
      </c>
      <c r="E5" s="29"/>
      <c r="F5" s="29"/>
      <c r="G5" s="26">
        <f t="shared" si="0"/>
        <v>15</v>
      </c>
      <c r="H5" s="159">
        <f>Proj_1!I22+Proj_2!I22+Proj_3!I22+Proj_4!I22+Proj_5!I22+Proj_6!I22+Proj_7!I22+Proj_8!I22+Proj_9!I22+Proj_10!I22+Proj_11!I22+Proj_12!I22+Proj_13!I22+Proj_14!I22+Proj_15!I22+Proj_16!I22+Proj_17!I22+Proj_18!I22+Proj_19!I22+Proj_20!I22+Proj_21!I22+Proj_22!I22+Proj_23!I22+Proj_24!I22+Proj_25!I22+Proj_26!I22+Proj_27!I22+Proj_28!I22+Proj_29!I22+Proj_30!I22+Proj_31!I22+Proj_32!I22+Proj_33!I22+Proj_34!I22+Proj_35!I22+Proj_36!I22+Proj_37!I22+Proj_38!I22+Proj_39!I22+Proj_40!H22</f>
        <v>15</v>
      </c>
      <c r="I5" s="29"/>
      <c r="J5" s="29">
        <v>0</v>
      </c>
      <c r="K5" s="26">
        <f t="shared" si="1"/>
        <v>15</v>
      </c>
      <c r="L5" s="159">
        <f>Proj_1!J22+Proj_2!J22+Proj_3!J22+Proj_4!J22+Proj_5!J22+Proj_6!J22+Proj_7!J22+Proj_8!J22+Proj_9!J22+Proj_10!J22+Proj_11!J22+Proj_12!J22+Proj_13!J22+Proj_14!J22+Proj_15!J22+Proj_16!J22+Proj_17!J22+Proj_18!J22+Proj_19!J22+Proj_20!J22+Proj_21!J22+Proj_22!J22+Proj_23!J22+Proj_24!J22+Proj_25!J22+Proj_26!J22+Proj_27!J22+Proj_28!J22+Proj_29!J22+Proj_30!J22+Proj_31!J22+Proj_32!J22+Proj_33!J22+Proj_34!J22+Proj_35!J22+Proj_36!J22+Proj_37!J22+Proj_38!J22+Proj_39!J22+Proj_40!H22</f>
        <v>15</v>
      </c>
      <c r="M5" s="29">
        <v>0</v>
      </c>
      <c r="N5" s="29">
        <v>0</v>
      </c>
      <c r="O5" s="26">
        <f t="shared" si="2"/>
        <v>15</v>
      </c>
      <c r="P5" s="159">
        <f>Proj_1!K22+Proj_2!K22+Proj_3!K22+Proj_4!K22+Proj_5!K22+Proj_6!K22+Proj_7!K22+Proj_8!K22+Proj_9!K22+Proj_10!K22+Proj_11!K22+Proj_12!K22+Proj_13!K22+Proj_14!K22+Proj_15!K22+Proj_16!K22+Proj_17!K22+Proj_18!K22+Proj_19!K22+Proj_20!K22+Proj_21!K22+Proj_22!K22+Proj_23!K22+Proj_24!K22+Proj_25!K22+Proj_26!K22+Proj_27!K22+Proj_28!K22+Proj_29!K22+Proj_30!K22+Proj_31!K22+Proj_32!K22+Proj_33!K22+Proj_34!K22+Proj_35!K22+Proj_36!K22+Proj_37!K22+Proj_38!K22+Proj_39!K22+Proj_40!K22</f>
        <v>10</v>
      </c>
      <c r="Q5" s="29">
        <v>0</v>
      </c>
      <c r="R5" s="29">
        <v>0</v>
      </c>
      <c r="S5" s="26">
        <f t="shared" si="3"/>
        <v>10</v>
      </c>
      <c r="T5" s="159">
        <f>Proj_1!L22+Proj_2!L22+Proj_3!L22+Proj_4!L22+Proj_5!L22+Proj_6!L22+Proj_7!L22+Proj_8!L22+Proj_9!L22+Proj_10!L22+Proj_11!L22+Proj_12!L22+Proj_13!L22+Proj_14!L22+Proj_15!L22+Proj_16!L22+Proj_17!L22+Proj_18!L22+Proj_19!L22+Proj_20!L22+Proj_21!L22+Proj_22!L22+Proj_23!L22+Proj_24!L22+Proj_25!L22+Proj_26!L22+Proj_27!L22+Proj_28!L22+Proj_29!L22+Proj_30!L22+Proj_31!L22+Proj_32!L22+Proj_33!L22+Proj_34!L22+Proj_35!L22+Proj_36!L22+Proj_37!L22+Proj_38!L22+Proj_39!L22+Proj_40!H22</f>
        <v>15</v>
      </c>
      <c r="U5" s="29">
        <v>0</v>
      </c>
      <c r="V5" s="29">
        <v>0</v>
      </c>
      <c r="W5" s="26">
        <f t="shared" si="4"/>
        <v>15</v>
      </c>
      <c r="X5" s="159">
        <f>Proj_1!M22+Proj_2!M22+Proj_3!M22+Proj_4!M22+Proj_5!M22+Proj_6!M22+Proj_7!M22+Proj_8!M22+Proj_9!M22+Proj_10!M22+Proj_11!M22+Proj_12!M22+Proj_13!M22+Proj_14!M22+Proj_15!M22+Proj_16!M22+Proj_17!M22+Proj_18!M22+Proj_19!M22+Proj_20!M22+Proj_21!M22+Proj_22!M22+Proj_23!M22+Proj_24!M22+Proj_25!M22+Proj_26!M22+Proj_27!M22+Proj_28!M22+Proj_29!M22+Proj_30!M22+Proj_31!M22+Proj_32!M22+Proj_33!M22+Proj_34!M22+Proj_35!M22+Proj_36!M22+Proj_37!M22+Proj_38!M22+Proj_39!M22+Proj_40!H22</f>
        <v>20</v>
      </c>
      <c r="Y5" s="29">
        <v>0</v>
      </c>
      <c r="Z5" s="29">
        <v>0</v>
      </c>
      <c r="AA5" s="26">
        <f t="shared" si="5"/>
        <v>20</v>
      </c>
      <c r="AB5" s="159">
        <f>Proj_1!N22+Proj_2!N22+Proj_3!N22+Proj_4!N22+Proj_5!N22+Proj_6!N22+Proj_7!N22+Proj_8!N22+Proj_9!N22+Proj_10!N22+Proj_11!N22+Proj_12!N22+Proj_13!N22+Proj_14!N22+Proj_15!N22+Proj_16!N22+Proj_17!N22+Proj_18!N22+Proj_19!N22+Proj_20!N22+Proj_21!N22+Proj_22!N22+Proj_23!N22+Proj_24!N22+Proj_25!N22+Proj_26!N22+Proj_27!N22+Proj_28!N22+Proj_29!N22+Proj_30!N22+Proj_31!N22+Proj_32!N22+Proj_33!N22+Proj_34!N22+Proj_35!N22+Proj_36!N22+Proj_37!N22+Proj_38!N22+Proj_39!N22+Proj_40!H22</f>
        <v>20</v>
      </c>
      <c r="AC5" s="29">
        <v>0</v>
      </c>
      <c r="AD5" s="29">
        <v>0</v>
      </c>
      <c r="AE5" s="26">
        <f t="shared" si="6"/>
        <v>20</v>
      </c>
      <c r="AF5" s="159">
        <f>Proj_1!O22+Proj_2!O22+Proj_3!O22+Proj_4!O22+Proj_5!O22+Proj_6!O22+Proj_7!O22+Proj_8!O22+Proj_9!O22+Proj_10!O22+Proj_11!O22+Proj_12!O22+Proj_13!O22+Proj_14!O22+Proj_15!O22+Proj_16!O22+Proj_17!O22+Proj_18!O22+Proj_19!O22+Proj_20!O22+Proj_21!O22+Proj_22!O22+Proj_23!O22+Proj_24!O22+Proj_25!O22+Proj_26!O22+Proj_27!O22+Proj_28!O22+Proj_29!O22+Proj_30!O22+Proj_31!O22+Proj_32!O22+Proj_33!O22+Proj_34!O22+Proj_35!O22+Proj_36!O22+Proj_37!O22+Proj_38!O22+Proj_39!O22+Proj_40!H22</f>
        <v>20</v>
      </c>
      <c r="AG5" s="29">
        <v>0</v>
      </c>
      <c r="AH5" s="29">
        <v>0</v>
      </c>
      <c r="AI5" s="26">
        <f t="shared" si="7"/>
        <v>20</v>
      </c>
      <c r="AJ5" s="159">
        <f>Proj_1!P22+Proj_2!P22+Proj_3!P22+Proj_4!P22+Proj_5!P22+Proj_6!P22+Proj_7!P22+Proj_8!P22+Proj_9!P22+Proj_10!P22+Proj_11!P22+Proj_12!P22+Proj_13!P22+Proj_14!P22+Proj_15!P22+Proj_16!P22+Proj_17!P22+Proj_18!P22+Proj_19!P22+Proj_20!P22+Proj_21!P22+Proj_22!P22+Proj_23!P22+Proj_24!P22+Proj_25!P22+Proj_26!P22+Proj_27!P22+Proj_28!P22+Proj_29!P22+Proj_30!P22+Proj_31!P22+Proj_32!P22+Proj_33!P22+Proj_34!P22+Proj_35!P22+Proj_36!P22+Proj_37!P22+Proj_38!P22+Proj_39!P22+Proj_40!H22</f>
        <v>20</v>
      </c>
      <c r="AK5" s="29"/>
      <c r="AL5" s="29"/>
      <c r="AM5" s="26">
        <f t="shared" si="8"/>
        <v>20</v>
      </c>
      <c r="AN5" s="159">
        <f>Proj_1!Q22+Proj_2!Q22+Proj_3!Q22+Proj_4!Q22+Proj_5!Q22+Proj_6!Q22+Proj_7!Q22+Proj_8!Q22+Proj_9!Q22+Proj_10!Q22+Proj_11!Q22+Proj_12!Q22+Proj_13!Q22+Proj_14!Q22+Proj_15!Q22+Proj_16!Q22+Proj_17!Q22+Proj_18!Q22+Proj_19!Q22+Proj_20!Q22+Proj_21!Q22+Proj_22!Q22+Proj_23!Q22+Proj_24!Q22+Proj_25!Q22+Proj_26!Q22+Proj_27!Q22+Proj_28!Q22+Proj_29!Q22+Proj_30!Q22+Proj_31!Q22+Proj_32!Q22+Proj_33!Q22+Proj_34!Q22+Proj_35!Q22+Proj_36!Q22+Proj_37!Q22+Proj_38!Q22+Proj_39!Q22+Proj_40!H22</f>
        <v>20</v>
      </c>
      <c r="AO5" s="29"/>
      <c r="AP5" s="29"/>
      <c r="AQ5" s="26">
        <f t="shared" si="9"/>
        <v>20</v>
      </c>
      <c r="AR5" s="159">
        <f>Proj_1!R22+Proj_2!R22+Proj_3!R22+Proj_4!R22+Proj_5!R22+Proj_6!R22+Proj_7!R22+Proj_8!R22+Proj_9!R22+Proj_10!R22+Proj_11!R22+Proj_12!R22+Proj_13!R22+Proj_14!R22+Proj_15!R22+Proj_16!R22+Proj_17!R22+Proj_18!R22+Proj_19!R22+Proj_20!R22+Proj_21!R22+Proj_22!R22+Proj_23!R22+Proj_24!R22+Proj_25!R22+Proj_26!R22+Proj_27!R22+Proj_28!R22+Proj_29!R22+Proj_30!R22+Proj_31!R22+Proj_32!R22+Proj_33!R22+Proj_34!R22+Proj_35!R22+Proj_36!R22+Proj_37!R22+Proj_38!R22+Proj_39!R22+Proj_40!H22</f>
        <v>15</v>
      </c>
      <c r="AS5" s="29"/>
      <c r="AT5" s="29"/>
      <c r="AU5" s="26">
        <f t="shared" si="10"/>
        <v>15</v>
      </c>
      <c r="AV5" s="159">
        <f>Proj_1!S22+Proj_2!S22+Proj_3!S22+Proj_4!S22+Proj_5!S22+Proj_6!S22+Proj_7!S22+Proj_8!S22+Proj_9!S22+Proj_10!S22+Proj_11!S22+Proj_12!S22+Proj_13!S22+Proj_14!S22+Proj_15!S22+Proj_16!S22+Proj_17!S22+Proj_18!S22+Proj_19!S22+Proj_20!S22+Proj_21!S22+Proj_22!S22+Proj_23!S22+Proj_24!S22+Proj_25!S22+Proj_26!S22+Proj_27!S22+Proj_28!S22+Proj_29!S22+Proj_30!S22+Proj_31!S22+Proj_32!S22+Proj_33!S22+Proj_34!S22+Proj_35!S22+Proj_36!S22+Proj_37!S22+Proj_38!S22+Proj_39!S22+Proj_40!H22</f>
        <v>15</v>
      </c>
      <c r="AW5" s="29"/>
      <c r="AX5" s="29"/>
      <c r="AY5" s="293">
        <f t="shared" si="11"/>
        <v>15</v>
      </c>
      <c r="AZ5" s="298">
        <f t="shared" si="12"/>
        <v>145</v>
      </c>
      <c r="BA5" s="298">
        <f t="shared" si="13"/>
        <v>92800</v>
      </c>
      <c r="BB5" s="297" t="s">
        <v>43</v>
      </c>
      <c r="BC5" s="297" t="s">
        <v>58</v>
      </c>
      <c r="BD5" s="297" t="s">
        <v>96</v>
      </c>
      <c r="BE5" s="297">
        <f t="shared" si="14"/>
        <v>95872</v>
      </c>
      <c r="BF5" s="299">
        <f t="shared" si="15"/>
        <v>0.94155844155844159</v>
      </c>
    </row>
    <row r="6" spans="1:58" x14ac:dyDescent="0.35">
      <c r="A6" s="36" t="s">
        <v>2438</v>
      </c>
      <c r="B6" s="162" t="s">
        <v>42</v>
      </c>
      <c r="C6" s="241">
        <v>80</v>
      </c>
      <c r="D6" s="159">
        <f>Proj_1!H23+Proj_2!H23+Proj_3!H23+Proj_4!H23+Proj_5!H23+Proj_6!H23+Proj_7!H23+Proj_8!H23+Proj_9!H23+Proj_10!H23+Proj_11!H23+Proj_12!H23+Proj_13!H23+Proj_14!H23+Proj_15!H23+Proj_16!H23+Proj_17!H23+Proj_18!H23+Proj_19!H23+Proj_20!H23+Proj_21!H23+Proj_22!H23+Proj_23!H23+Proj_24!H23+Proj_25!H23+Proj_26!H23+Proj_27!H23+Proj_28!H23+Proj_29!H23+Proj_30!H23+Proj_31!H23+Proj_32!H23+Proj_33!H23+Proj_34!H23+Proj_35!H23+Proj_36!H23+Proj_37!H23+Proj_38!H23+Proj_39!H23+Proj_40!H23</f>
        <v>15</v>
      </c>
      <c r="E6" s="29"/>
      <c r="F6" s="29"/>
      <c r="G6" s="26">
        <f t="shared" si="0"/>
        <v>15</v>
      </c>
      <c r="H6" s="159">
        <f>Proj_1!I23+Proj_2!I23+Proj_3!I23+Proj_4!I23+Proj_5!I23+Proj_6!I23+Proj_7!I23+Proj_8!I23+Proj_9!I23+Proj_10!I23+Proj_11!I23+Proj_12!I23+Proj_13!I23+Proj_14!I23+Proj_15!I23+Proj_16!I23+Proj_17!I23+Proj_18!I23+Proj_19!I23+Proj_20!I23+Proj_21!I23+Proj_22!I23+Proj_23!I23+Proj_24!I23+Proj_25!I23+Proj_26!I23+Proj_27!I23+Proj_28!I23+Proj_29!I23+Proj_30!I23+Proj_31!I23+Proj_32!I23+Proj_33!I23+Proj_34!I23+Proj_35!I23+Proj_36!I23+Proj_37!I23+Proj_38!I23+Proj_39!I23+Proj_40!H23</f>
        <v>15</v>
      </c>
      <c r="I6" s="29"/>
      <c r="J6" s="29">
        <v>0</v>
      </c>
      <c r="K6" s="26">
        <f t="shared" si="1"/>
        <v>15</v>
      </c>
      <c r="L6" s="159">
        <f>Proj_1!J23+Proj_2!J23+Proj_3!J23+Proj_4!J23+Proj_5!J23+Proj_6!J23+Proj_7!J23+Proj_8!J23+Proj_9!J23+Proj_10!J23+Proj_11!J23+Proj_12!J23+Proj_13!J23+Proj_14!J23+Proj_15!J23+Proj_16!J23+Proj_17!J23+Proj_18!J23+Proj_19!J23+Proj_20!J23+Proj_21!J23+Proj_22!J23+Proj_23!J23+Proj_24!J23+Proj_25!J23+Proj_26!J23+Proj_27!J23+Proj_28!J23+Proj_29!J23+Proj_30!J23+Proj_31!J23+Proj_32!J23+Proj_33!J23+Proj_34!J23+Proj_35!J23+Proj_36!J23+Proj_37!J23+Proj_38!J23+Proj_39!J23+Proj_40!H23</f>
        <v>15</v>
      </c>
      <c r="M6" s="29">
        <v>0</v>
      </c>
      <c r="N6" s="29">
        <v>0</v>
      </c>
      <c r="O6" s="26">
        <f t="shared" si="2"/>
        <v>15</v>
      </c>
      <c r="P6" s="159">
        <f>Proj_1!K23+Proj_2!K23+Proj_3!K23+Proj_4!K23+Proj_5!K23+Proj_6!K23+Proj_7!K23+Proj_8!K23+Proj_9!K23+Proj_10!K23+Proj_11!K23+Proj_12!K23+Proj_13!K23+Proj_14!K23+Proj_15!K23+Proj_16!K23+Proj_17!K23+Proj_18!K23+Proj_19!K23+Proj_20!K23+Proj_21!K23+Proj_22!K23+Proj_23!K23+Proj_24!K23+Proj_25!K23+Proj_26!K23+Proj_27!K23+Proj_28!K23+Proj_29!K23+Proj_30!K23+Proj_31!K23+Proj_32!K23+Proj_33!K23+Proj_34!K23+Proj_35!K23+Proj_36!K23+Proj_37!K23+Proj_38!K23+Proj_39!K23+Proj_40!K23</f>
        <v>15</v>
      </c>
      <c r="Q6" s="29">
        <v>0</v>
      </c>
      <c r="R6" s="29">
        <v>0</v>
      </c>
      <c r="S6" s="26">
        <f t="shared" si="3"/>
        <v>15</v>
      </c>
      <c r="T6" s="159">
        <f>Proj_1!L23+Proj_2!L23+Proj_3!L23+Proj_4!L23+Proj_5!L23+Proj_6!L23+Proj_7!L23+Proj_8!L23+Proj_9!L23+Proj_10!L23+Proj_11!L23+Proj_12!L23+Proj_13!L23+Proj_14!L23+Proj_15!L23+Proj_16!L23+Proj_17!L23+Proj_18!L23+Proj_19!L23+Proj_20!L23+Proj_21!L23+Proj_22!L23+Proj_23!L23+Proj_24!L23+Proj_25!L23+Proj_26!L23+Proj_27!L23+Proj_28!L23+Proj_29!L23+Proj_30!L23+Proj_31!L23+Proj_32!L23+Proj_33!L23+Proj_34!L23+Proj_35!L23+Proj_36!L23+Proj_37!L23+Proj_38!L23+Proj_39!L23+Proj_40!H23</f>
        <v>15</v>
      </c>
      <c r="U6" s="29">
        <v>0</v>
      </c>
      <c r="V6" s="29">
        <v>0</v>
      </c>
      <c r="W6" s="26">
        <f t="shared" si="4"/>
        <v>15</v>
      </c>
      <c r="X6" s="159">
        <f>Proj_1!M23+Proj_2!M23+Proj_3!M23+Proj_4!M23+Proj_5!M23+Proj_6!M23+Proj_7!M23+Proj_8!M23+Proj_9!M23+Proj_10!M23+Proj_11!M23+Proj_12!M23+Proj_13!M23+Proj_14!M23+Proj_15!M23+Proj_16!M23+Proj_17!M23+Proj_18!M23+Proj_19!M23+Proj_20!M23+Proj_21!M23+Proj_22!M23+Proj_23!M23+Proj_24!M23+Proj_25!M23+Proj_26!M23+Proj_27!M23+Proj_28!M23+Proj_29!M23+Proj_30!M23+Proj_31!M23+Proj_32!M23+Proj_33!M23+Proj_34!M23+Proj_35!M23+Proj_36!M23+Proj_37!M23+Proj_38!M23+Proj_39!M23+Proj_40!H23</f>
        <v>15</v>
      </c>
      <c r="Y6" s="29">
        <v>0</v>
      </c>
      <c r="Z6" s="29">
        <v>0</v>
      </c>
      <c r="AA6" s="26">
        <f t="shared" si="5"/>
        <v>15</v>
      </c>
      <c r="AB6" s="159">
        <f>Proj_1!N23+Proj_2!N23+Proj_3!N23+Proj_4!N23+Proj_5!N23+Proj_6!N23+Proj_7!N23+Proj_8!N23+Proj_9!N23+Proj_10!N23+Proj_11!N23+Proj_12!N23+Proj_13!N23+Proj_14!N23+Proj_15!N23+Proj_16!N23+Proj_17!N23+Proj_18!N23+Proj_19!N23+Proj_20!N23+Proj_21!N23+Proj_22!N23+Proj_23!N23+Proj_24!N23+Proj_25!N23+Proj_26!N23+Proj_27!N23+Proj_28!N23+Proj_29!N23+Proj_30!N23+Proj_31!N23+Proj_32!N23+Proj_33!N23+Proj_34!N23+Proj_35!N23+Proj_36!N23+Proj_37!N23+Proj_38!N23+Proj_39!N23+Proj_40!H23</f>
        <v>15</v>
      </c>
      <c r="AC6" s="29">
        <v>0</v>
      </c>
      <c r="AD6" s="29">
        <v>0</v>
      </c>
      <c r="AE6" s="26">
        <f t="shared" si="6"/>
        <v>15</v>
      </c>
      <c r="AF6" s="159">
        <f>Proj_1!O23+Proj_2!O23+Proj_3!O23+Proj_4!O23+Proj_5!O23+Proj_6!O23+Proj_7!O23+Proj_8!O23+Proj_9!O23+Proj_10!O23+Proj_11!O23+Proj_12!O23+Proj_13!O23+Proj_14!O23+Proj_15!O23+Proj_16!O23+Proj_17!O23+Proj_18!O23+Proj_19!O23+Proj_20!O23+Proj_21!O23+Proj_22!O23+Proj_23!O23+Proj_24!O23+Proj_25!O23+Proj_26!O23+Proj_27!O23+Proj_28!O23+Proj_29!O23+Proj_30!O23+Proj_31!O23+Proj_32!O23+Proj_33!O23+Proj_34!O23+Proj_35!O23+Proj_36!O23+Proj_37!O23+Proj_38!O23+Proj_39!O23+Proj_40!H23</f>
        <v>15</v>
      </c>
      <c r="AG6" s="29">
        <v>0</v>
      </c>
      <c r="AH6" s="29">
        <v>0</v>
      </c>
      <c r="AI6" s="26">
        <f t="shared" si="7"/>
        <v>15</v>
      </c>
      <c r="AJ6" s="159">
        <f>Proj_1!P23+Proj_2!P23+Proj_3!P23+Proj_4!P23+Proj_5!P23+Proj_6!P23+Proj_7!P23+Proj_8!P23+Proj_9!P23+Proj_10!P23+Proj_11!P23+Proj_12!P23+Proj_13!P23+Proj_14!P23+Proj_15!P23+Proj_16!P23+Proj_17!P23+Proj_18!P23+Proj_19!P23+Proj_20!P23+Proj_21!P23+Proj_22!P23+Proj_23!P23+Proj_24!P23+Proj_25!P23+Proj_26!P23+Proj_27!P23+Proj_28!P23+Proj_29!P23+Proj_30!P23+Proj_31!P23+Proj_32!P23+Proj_33!P23+Proj_34!P23+Proj_35!P23+Proj_36!P23+Proj_37!P23+Proj_38!P23+Proj_39!P23+Proj_40!H23</f>
        <v>15</v>
      </c>
      <c r="AK6" s="29"/>
      <c r="AL6" s="29"/>
      <c r="AM6" s="26">
        <f t="shared" si="8"/>
        <v>15</v>
      </c>
      <c r="AN6" s="159">
        <f>Proj_1!Q23+Proj_2!Q23+Proj_3!Q23+Proj_4!Q23+Proj_5!Q23+Proj_6!Q23+Proj_7!Q23+Proj_8!Q23+Proj_9!Q23+Proj_10!Q23+Proj_11!Q23+Proj_12!Q23+Proj_13!Q23+Proj_14!Q23+Proj_15!Q23+Proj_16!Q23+Proj_17!Q23+Proj_18!Q23+Proj_19!Q23+Proj_20!Q23+Proj_21!Q23+Proj_22!Q23+Proj_23!Q23+Proj_24!Q23+Proj_25!Q23+Proj_26!Q23+Proj_27!Q23+Proj_28!Q23+Proj_29!Q23+Proj_30!Q23+Proj_31!Q23+Proj_32!Q23+Proj_33!Q23+Proj_34!Q23+Proj_35!Q23+Proj_36!Q23+Proj_37!Q23+Proj_38!Q23+Proj_39!Q23+Proj_40!H23</f>
        <v>15</v>
      </c>
      <c r="AO6" s="29"/>
      <c r="AP6" s="29"/>
      <c r="AQ6" s="26">
        <f t="shared" si="9"/>
        <v>15</v>
      </c>
      <c r="AR6" s="159">
        <f>Proj_1!R23+Proj_2!R23+Proj_3!R23+Proj_4!R23+Proj_5!R23+Proj_6!R23+Proj_7!R23+Proj_8!R23+Proj_9!R23+Proj_10!R23+Proj_11!R23+Proj_12!R23+Proj_13!R23+Proj_14!R23+Proj_15!R23+Proj_16!R23+Proj_17!R23+Proj_18!R23+Proj_19!R23+Proj_20!R23+Proj_21!R23+Proj_22!R23+Proj_23!R23+Proj_24!R23+Proj_25!R23+Proj_26!R23+Proj_27!R23+Proj_28!R23+Proj_29!R23+Proj_30!R23+Proj_31!R23+Proj_32!R23+Proj_33!R23+Proj_34!R23+Proj_35!R23+Proj_36!R23+Proj_37!R23+Proj_38!R23+Proj_39!R23+Proj_40!H23</f>
        <v>15</v>
      </c>
      <c r="AS6" s="29"/>
      <c r="AT6" s="29"/>
      <c r="AU6" s="26">
        <f t="shared" si="10"/>
        <v>15</v>
      </c>
      <c r="AV6" s="159">
        <f>Proj_1!S23+Proj_2!S23+Proj_3!S23+Proj_4!S23+Proj_5!S23+Proj_6!S23+Proj_7!S23+Proj_8!S23+Proj_9!S23+Proj_10!S23+Proj_11!S23+Proj_12!S23+Proj_13!S23+Proj_14!S23+Proj_15!S23+Proj_16!S23+Proj_17!S23+Proj_18!S23+Proj_19!S23+Proj_20!S23+Proj_21!S23+Proj_22!S23+Proj_23!S23+Proj_24!S23+Proj_25!S23+Proj_26!S23+Proj_27!S23+Proj_28!S23+Proj_29!S23+Proj_30!S23+Proj_31!S23+Proj_32!S23+Proj_33!S23+Proj_34!S23+Proj_35!S23+Proj_36!S23+Proj_37!S23+Proj_38!S23+Proj_39!S23+Proj_40!H23</f>
        <v>15</v>
      </c>
      <c r="AW6" s="29"/>
      <c r="AX6" s="29"/>
      <c r="AY6" s="293">
        <f t="shared" si="11"/>
        <v>15</v>
      </c>
      <c r="AZ6" s="298">
        <f t="shared" si="12"/>
        <v>120</v>
      </c>
      <c r="BA6" s="298">
        <f t="shared" si="13"/>
        <v>76800</v>
      </c>
      <c r="BB6" s="297" t="s">
        <v>44</v>
      </c>
      <c r="BC6" s="297" t="s">
        <v>59</v>
      </c>
      <c r="BD6" s="297" t="s">
        <v>97</v>
      </c>
      <c r="BE6" s="297">
        <f t="shared" si="14"/>
        <v>95872</v>
      </c>
      <c r="BF6" s="299">
        <f t="shared" si="15"/>
        <v>0.77922077922077915</v>
      </c>
    </row>
    <row r="7" spans="1:58" hidden="1" x14ac:dyDescent="0.35">
      <c r="A7" s="36" t="s">
        <v>2439</v>
      </c>
      <c r="B7" s="162" t="s">
        <v>42</v>
      </c>
      <c r="C7" s="241">
        <v>80</v>
      </c>
      <c r="D7" s="159">
        <f>Proj_1!H24+Proj_2!H24+Proj_3!H24+Proj_4!H24+Proj_5!H24+Proj_6!H24+Proj_7!H24+Proj_8!H24+Proj_9!H24+Proj_10!H24+Proj_11!H24+Proj_12!H24+Proj_13!H24+Proj_14!H24+Proj_15!H24+Proj_16!H24+Proj_17!H24+Proj_18!H24+Proj_19!H24+Proj_20!H24+Proj_21!H24+Proj_22!H24+Proj_23!H24+Proj_24!H24+Proj_25!H24+Proj_26!H24+Proj_27!H24+Proj_28!H24+Proj_29!H24+Proj_30!H24+Proj_31!H24+Proj_32!H24+Proj_33!H24+Proj_34!H24+Proj_35!H24+Proj_36!H24+Proj_37!H24+Proj_38!H24+Proj_39!H24+Proj_40!H24</f>
        <v>0</v>
      </c>
      <c r="E7" s="29"/>
      <c r="F7" s="29"/>
      <c r="G7" s="26">
        <f t="shared" si="0"/>
        <v>0</v>
      </c>
      <c r="H7" s="159">
        <f>Proj_1!I24+Proj_2!I24+Proj_3!I24+Proj_4!I24+Proj_5!I24+Proj_6!I24+Proj_7!I24+Proj_8!I24+Proj_9!I24+Proj_10!I24+Proj_11!I24+Proj_12!I24+Proj_13!I24+Proj_14!I24+Proj_15!I24+Proj_16!I24+Proj_17!I24+Proj_18!I24+Proj_19!I24+Proj_20!I24+Proj_21!I24+Proj_22!I24+Proj_23!I24+Proj_24!I24+Proj_25!I24+Proj_26!I24+Proj_27!I24+Proj_28!I24+Proj_29!I24+Proj_30!I24+Proj_31!I24+Proj_32!I24+Proj_33!I24+Proj_34!I24+Proj_35!I24+Proj_36!I24+Proj_37!I24+Proj_38!I24+Proj_39!I24+Proj_40!H24</f>
        <v>0</v>
      </c>
      <c r="I7" s="29"/>
      <c r="J7" s="29">
        <v>0</v>
      </c>
      <c r="K7" s="26">
        <f t="shared" si="1"/>
        <v>0</v>
      </c>
      <c r="L7" s="159">
        <f>Proj_1!J24+Proj_2!J24+Proj_3!J24+Proj_4!J24+Proj_5!J24+Proj_6!J24+Proj_7!J24+Proj_8!J24+Proj_9!J24+Proj_10!J24+Proj_11!J24+Proj_12!J24+Proj_13!J24+Proj_14!J24+Proj_15!J24+Proj_16!J24+Proj_17!J24+Proj_18!J24+Proj_19!J24+Proj_20!J24+Proj_21!J24+Proj_22!J24+Proj_23!J24+Proj_24!J24+Proj_25!J24+Proj_26!J24+Proj_27!J24+Proj_28!J24+Proj_29!J24+Proj_30!J24+Proj_31!J24+Proj_32!J24+Proj_33!J24+Proj_34!J24+Proj_35!J24+Proj_36!J24+Proj_37!J24+Proj_38!J24+Proj_39!J24+Proj_40!H24</f>
        <v>0</v>
      </c>
      <c r="M7" s="29">
        <v>0</v>
      </c>
      <c r="N7" s="29">
        <v>0</v>
      </c>
      <c r="O7" s="26">
        <f t="shared" si="2"/>
        <v>0</v>
      </c>
      <c r="P7" s="159">
        <f>Proj_1!K24+Proj_2!K24+Proj_3!K24+Proj_4!K24+Proj_5!K24+Proj_6!K24+Proj_7!K24+Proj_8!K24+Proj_9!K24+Proj_10!K24+Proj_11!K24+Proj_12!K24+Proj_13!K24+Proj_14!K24+Proj_15!K24+Proj_16!K24+Proj_17!K24+Proj_18!K24+Proj_19!K24+Proj_20!K24+Proj_21!K24+Proj_22!K24+Proj_23!K24+Proj_24!K24+Proj_25!K24+Proj_26!K24+Proj_27!K24+Proj_28!K24+Proj_29!K24+Proj_30!K24+Proj_31!K24+Proj_32!K24+Proj_33!K24+Proj_34!K24+Proj_35!K24+Proj_36!K24+Proj_37!K24+Proj_38!K24+Proj_39!K24+Proj_40!K24</f>
        <v>0</v>
      </c>
      <c r="Q7" s="29"/>
      <c r="R7" s="29">
        <v>0</v>
      </c>
      <c r="S7" s="26">
        <f t="shared" si="3"/>
        <v>0</v>
      </c>
      <c r="T7" s="159">
        <f>Proj_1!L24+Proj_2!L24+Proj_3!L24+Proj_4!L24+Proj_5!L24+Proj_6!L24+Proj_7!L24+Proj_8!L24+Proj_9!L24+Proj_10!L24+Proj_11!L24+Proj_12!L24+Proj_13!L24+Proj_14!L24+Proj_15!L24+Proj_16!L24+Proj_17!L24+Proj_18!L24+Proj_19!L24+Proj_20!L24+Proj_21!L24+Proj_22!L24+Proj_23!L24+Proj_24!L24+Proj_25!L24+Proj_26!L24+Proj_27!L24+Proj_28!L24+Proj_29!L24+Proj_30!L24+Proj_31!L24+Proj_32!L24+Proj_33!L24+Proj_34!L24+Proj_35!L24+Proj_36!L24+Proj_37!L24+Proj_38!L24+Proj_39!L24+Proj_40!H24</f>
        <v>5</v>
      </c>
      <c r="U7" s="29"/>
      <c r="V7" s="29">
        <v>0</v>
      </c>
      <c r="W7" s="26">
        <f t="shared" si="4"/>
        <v>5</v>
      </c>
      <c r="X7" s="159">
        <f>Proj_1!M24+Proj_2!M24+Proj_3!M24+Proj_4!M24+Proj_5!M24+Proj_6!M24+Proj_7!M24+Proj_8!M24+Proj_9!M24+Proj_10!M24+Proj_11!M24+Proj_12!M24+Proj_13!M24+Proj_14!M24+Proj_15!M24+Proj_16!M24+Proj_17!M24+Proj_18!M24+Proj_19!M24+Proj_20!M24+Proj_21!M24+Proj_22!M24+Proj_23!M24+Proj_24!M24+Proj_25!M24+Proj_26!M24+Proj_27!M24+Proj_28!M24+Proj_29!M24+Proj_30!M24+Proj_31!M24+Proj_32!M24+Proj_33!M24+Proj_34!M24+Proj_35!M24+Proj_36!M24+Proj_37!M24+Proj_38!M24+Proj_39!M24+Proj_40!H24</f>
        <v>0</v>
      </c>
      <c r="Y7" s="29">
        <v>0</v>
      </c>
      <c r="Z7" s="29">
        <v>0</v>
      </c>
      <c r="AA7" s="26">
        <f t="shared" si="5"/>
        <v>0</v>
      </c>
      <c r="AB7" s="159">
        <f>Proj_1!N24+Proj_2!N24+Proj_3!N24+Proj_4!N24+Proj_5!N24+Proj_6!N24+Proj_7!N24+Proj_8!N24+Proj_9!N24+Proj_10!N24+Proj_11!N24+Proj_12!N24+Proj_13!N24+Proj_14!N24+Proj_15!N24+Proj_16!N24+Proj_17!N24+Proj_18!N24+Proj_19!N24+Proj_20!N24+Proj_21!N24+Proj_22!N24+Proj_23!N24+Proj_24!N24+Proj_25!N24+Proj_26!N24+Proj_27!N24+Proj_28!N24+Proj_29!N24+Proj_30!N24+Proj_31!N24+Proj_32!N24+Proj_33!N24+Proj_34!N24+Proj_35!N24+Proj_36!N24+Proj_37!N24+Proj_38!N24+Proj_39!N24+Proj_40!H24</f>
        <v>0</v>
      </c>
      <c r="AC7" s="29"/>
      <c r="AD7" s="29">
        <v>0</v>
      </c>
      <c r="AE7" s="26">
        <f t="shared" si="6"/>
        <v>0</v>
      </c>
      <c r="AF7" s="159">
        <f>Proj_1!O24+Proj_2!O24+Proj_3!O24+Proj_4!O24+Proj_5!O24+Proj_6!O24+Proj_7!O24+Proj_8!O24+Proj_9!O24+Proj_10!O24+Proj_11!O24+Proj_12!O24+Proj_13!O24+Proj_14!O24+Proj_15!O24+Proj_16!O24+Proj_17!O24+Proj_18!O24+Proj_19!O24+Proj_20!O24+Proj_21!O24+Proj_22!O24+Proj_23!O24+Proj_24!O24+Proj_25!O24+Proj_26!O24+Proj_27!O24+Proj_28!O24+Proj_29!O24+Proj_30!O24+Proj_31!O24+Proj_32!O24+Proj_33!O24+Proj_34!O24+Proj_35!O24+Proj_36!O24+Proj_37!O24+Proj_38!O24+Proj_39!O24+Proj_40!H24</f>
        <v>0</v>
      </c>
      <c r="AG7" s="29"/>
      <c r="AH7" s="29">
        <v>0</v>
      </c>
      <c r="AI7" s="26">
        <f t="shared" si="7"/>
        <v>0</v>
      </c>
      <c r="AJ7" s="159">
        <f>Proj_1!P24+Proj_2!P24+Proj_3!P24+Proj_4!P24+Proj_5!P24+Proj_6!P24+Proj_7!P24+Proj_8!P24+Proj_9!P24+Proj_10!P24+Proj_11!P24+Proj_12!P24+Proj_13!P24+Proj_14!P24+Proj_15!P24+Proj_16!P24+Proj_17!P24+Proj_18!P24+Proj_19!P24+Proj_20!P24+Proj_21!P24+Proj_22!P24+Proj_23!P24+Proj_24!P24+Proj_25!P24+Proj_26!P24+Proj_27!P24+Proj_28!P24+Proj_29!P24+Proj_30!P24+Proj_31!P24+Proj_32!P24+Proj_33!P24+Proj_34!P24+Proj_35!P24+Proj_36!P24+Proj_37!P24+Proj_38!P24+Proj_39!P24+Proj_40!H24</f>
        <v>0</v>
      </c>
      <c r="AK7" s="29"/>
      <c r="AL7" s="29"/>
      <c r="AM7" s="26">
        <f t="shared" si="8"/>
        <v>0</v>
      </c>
      <c r="AN7" s="159">
        <f>Proj_1!Q24+Proj_2!Q24+Proj_3!Q24+Proj_4!Q24+Proj_5!Q24+Proj_6!Q24+Proj_7!Q24+Proj_8!Q24+Proj_9!Q24+Proj_10!Q24+Proj_11!Q24+Proj_12!Q24+Proj_13!Q24+Proj_14!Q24+Proj_15!Q24+Proj_16!Q24+Proj_17!Q24+Proj_18!Q24+Proj_19!Q24+Proj_20!Q24+Proj_21!Q24+Proj_22!Q24+Proj_23!Q24+Proj_24!Q24+Proj_25!Q24+Proj_26!Q24+Proj_27!Q24+Proj_28!Q24+Proj_29!Q24+Proj_30!Q24+Proj_31!Q24+Proj_32!Q24+Proj_33!Q24+Proj_34!Q24+Proj_35!Q24+Proj_36!Q24+Proj_37!Q24+Proj_38!Q24+Proj_39!Q24+Proj_40!H24</f>
        <v>0</v>
      </c>
      <c r="AO7" s="29"/>
      <c r="AP7" s="29"/>
      <c r="AQ7" s="26">
        <f t="shared" si="9"/>
        <v>0</v>
      </c>
      <c r="AR7" s="159">
        <f>Proj_1!R24+Proj_2!R24+Proj_3!R24+Proj_4!R24+Proj_5!R24+Proj_6!R24+Proj_7!R24+Proj_8!R24+Proj_9!R24+Proj_10!R24+Proj_11!R24+Proj_12!R24+Proj_13!R24+Proj_14!R24+Proj_15!R24+Proj_16!R24+Proj_17!R24+Proj_18!R24+Proj_19!R24+Proj_20!R24+Proj_21!R24+Proj_22!R24+Proj_23!R24+Proj_24!R24+Proj_25!R24+Proj_26!R24+Proj_27!R24+Proj_28!R24+Proj_29!R24+Proj_30!R24+Proj_31!R24+Proj_32!R24+Proj_33!R24+Proj_34!R24+Proj_35!R24+Proj_36!R24+Proj_37!R24+Proj_38!R24+Proj_39!R24+Proj_40!H24</f>
        <v>0</v>
      </c>
      <c r="AS7" s="29"/>
      <c r="AT7" s="29"/>
      <c r="AU7" s="26">
        <f t="shared" si="10"/>
        <v>0</v>
      </c>
      <c r="AV7" s="159">
        <f>Proj_1!S24+Proj_2!S24+Proj_3!S24+Proj_4!S24+Proj_5!S24+Proj_6!S24+Proj_7!S24+Proj_8!S24+Proj_9!S24+Proj_10!S24+Proj_11!S24+Proj_12!S24+Proj_13!S24+Proj_14!S24+Proj_15!S24+Proj_16!S24+Proj_17!S24+Proj_18!S24+Proj_19!S24+Proj_20!S24+Proj_21!S24+Proj_22!S24+Proj_23!S24+Proj_24!S24+Proj_25!S24+Proj_26!S24+Proj_27!S24+Proj_28!S24+Proj_29!S24+Proj_30!S24+Proj_31!S24+Proj_32!S24+Proj_33!S24+Proj_34!S24+Proj_35!S24+Proj_36!S24+Proj_37!S24+Proj_38!S24+Proj_39!S24+Proj_40!H24</f>
        <v>0</v>
      </c>
      <c r="AW7" s="29"/>
      <c r="AX7" s="29"/>
      <c r="AY7" s="293">
        <f t="shared" si="11"/>
        <v>0</v>
      </c>
      <c r="AZ7" s="298">
        <f t="shared" si="12"/>
        <v>5</v>
      </c>
      <c r="BA7" s="298">
        <f t="shared" si="13"/>
        <v>3200</v>
      </c>
      <c r="BB7" s="297"/>
      <c r="BC7" s="297" t="s">
        <v>60</v>
      </c>
      <c r="BD7" s="297" t="s">
        <v>98</v>
      </c>
      <c r="BE7" s="297">
        <f t="shared" si="14"/>
        <v>95872</v>
      </c>
      <c r="BF7" s="299">
        <f t="shared" si="15"/>
        <v>3.2467532467532464E-2</v>
      </c>
    </row>
    <row r="8" spans="1:58" x14ac:dyDescent="0.35">
      <c r="A8" s="36" t="s">
        <v>2440</v>
      </c>
      <c r="B8" s="162" t="s">
        <v>42</v>
      </c>
      <c r="C8" s="241">
        <v>80</v>
      </c>
      <c r="D8" s="159">
        <f>Proj_1!H25+Proj_2!H25+Proj_3!H25+Proj_4!H25+Proj_5!H25+Proj_6!H25+Proj_7!H25+Proj_8!H25+Proj_9!H25+Proj_10!H25+Proj_11!H25+Proj_12!H25+Proj_13!H25+Proj_14!H25+Proj_15!H25+Proj_16!H25+Proj_17!H25+Proj_18!H25+Proj_19!H25+Proj_20!H25+Proj_21!H25+Proj_22!H25+Proj_23!H25+Proj_24!H25+Proj_25!H25+Proj_26!H25+Proj_27!H25+Proj_28!H25+Proj_29!H25+Proj_30!H25+Proj_31!H25+Proj_32!H25+Proj_33!H25+Proj_34!H25+Proj_35!H25+Proj_36!H25+Proj_37!H25+Proj_38!H25+Proj_39!H25+Proj_40!H25</f>
        <v>0</v>
      </c>
      <c r="E8" s="29"/>
      <c r="F8" s="29"/>
      <c r="G8" s="26">
        <f t="shared" si="0"/>
        <v>0</v>
      </c>
      <c r="H8" s="159">
        <f>Proj_1!I25+Proj_2!I25+Proj_3!I25+Proj_4!I25+Proj_5!I25+Proj_6!I25+Proj_7!I25+Proj_8!I25+Proj_9!I25+Proj_10!I25+Proj_11!I25+Proj_12!I25+Proj_13!I25+Proj_14!I25+Proj_15!I25+Proj_16!I25+Proj_17!I25+Proj_18!I25+Proj_19!I25+Proj_20!I25+Proj_21!I25+Proj_22!I25+Proj_23!I25+Proj_24!I25+Proj_25!I25+Proj_26!I25+Proj_27!I25+Proj_28!I25+Proj_29!I25+Proj_30!I25+Proj_31!I25+Proj_32!I25+Proj_33!I25+Proj_34!I25+Proj_35!I25+Proj_36!I25+Proj_37!I25+Proj_38!I25+Proj_39!I25+Proj_40!H25</f>
        <v>0</v>
      </c>
      <c r="I8" s="29"/>
      <c r="J8" s="29">
        <v>0</v>
      </c>
      <c r="K8" s="26">
        <f t="shared" si="1"/>
        <v>0</v>
      </c>
      <c r="L8" s="159">
        <f>Proj_1!J25+Proj_2!J25+Proj_3!J25+Proj_4!J25+Proj_5!J25+Proj_6!J25+Proj_7!J25+Proj_8!J25+Proj_9!J25+Proj_10!J25+Proj_11!J25+Proj_12!J25+Proj_13!J25+Proj_14!J25+Proj_15!J25+Proj_16!J25+Proj_17!J25+Proj_18!J25+Proj_19!J25+Proj_20!J25+Proj_21!J25+Proj_22!J25+Proj_23!J25+Proj_24!J25+Proj_25!J25+Proj_26!J25+Proj_27!J25+Proj_28!J25+Proj_29!J25+Proj_30!J25+Proj_31!J25+Proj_32!J25+Proj_33!J25+Proj_34!J25+Proj_35!J25+Proj_36!J25+Proj_37!J25+Proj_38!J25+Proj_39!J25+Proj_40!H25</f>
        <v>0</v>
      </c>
      <c r="M8" s="29">
        <v>0</v>
      </c>
      <c r="N8" s="29">
        <v>0</v>
      </c>
      <c r="O8" s="26">
        <f t="shared" si="2"/>
        <v>0</v>
      </c>
      <c r="P8" s="159">
        <f>Proj_1!K25+Proj_2!K25+Proj_3!K25+Proj_4!K25+Proj_5!K25+Proj_6!K25+Proj_7!K25+Proj_8!K25+Proj_9!K25+Proj_10!K25+Proj_11!K25+Proj_12!K25+Proj_13!K25+Proj_14!K25+Proj_15!K25+Proj_16!K25+Proj_17!K25+Proj_18!K25+Proj_19!K25+Proj_20!K25+Proj_21!K25+Proj_22!K25+Proj_23!K25+Proj_24!K25+Proj_25!K25+Proj_26!K25+Proj_27!K25+Proj_28!K25+Proj_29!K25+Proj_30!K25+Proj_31!K25+Proj_32!K25+Proj_33!K25+Proj_34!K25+Proj_35!K25+Proj_36!K25+Proj_37!K25+Proj_38!K25+Proj_39!K25+Proj_40!K25</f>
        <v>10</v>
      </c>
      <c r="Q8" s="29">
        <v>0</v>
      </c>
      <c r="R8" s="29">
        <v>0</v>
      </c>
      <c r="S8" s="26">
        <f t="shared" si="3"/>
        <v>10</v>
      </c>
      <c r="T8" s="159">
        <f>Proj_1!L25+Proj_2!L25+Proj_3!L25+Proj_4!L25+Proj_5!L25+Proj_6!L25+Proj_7!L25+Proj_8!L25+Proj_9!L25+Proj_10!L25+Proj_11!L25+Proj_12!L25+Proj_13!L25+Proj_14!L25+Proj_15!L25+Proj_16!L25+Proj_17!L25+Proj_18!L25+Proj_19!L25+Proj_20!L25+Proj_21!L25+Proj_22!L25+Proj_23!L25+Proj_24!L25+Proj_25!L25+Proj_26!L25+Proj_27!L25+Proj_28!L25+Proj_29!L25+Proj_30!L25+Proj_31!L25+Proj_32!L25+Proj_33!L25+Proj_34!L25+Proj_35!L25+Proj_36!L25+Proj_37!L25+Proj_38!L25+Proj_39!L25+Proj_40!H25</f>
        <v>2</v>
      </c>
      <c r="U8" s="29">
        <v>0</v>
      </c>
      <c r="V8" s="29">
        <v>0</v>
      </c>
      <c r="W8" s="26">
        <f t="shared" si="4"/>
        <v>2</v>
      </c>
      <c r="X8" s="159">
        <f>Proj_1!M25+Proj_2!M25+Proj_3!M25+Proj_4!M25+Proj_5!M25+Proj_6!M25+Proj_7!M25+Proj_8!M25+Proj_9!M25+Proj_10!M25+Proj_11!M25+Proj_12!M25+Proj_13!M25+Proj_14!M25+Proj_15!M25+Proj_16!M25+Proj_17!M25+Proj_18!M25+Proj_19!M25+Proj_20!M25+Proj_21!M25+Proj_22!M25+Proj_23!M25+Proj_24!M25+Proj_25!M25+Proj_26!M25+Proj_27!M25+Proj_28!M25+Proj_29!M25+Proj_30!M25+Proj_31!M25+Proj_32!M25+Proj_33!M25+Proj_34!M25+Proj_35!M25+Proj_36!M25+Proj_37!M25+Proj_38!M25+Proj_39!M25+Proj_40!H25</f>
        <v>17</v>
      </c>
      <c r="Y8" s="29">
        <v>0</v>
      </c>
      <c r="Z8" s="29">
        <v>0</v>
      </c>
      <c r="AA8" s="26">
        <f t="shared" si="5"/>
        <v>17</v>
      </c>
      <c r="AB8" s="159">
        <f>Proj_1!N25+Proj_2!N25+Proj_3!N25+Proj_4!N25+Proj_5!N25+Proj_6!N25+Proj_7!N25+Proj_8!N25+Proj_9!N25+Proj_10!N25+Proj_11!N25+Proj_12!N25+Proj_13!N25+Proj_14!N25+Proj_15!N25+Proj_16!N25+Proj_17!N25+Proj_18!N25+Proj_19!N25+Proj_20!N25+Proj_21!N25+Proj_22!N25+Proj_23!N25+Proj_24!N25+Proj_25!N25+Proj_26!N25+Proj_27!N25+Proj_28!N25+Proj_29!N25+Proj_30!N25+Proj_31!N25+Proj_32!N25+Proj_33!N25+Proj_34!N25+Proj_35!N25+Proj_36!N25+Proj_37!N25+Proj_38!N25+Proj_39!N25+Proj_40!H25</f>
        <v>20</v>
      </c>
      <c r="AC8" s="29">
        <v>0</v>
      </c>
      <c r="AD8" s="29">
        <v>0</v>
      </c>
      <c r="AE8" s="26">
        <f t="shared" si="6"/>
        <v>20</v>
      </c>
      <c r="AF8" s="159">
        <f>Proj_1!O25+Proj_2!O25+Proj_3!O25+Proj_4!O25+Proj_5!O25+Proj_6!O25+Proj_7!O25+Proj_8!O25+Proj_9!O25+Proj_10!O25+Proj_11!O25+Proj_12!O25+Proj_13!O25+Proj_14!O25+Proj_15!O25+Proj_16!O25+Proj_17!O25+Proj_18!O25+Proj_19!O25+Proj_20!O25+Proj_21!O25+Proj_22!O25+Proj_23!O25+Proj_24!O25+Proj_25!O25+Proj_26!O25+Proj_27!O25+Proj_28!O25+Proj_29!O25+Proj_30!O25+Proj_31!O25+Proj_32!O25+Proj_33!O25+Proj_34!O25+Proj_35!O25+Proj_36!O25+Proj_37!O25+Proj_38!O25+Proj_39!O25+Proj_40!H25</f>
        <v>10</v>
      </c>
      <c r="AG8" s="29">
        <v>0</v>
      </c>
      <c r="AH8" s="29">
        <v>0</v>
      </c>
      <c r="AI8" s="26">
        <f t="shared" si="7"/>
        <v>10</v>
      </c>
      <c r="AJ8" s="159">
        <f>Proj_1!P25+Proj_2!P25+Proj_3!P25+Proj_4!P25+Proj_5!P25+Proj_6!P25+Proj_7!P25+Proj_8!P25+Proj_9!P25+Proj_10!P25+Proj_11!P25+Proj_12!P25+Proj_13!P25+Proj_14!P25+Proj_15!P25+Proj_16!P25+Proj_17!P25+Proj_18!P25+Proj_19!P25+Proj_20!P25+Proj_21!P25+Proj_22!P25+Proj_23!P25+Proj_24!P25+Proj_25!P25+Proj_26!P25+Proj_27!P25+Proj_28!P25+Proj_29!P25+Proj_30!P25+Proj_31!P25+Proj_32!P25+Proj_33!P25+Proj_34!P25+Proj_35!P25+Proj_36!P25+Proj_37!P25+Proj_38!P25+Proj_39!P25+Proj_40!H25</f>
        <v>20</v>
      </c>
      <c r="AK8" s="29"/>
      <c r="AL8" s="29"/>
      <c r="AM8" s="26">
        <f t="shared" si="8"/>
        <v>20</v>
      </c>
      <c r="AN8" s="159">
        <f>Proj_1!Q25+Proj_2!Q25+Proj_3!Q25+Proj_4!Q25+Proj_5!Q25+Proj_6!Q25+Proj_7!Q25+Proj_8!Q25+Proj_9!Q25+Proj_10!Q25+Proj_11!Q25+Proj_12!Q25+Proj_13!Q25+Proj_14!Q25+Proj_15!Q25+Proj_16!Q25+Proj_17!Q25+Proj_18!Q25+Proj_19!Q25+Proj_20!Q25+Proj_21!Q25+Proj_22!Q25+Proj_23!Q25+Proj_24!Q25+Proj_25!Q25+Proj_26!Q25+Proj_27!Q25+Proj_28!Q25+Proj_29!Q25+Proj_30!Q25+Proj_31!Q25+Proj_32!Q25+Proj_33!Q25+Proj_34!Q25+Proj_35!Q25+Proj_36!Q25+Proj_37!Q25+Proj_38!Q25+Proj_39!Q25+Proj_40!H25</f>
        <v>20</v>
      </c>
      <c r="AO8" s="29"/>
      <c r="AP8" s="29"/>
      <c r="AQ8" s="26">
        <f t="shared" si="9"/>
        <v>20</v>
      </c>
      <c r="AR8" s="159">
        <f>Proj_1!R25+Proj_2!R25+Proj_3!R25+Proj_4!R25+Proj_5!R25+Proj_6!R25+Proj_7!R25+Proj_8!R25+Proj_9!R25+Proj_10!R25+Proj_11!R25+Proj_12!R25+Proj_13!R25+Proj_14!R25+Proj_15!R25+Proj_16!R25+Proj_17!R25+Proj_18!R25+Proj_19!R25+Proj_20!R25+Proj_21!R25+Proj_22!R25+Proj_23!R25+Proj_24!R25+Proj_25!R25+Proj_26!R25+Proj_27!R25+Proj_28!R25+Proj_29!R25+Proj_30!R25+Proj_31!R25+Proj_32!R25+Proj_33!R25+Proj_34!R25+Proj_35!R25+Proj_36!R25+Proj_37!R25+Proj_38!R25+Proj_39!R25+Proj_40!H25</f>
        <v>20</v>
      </c>
      <c r="AS8" s="29"/>
      <c r="AT8" s="29"/>
      <c r="AU8" s="26">
        <f t="shared" si="10"/>
        <v>20</v>
      </c>
      <c r="AV8" s="159">
        <f>Proj_1!S25+Proj_2!S25+Proj_3!S25+Proj_4!S25+Proj_5!S25+Proj_6!S25+Proj_7!S25+Proj_8!S25+Proj_9!S25+Proj_10!S25+Proj_11!S25+Proj_12!S25+Proj_13!S25+Proj_14!S25+Proj_15!S25+Proj_16!S25+Proj_17!S25+Proj_18!S25+Proj_19!S25+Proj_20!S25+Proj_21!S25+Proj_22!S25+Proj_23!S25+Proj_24!S25+Proj_25!S25+Proj_26!S25+Proj_27!S25+Proj_28!S25+Proj_29!S25+Proj_30!S25+Proj_31!S25+Proj_32!S25+Proj_33!S25+Proj_34!S25+Proj_35!S25+Proj_36!S25+Proj_37!S25+Proj_38!S25+Proj_39!S25+Proj_40!H25</f>
        <v>15</v>
      </c>
      <c r="AW8" s="29"/>
      <c r="AX8" s="29"/>
      <c r="AY8" s="293">
        <f t="shared" si="11"/>
        <v>15</v>
      </c>
      <c r="AZ8" s="298">
        <f t="shared" si="12"/>
        <v>124</v>
      </c>
      <c r="BA8" s="298">
        <f t="shared" si="13"/>
        <v>79360</v>
      </c>
      <c r="BB8" s="297"/>
      <c r="BC8" s="297" t="s">
        <v>61</v>
      </c>
      <c r="BD8" s="297" t="s">
        <v>99</v>
      </c>
      <c r="BE8" s="297">
        <f t="shared" si="14"/>
        <v>95872</v>
      </c>
      <c r="BF8" s="299">
        <f t="shared" si="15"/>
        <v>0.80519480519480524</v>
      </c>
    </row>
    <row r="9" spans="1:58" x14ac:dyDescent="0.35">
      <c r="A9" s="161" t="s">
        <v>2444</v>
      </c>
      <c r="B9" s="162" t="s">
        <v>42</v>
      </c>
      <c r="C9" s="241">
        <v>80</v>
      </c>
      <c r="D9" s="159">
        <f>Proj_1!H26+Proj_2!H26+Proj_3!H26+Proj_4!H26+Proj_5!H26+Proj_6!H26+Proj_7!H26+Proj_8!H26+Proj_9!H26+Proj_10!H26+Proj_11!H26+Proj_12!H26+Proj_13!H26+Proj_14!H26+Proj_15!H26+Proj_16!H26+Proj_17!H26+Proj_18!H26+Proj_19!H26+Proj_20!H26+Proj_21!H26+Proj_22!H26+Proj_23!H26+Proj_24!H26+Proj_25!H26+Proj_26!H26+Proj_27!H26+Proj_28!H26+Proj_29!H26+Proj_30!H26+Proj_31!H26+Proj_32!H26+Proj_33!H26+Proj_34!H26+Proj_35!H26+Proj_36!H26+Proj_37!H26+Proj_38!H26+Proj_39!H26+Proj_40!H26</f>
        <v>0</v>
      </c>
      <c r="E9" s="29"/>
      <c r="F9" s="29"/>
      <c r="G9" s="26"/>
      <c r="H9" s="159">
        <f>Proj_1!I26+Proj_2!I26+Proj_3!I26+Proj_4!I26+Proj_5!I26+Proj_6!I26+Proj_7!I26+Proj_8!I26+Proj_9!I26+Proj_10!I26+Proj_11!I26+Proj_12!I26+Proj_13!I26+Proj_14!I26+Proj_15!I26+Proj_16!I26+Proj_17!I26+Proj_18!I26+Proj_19!I26+Proj_20!I26+Proj_21!I26+Proj_22!I26+Proj_23!I26+Proj_24!I26+Proj_25!I26+Proj_26!I26+Proj_27!I26+Proj_28!I26+Proj_29!I26+Proj_30!I26+Proj_31!I26+Proj_32!I26+Proj_33!I26+Proj_34!I26+Proj_35!I26+Proj_36!I26+Proj_37!I26+Proj_38!I26+Proj_39!I26+Proj_40!H26</f>
        <v>0</v>
      </c>
      <c r="I9" s="29"/>
      <c r="J9" s="29"/>
      <c r="K9" s="26"/>
      <c r="L9" s="159">
        <f>Proj_1!J26+Proj_2!J26+Proj_3!J26+Proj_4!J26+Proj_5!J26+Proj_6!J26+Proj_7!J26+Proj_8!J26+Proj_9!J26+Proj_10!J26+Proj_11!J26+Proj_12!J26+Proj_13!J26+Proj_14!J26+Proj_15!J26+Proj_16!J26+Proj_17!J26+Proj_18!J26+Proj_19!J26+Proj_20!J26+Proj_21!J26+Proj_22!J26+Proj_23!J26+Proj_24!J26+Proj_25!J26+Proj_26!J26+Proj_27!J26+Proj_28!J26+Proj_29!J26+Proj_30!J26+Proj_31!J26+Proj_32!J26+Proj_33!J26+Proj_34!J26+Proj_35!J26+Proj_36!J26+Proj_37!J26+Proj_38!J26+Proj_39!J26+Proj_40!H26</f>
        <v>0</v>
      </c>
      <c r="M9" s="29"/>
      <c r="N9" s="29"/>
      <c r="O9" s="26"/>
      <c r="P9" s="159">
        <f>Proj_1!K26+Proj_2!K26+Proj_3!K26+Proj_4!K26+Proj_5!K26+Proj_6!K26+Proj_7!K26+Proj_8!K26+Proj_9!K26+Proj_10!K26+Proj_11!K26+Proj_12!K26+Proj_13!K26+Proj_14!K26+Proj_15!K26+Proj_16!K26+Proj_17!K26+Proj_18!K26+Proj_19!K26+Proj_20!K26+Proj_21!K26+Proj_22!K26+Proj_23!K26+Proj_24!K26+Proj_25!K26+Proj_26!K26+Proj_27!K26+Proj_28!K26+Proj_29!K26+Proj_30!K26+Proj_31!K26+Proj_32!K26+Proj_33!K26+Proj_34!K26+Proj_35!K26+Proj_36!K26+Proj_37!K26+Proj_38!K26+Proj_39!K26+Proj_40!K26</f>
        <v>5</v>
      </c>
      <c r="Q9" s="29"/>
      <c r="R9" s="29"/>
      <c r="S9" s="26">
        <f>SUM(P9:R9)</f>
        <v>5</v>
      </c>
      <c r="T9" s="159">
        <f>Proj_1!L26+Proj_2!L26+Proj_3!L26+Proj_4!L26+Proj_5!L26+Proj_6!L26+Proj_7!L26+Proj_8!L26+Proj_9!L26+Proj_10!L26+Proj_11!L26+Proj_12!L26+Proj_13!L26+Proj_14!L26+Proj_15!L26+Proj_16!L26+Proj_17!L26+Proj_18!L26+Proj_19!L26+Proj_20!L26+Proj_21!L26+Proj_22!L26+Proj_23!L26+Proj_24!L26+Proj_25!L26+Proj_26!L26+Proj_27!L26+Proj_28!L26+Proj_29!L26+Proj_30!L26+Proj_31!L26+Proj_32!L26+Proj_33!L26+Proj_34!L26+Proj_35!L26+Proj_36!L26+Proj_37!L26+Proj_38!L26+Proj_39!L26+Proj_40!H26</f>
        <v>5</v>
      </c>
      <c r="U9" s="29"/>
      <c r="V9" s="29"/>
      <c r="W9" s="26">
        <f t="shared" si="4"/>
        <v>5</v>
      </c>
      <c r="X9" s="159">
        <f>Proj_1!M26+Proj_2!M26+Proj_3!M26+Proj_4!M26+Proj_5!M26+Proj_6!M26+Proj_7!M26+Proj_8!M26+Proj_9!M26+Proj_10!M26+Proj_11!M26+Proj_12!M26+Proj_13!M26+Proj_14!M26+Proj_15!M26+Proj_16!M26+Proj_17!M26+Proj_18!M26+Proj_19!M26+Proj_20!M26+Proj_21!M26+Proj_22!M26+Proj_23!M26+Proj_24!M26+Proj_25!M26+Proj_26!M26+Proj_27!M26+Proj_28!M26+Proj_29!M26+Proj_30!M26+Proj_31!M26+Proj_32!M26+Proj_33!M26+Proj_34!M26+Proj_35!M26+Proj_36!M26+Proj_37!M26+Proj_38!M26+Proj_39!M26+Proj_40!H26</f>
        <v>0</v>
      </c>
      <c r="Y9" s="29"/>
      <c r="Z9" s="29"/>
      <c r="AA9" s="26">
        <f t="shared" si="5"/>
        <v>0</v>
      </c>
      <c r="AB9" s="159">
        <f>Proj_1!N26+Proj_2!N26+Proj_3!N26+Proj_4!N26+Proj_5!N26+Proj_6!N26+Proj_7!N26+Proj_8!N26+Proj_9!N26+Proj_10!N26+Proj_11!N26+Proj_12!N26+Proj_13!N26+Proj_14!N26+Proj_15!N26+Proj_16!N26+Proj_17!N26+Proj_18!N26+Proj_19!N26+Proj_20!N26+Proj_21!N26+Proj_22!N26+Proj_23!N26+Proj_24!N26+Proj_25!N26+Proj_26!N26+Proj_27!N26+Proj_28!N26+Proj_29!N26+Proj_30!N26+Proj_31!N26+Proj_32!N26+Proj_33!N26+Proj_34!N26+Proj_35!N26+Proj_36!N26+Proj_37!N26+Proj_38!N26+Proj_39!N26+Proj_40!H26</f>
        <v>5</v>
      </c>
      <c r="AC9" s="29"/>
      <c r="AD9" s="29"/>
      <c r="AE9" s="26">
        <f t="shared" si="6"/>
        <v>5</v>
      </c>
      <c r="AF9" s="159">
        <f>Proj_1!O26+Proj_2!O26+Proj_3!O26+Proj_4!O26+Proj_5!O26+Proj_6!O26+Proj_7!O26+Proj_8!O26+Proj_9!O26+Proj_10!O26+Proj_11!O26+Proj_12!O26+Proj_13!O26+Proj_14!O26+Proj_15!O26+Proj_16!O26+Proj_17!O26+Proj_18!O26+Proj_19!O26+Proj_20!O26+Proj_21!O26+Proj_22!O26+Proj_23!O26+Proj_24!O26+Proj_25!O26+Proj_26!O26+Proj_27!O26+Proj_28!O26+Proj_29!O26+Proj_30!O26+Proj_31!O26+Proj_32!O26+Proj_33!O26+Proj_34!O26+Proj_35!O26+Proj_36!O26+Proj_37!O26+Proj_38!O26+Proj_39!O26+Proj_40!H26</f>
        <v>10</v>
      </c>
      <c r="AG9" s="29"/>
      <c r="AH9" s="29"/>
      <c r="AI9" s="26">
        <f t="shared" si="7"/>
        <v>10</v>
      </c>
      <c r="AJ9" s="159">
        <f>Proj_1!P26+Proj_2!P26+Proj_3!P26+Proj_4!P26+Proj_5!P26+Proj_6!P26+Proj_7!P26+Proj_8!P26+Proj_9!P26+Proj_10!P26+Proj_11!P26+Proj_12!P26+Proj_13!P26+Proj_14!P26+Proj_15!P26+Proj_16!P26+Proj_17!P26+Proj_18!P26+Proj_19!P26+Proj_20!P26+Proj_21!P26+Proj_22!P26+Proj_23!P26+Proj_24!P26+Proj_25!P26+Proj_26!P26+Proj_27!P26+Proj_28!P26+Proj_29!P26+Proj_30!P26+Proj_31!P26+Proj_32!P26+Proj_33!P26+Proj_34!P26+Proj_35!P26+Proj_36!P26+Proj_37!P26+Proj_38!P26+Proj_39!P26+Proj_40!H26</f>
        <v>5</v>
      </c>
      <c r="AK9" s="29"/>
      <c r="AL9" s="29"/>
      <c r="AM9" s="26">
        <f t="shared" si="8"/>
        <v>5</v>
      </c>
      <c r="AN9" s="159">
        <f>Proj_1!Q26+Proj_2!Q26+Proj_3!Q26+Proj_4!Q26+Proj_5!Q26+Proj_6!Q26+Proj_7!Q26+Proj_8!Q26+Proj_9!Q26+Proj_10!Q26+Proj_11!Q26+Proj_12!Q26+Proj_13!Q26+Proj_14!Q26+Proj_15!Q26+Proj_16!Q26+Proj_17!Q26+Proj_18!Q26+Proj_19!Q26+Proj_20!Q26+Proj_21!Q26+Proj_22!Q26+Proj_23!Q26+Proj_24!Q26+Proj_25!Q26+Proj_26!Q26+Proj_27!Q26+Proj_28!Q26+Proj_29!Q26+Proj_30!Q26+Proj_31!Q26+Proj_32!Q26+Proj_33!Q26+Proj_34!Q26+Proj_35!Q26+Proj_36!Q26+Proj_37!Q26+Proj_38!Q26+Proj_39!Q26+Proj_40!H26</f>
        <v>5</v>
      </c>
      <c r="AO9" s="29"/>
      <c r="AP9" s="29"/>
      <c r="AQ9" s="26">
        <f t="shared" si="9"/>
        <v>5</v>
      </c>
      <c r="AR9" s="159">
        <f>Proj_1!R26+Proj_2!R26+Proj_3!R26+Proj_4!R26+Proj_5!R26+Proj_6!R26+Proj_7!R26+Proj_8!R26+Proj_9!R26+Proj_10!R26+Proj_11!R26+Proj_12!R26+Proj_13!R26+Proj_14!R26+Proj_15!R26+Proj_16!R26+Proj_17!R26+Proj_18!R26+Proj_19!R26+Proj_20!R26+Proj_21!R26+Proj_22!R26+Proj_23!R26+Proj_24!R26+Proj_25!R26+Proj_26!R26+Proj_27!R26+Proj_28!R26+Proj_29!R26+Proj_30!R26+Proj_31!R26+Proj_32!R26+Proj_33!R26+Proj_34!R26+Proj_35!R26+Proj_36!R26+Proj_37!R26+Proj_38!R26+Proj_39!R26+Proj_40!H26</f>
        <v>10</v>
      </c>
      <c r="AS9" s="29"/>
      <c r="AT9" s="29"/>
      <c r="AU9" s="26">
        <f t="shared" si="10"/>
        <v>10</v>
      </c>
      <c r="AV9" s="159">
        <f>Proj_1!S26+Proj_2!S26+Proj_3!S26+Proj_4!S26+Proj_5!S26+Proj_6!S26+Proj_7!S26+Proj_8!S26+Proj_9!S26+Proj_10!S26+Proj_11!S26+Proj_12!S26+Proj_13!S26+Proj_14!S26+Proj_15!S26+Proj_16!S26+Proj_17!S26+Proj_18!S26+Proj_19!S26+Proj_20!S26+Proj_21!S26+Proj_22!S26+Proj_23!S26+Proj_24!S26+Proj_25!S26+Proj_26!S26+Proj_27!S26+Proj_28!S26+Proj_29!S26+Proj_30!S26+Proj_31!S26+Proj_32!S26+Proj_33!S26+Proj_34!S26+Proj_35!S26+Proj_36!S26+Proj_37!S26+Proj_38!S26+Proj_39!S26+Proj_40!H26</f>
        <v>10</v>
      </c>
      <c r="AW9" s="29"/>
      <c r="AX9" s="29"/>
      <c r="AY9" s="293">
        <f>SUM(AV9:AX9)</f>
        <v>10</v>
      </c>
      <c r="AZ9" s="298">
        <f t="shared" si="12"/>
        <v>50</v>
      </c>
      <c r="BA9" s="298">
        <f t="shared" si="13"/>
        <v>32000</v>
      </c>
      <c r="BB9" s="297"/>
      <c r="BC9" s="297"/>
      <c r="BD9" s="297"/>
      <c r="BE9" s="297">
        <f t="shared" si="14"/>
        <v>95872</v>
      </c>
      <c r="BF9" s="299">
        <f t="shared" si="15"/>
        <v>0.32467532467532473</v>
      </c>
    </row>
    <row r="10" spans="1:58" x14ac:dyDescent="0.35">
      <c r="A10" s="36" t="s">
        <v>2441</v>
      </c>
      <c r="B10" s="162" t="s">
        <v>42</v>
      </c>
      <c r="C10" s="241">
        <v>80</v>
      </c>
      <c r="D10" s="159">
        <f>Proj_1!H27+Proj_2!H27+Proj_3!H27+Proj_4!H27+Proj_5!H27+Proj_6!H27+Proj_7!H27+Proj_8!H27+Proj_9!H27+Proj_10!H27+Proj_11!H27+Proj_12!H27+Proj_13!H27+Proj_14!H27+Proj_15!H27+Proj_16!H27+Proj_17!H27+Proj_18!H27+Proj_19!H27+Proj_20!H27+Proj_21!H27+Proj_22!H27+Proj_23!H27+Proj_24!H27+Proj_25!H27+Proj_26!H27+Proj_27!H27+Proj_28!H27+Proj_29!H27+Proj_30!H27+Proj_31!H27+Proj_32!H27+Proj_33!H27+Proj_34!H27+Proj_35!H27+Proj_36!H27+Proj_37!H27+Proj_38!H27+Proj_39!H27+Proj_40!H27</f>
        <v>5</v>
      </c>
      <c r="E10" s="29"/>
      <c r="F10" s="29"/>
      <c r="G10" s="26">
        <f t="shared" si="0"/>
        <v>5</v>
      </c>
      <c r="H10" s="159">
        <f>Proj_1!I27+Proj_2!I27+Proj_3!I27+Proj_4!I27+Proj_5!I27+Proj_6!I27+Proj_7!I27+Proj_8!I27+Proj_9!I27+Proj_10!I27+Proj_11!I27+Proj_12!I27+Proj_13!I27+Proj_14!I27+Proj_15!I27+Proj_16!I27+Proj_17!I27+Proj_18!I27+Proj_19!I27+Proj_20!I27+Proj_21!I27+Proj_22!I27+Proj_23!I27+Proj_24!I27+Proj_25!I27+Proj_26!I27+Proj_27!I27+Proj_28!I27+Proj_29!I27+Proj_30!I27+Proj_31!I27+Proj_32!I27+Proj_33!I27+Proj_34!I27+Proj_35!I27+Proj_36!I27+Proj_37!I27+Proj_38!I27+Proj_39!I27+Proj_40!H27</f>
        <v>5</v>
      </c>
      <c r="I10" s="29"/>
      <c r="J10" s="29">
        <v>0</v>
      </c>
      <c r="K10" s="26">
        <f t="shared" si="1"/>
        <v>5</v>
      </c>
      <c r="L10" s="159">
        <f>Proj_1!J27+Proj_2!J27+Proj_3!J27+Proj_4!J27+Proj_5!J27+Proj_6!J27+Proj_7!J27+Proj_8!J27+Proj_9!J27+Proj_10!J27+Proj_11!J27+Proj_12!J27+Proj_13!J27+Proj_14!J27+Proj_15!J27+Proj_16!J27+Proj_17!J27+Proj_18!J27+Proj_19!J27+Proj_20!J27+Proj_21!J27+Proj_22!J27+Proj_23!J27+Proj_24!J27+Proj_25!J27+Proj_26!J27+Proj_27!J27+Proj_28!J27+Proj_29!J27+Proj_30!J27+Proj_31!J27+Proj_32!J27+Proj_33!J27+Proj_34!J27+Proj_35!J27+Proj_36!J27+Proj_37!J27+Proj_38!J27+Proj_39!J27+Proj_40!H27</f>
        <v>5</v>
      </c>
      <c r="M10" s="29">
        <v>0</v>
      </c>
      <c r="N10" s="29">
        <v>0</v>
      </c>
      <c r="O10" s="26">
        <f t="shared" si="2"/>
        <v>5</v>
      </c>
      <c r="P10" s="159">
        <f>Proj_1!K27+Proj_2!K27+Proj_3!K27+Proj_4!K27+Proj_5!K27+Proj_6!K27+Proj_7!K27+Proj_8!K27+Proj_9!K27+Proj_10!K27+Proj_11!K27+Proj_12!K27+Proj_13!K27+Proj_14!K27+Proj_15!K27+Proj_16!K27+Proj_17!K27+Proj_18!K27+Proj_19!K27+Proj_20!K27+Proj_21!K27+Proj_22!K27+Proj_23!K27+Proj_24!K27+Proj_25!K27+Proj_26!K27+Proj_27!K27+Proj_28!K27+Proj_29!K27+Proj_30!K27+Proj_31!K27+Proj_32!K27+Proj_33!K27+Proj_34!K27+Proj_35!K27+Proj_36!K27+Proj_37!K27+Proj_38!K27+Proj_39!K27+Proj_40!K27</f>
        <v>5</v>
      </c>
      <c r="Q10" s="29">
        <v>0</v>
      </c>
      <c r="R10" s="29">
        <v>0</v>
      </c>
      <c r="S10" s="26">
        <f t="shared" ref="S10:S35" si="16">SUM(P10:R10)</f>
        <v>5</v>
      </c>
      <c r="T10" s="159">
        <f>Proj_1!L27+Proj_2!L27+Proj_3!L27+Proj_4!L27+Proj_5!L27+Proj_6!L27+Proj_7!L27+Proj_8!L27+Proj_9!L27+Proj_10!L27+Proj_11!L27+Proj_12!L27+Proj_13!L27+Proj_14!L27+Proj_15!L27+Proj_16!L27+Proj_17!L27+Proj_18!L27+Proj_19!L27+Proj_20!L27+Proj_21!L27+Proj_22!L27+Proj_23!L27+Proj_24!L27+Proj_25!L27+Proj_26!L27+Proj_27!L27+Proj_28!L27+Proj_29!L27+Proj_30!L27+Proj_31!L27+Proj_32!L27+Proj_33!L27+Proj_34!L27+Proj_35!L27+Proj_36!L27+Proj_37!L27+Proj_38!L27+Proj_39!L27+Proj_40!H27</f>
        <v>13</v>
      </c>
      <c r="U10" s="29">
        <v>0</v>
      </c>
      <c r="V10" s="29">
        <v>0</v>
      </c>
      <c r="W10" s="26">
        <f t="shared" si="4"/>
        <v>13</v>
      </c>
      <c r="X10" s="159">
        <f>Proj_1!M27+Proj_2!M27+Proj_3!M27+Proj_4!M27+Proj_5!M27+Proj_6!M27+Proj_7!M27+Proj_8!M27+Proj_9!M27+Proj_10!M27+Proj_11!M27+Proj_12!M27+Proj_13!M27+Proj_14!M27+Proj_15!M27+Proj_16!M27+Proj_17!M27+Proj_18!M27+Proj_19!M27+Proj_20!M27+Proj_21!M27+Proj_22!M27+Proj_23!M27+Proj_24!M27+Proj_25!M27+Proj_26!M27+Proj_27!M27+Proj_28!M27+Proj_29!M27+Proj_30!M27+Proj_31!M27+Proj_32!M27+Proj_33!M27+Proj_34!M27+Proj_35!M27+Proj_36!M27+Proj_37!M27+Proj_38!M27+Proj_39!M27+Proj_40!H27</f>
        <v>15</v>
      </c>
      <c r="Y10" s="29">
        <v>0</v>
      </c>
      <c r="Z10" s="29">
        <v>0</v>
      </c>
      <c r="AA10" s="26">
        <f t="shared" si="5"/>
        <v>15</v>
      </c>
      <c r="AB10" s="159">
        <f>Proj_1!N27+Proj_2!N27+Proj_3!N27+Proj_4!N27+Proj_5!N27+Proj_6!N27+Proj_7!N27+Proj_8!N27+Proj_9!N27+Proj_10!N27+Proj_11!N27+Proj_12!N27+Proj_13!N27+Proj_14!N27+Proj_15!N27+Proj_16!N27+Proj_17!N27+Proj_18!N27+Proj_19!N27+Proj_20!N27+Proj_21!N27+Proj_22!N27+Proj_23!N27+Proj_24!N27+Proj_25!N27+Proj_26!N27+Proj_27!N27+Proj_28!N27+Proj_29!N27+Proj_30!N27+Proj_31!N27+Proj_32!N27+Proj_33!N27+Proj_34!N27+Proj_35!N27+Proj_36!N27+Proj_37!N27+Proj_38!N27+Proj_39!N27+Proj_40!H27</f>
        <v>22</v>
      </c>
      <c r="AC10" s="29">
        <v>0</v>
      </c>
      <c r="AD10" s="29">
        <v>0</v>
      </c>
      <c r="AE10" s="26">
        <f t="shared" si="6"/>
        <v>22</v>
      </c>
      <c r="AF10" s="159">
        <f>Proj_1!O27+Proj_2!O27+Proj_3!O27+Proj_4!O27+Proj_5!O27+Proj_6!O27+Proj_7!O27+Proj_8!O27+Proj_9!O27+Proj_10!O27+Proj_11!O27+Proj_12!O27+Proj_13!O27+Proj_14!O27+Proj_15!O27+Proj_16!O27+Proj_17!O27+Proj_18!O27+Proj_19!O27+Proj_20!O27+Proj_21!O27+Proj_22!O27+Proj_23!O27+Proj_24!O27+Proj_25!O27+Proj_26!O27+Proj_27!O27+Proj_28!O27+Proj_29!O27+Proj_30!O27+Proj_31!O27+Proj_32!O27+Proj_33!O27+Proj_34!O27+Proj_35!O27+Proj_36!O27+Proj_37!O27+Proj_38!O27+Proj_39!O27+Proj_40!H27</f>
        <v>22</v>
      </c>
      <c r="AG10" s="29">
        <v>0</v>
      </c>
      <c r="AH10" s="29">
        <v>0</v>
      </c>
      <c r="AI10" s="26">
        <f t="shared" si="7"/>
        <v>22</v>
      </c>
      <c r="AJ10" s="159">
        <f>Proj_1!P27+Proj_2!P27+Proj_3!P27+Proj_4!P27+Proj_5!P27+Proj_6!P27+Proj_7!P27+Proj_8!P27+Proj_9!P27+Proj_10!P27+Proj_11!P27+Proj_12!P27+Proj_13!P27+Proj_14!P27+Proj_15!P27+Proj_16!P27+Proj_17!P27+Proj_18!P27+Proj_19!P27+Proj_20!P27+Proj_21!P27+Proj_22!P27+Proj_23!P27+Proj_24!P27+Proj_25!P27+Proj_26!P27+Proj_27!P27+Proj_28!P27+Proj_29!P27+Proj_30!P27+Proj_31!P27+Proj_32!P27+Proj_33!P27+Proj_34!P27+Proj_35!P27+Proj_36!P27+Proj_37!P27+Proj_38!P27+Proj_39!P27+Proj_40!H27</f>
        <v>22</v>
      </c>
      <c r="AK10" s="29"/>
      <c r="AL10" s="29"/>
      <c r="AM10" s="26">
        <f t="shared" si="8"/>
        <v>22</v>
      </c>
      <c r="AN10" s="159">
        <f>Proj_1!Q27+Proj_2!Q27+Proj_3!Q27+Proj_4!Q27+Proj_5!Q27+Proj_6!Q27+Proj_7!Q27+Proj_8!Q27+Proj_9!Q27+Proj_10!Q27+Proj_11!Q27+Proj_12!Q27+Proj_13!Q27+Proj_14!Q27+Proj_15!Q27+Proj_16!Q27+Proj_17!Q27+Proj_18!Q27+Proj_19!Q27+Proj_20!Q27+Proj_21!Q27+Proj_22!Q27+Proj_23!Q27+Proj_24!Q27+Proj_25!Q27+Proj_26!Q27+Proj_27!Q27+Proj_28!Q27+Proj_29!Q27+Proj_30!Q27+Proj_31!Q27+Proj_32!Q27+Proj_33!Q27+Proj_34!Q27+Proj_35!Q27+Proj_36!Q27+Proj_37!Q27+Proj_38!Q27+Proj_39!Q27+Proj_40!H27</f>
        <v>22</v>
      </c>
      <c r="AO10" s="29"/>
      <c r="AP10" s="29"/>
      <c r="AQ10" s="26">
        <f t="shared" si="9"/>
        <v>22</v>
      </c>
      <c r="AR10" s="159">
        <f>Proj_1!R27+Proj_2!R27+Proj_3!R27+Proj_4!R27+Proj_5!R27+Proj_6!R27+Proj_7!R27+Proj_8!R27+Proj_9!R27+Proj_10!R27+Proj_11!R27+Proj_12!R27+Proj_13!R27+Proj_14!R27+Proj_15!R27+Proj_16!R27+Proj_17!R27+Proj_18!R27+Proj_19!R27+Proj_20!R27+Proj_21!R27+Proj_22!R27+Proj_23!R27+Proj_24!R27+Proj_25!R27+Proj_26!R27+Proj_27!R27+Proj_28!R27+Proj_29!R27+Proj_30!R27+Proj_31!R27+Proj_32!R27+Proj_33!R27+Proj_34!R27+Proj_35!R27+Proj_36!R27+Proj_37!R27+Proj_38!R27+Proj_39!R27+Proj_40!H27</f>
        <v>22</v>
      </c>
      <c r="AS10" s="29"/>
      <c r="AT10" s="29"/>
      <c r="AU10" s="26">
        <f t="shared" si="10"/>
        <v>22</v>
      </c>
      <c r="AV10" s="159">
        <f>Proj_1!S27+Proj_2!S27+Proj_3!S27+Proj_4!S27+Proj_5!S27+Proj_6!S27+Proj_7!S27+Proj_8!S27+Proj_9!S27+Proj_10!S27+Proj_11!S27+Proj_12!S27+Proj_13!S27+Proj_14!S27+Proj_15!S27+Proj_16!S27+Proj_17!S27+Proj_18!S27+Proj_19!S27+Proj_20!S27+Proj_21!S27+Proj_22!S27+Proj_23!S27+Proj_24!S27+Proj_25!S27+Proj_26!S27+Proj_27!S27+Proj_28!S27+Proj_29!S27+Proj_30!S27+Proj_31!S27+Proj_32!S27+Proj_33!S27+Proj_34!S27+Proj_35!S27+Proj_36!S27+Proj_37!S27+Proj_38!S27+Proj_39!S27+Proj_40!H27</f>
        <v>22</v>
      </c>
      <c r="AW10" s="29"/>
      <c r="AX10" s="29"/>
      <c r="AY10" s="293">
        <f t="shared" ref="AY10:AY61" si="17">SUM(AV10:AX10)</f>
        <v>22</v>
      </c>
      <c r="AZ10" s="298">
        <f t="shared" si="12"/>
        <v>160</v>
      </c>
      <c r="BA10" s="298">
        <f t="shared" si="13"/>
        <v>102400</v>
      </c>
      <c r="BB10" s="297"/>
      <c r="BC10" s="297" t="s">
        <v>62</v>
      </c>
      <c r="BD10" s="297" t="s">
        <v>100</v>
      </c>
      <c r="BE10" s="297">
        <f t="shared" si="14"/>
        <v>95872</v>
      </c>
      <c r="BF10" s="299">
        <f t="shared" si="15"/>
        <v>1.0389610389610389</v>
      </c>
    </row>
    <row r="11" spans="1:58" x14ac:dyDescent="0.35">
      <c r="A11" s="36" t="s">
        <v>2442</v>
      </c>
      <c r="B11" s="162" t="s">
        <v>42</v>
      </c>
      <c r="C11" s="241">
        <v>80</v>
      </c>
      <c r="D11" s="159">
        <f>Proj_1!H28+Proj_2!H28+Proj_3!H28+Proj_4!H28+Proj_5!H28+Proj_6!H28+Proj_7!H28+Proj_8!H28+Proj_9!H28+Proj_10!H28+Proj_11!H28+Proj_12!H28+Proj_13!H28+Proj_14!H28+Proj_15!H28+Proj_16!H28+Proj_17!H28+Proj_18!H28+Proj_19!H28+Proj_20!H28+Proj_21!H28+Proj_22!H28+Proj_23!H28+Proj_24!H28+Proj_25!H28+Proj_26!H28+Proj_27!H28+Proj_28!H28+Proj_29!H28+Proj_30!H28+Proj_31!H28+Proj_32!H28+Proj_33!H28+Proj_34!H28+Proj_35!H28+Proj_36!H28+Proj_37!H28+Proj_38!H28+Proj_39!H28+Proj_40!H28</f>
        <v>0</v>
      </c>
      <c r="E11" s="29"/>
      <c r="F11" s="29"/>
      <c r="G11" s="26">
        <f t="shared" si="0"/>
        <v>0</v>
      </c>
      <c r="H11" s="159">
        <f>Proj_1!I28+Proj_2!I28+Proj_3!I28+Proj_4!I28+Proj_5!I28+Proj_6!I28+Proj_7!I28+Proj_8!I28+Proj_9!I28+Proj_10!I28+Proj_11!I28+Proj_12!I28+Proj_13!I28+Proj_14!I28+Proj_15!I28+Proj_16!I28+Proj_17!I28+Proj_18!I28+Proj_19!I28+Proj_20!I28+Proj_21!I28+Proj_22!I28+Proj_23!I28+Proj_24!I28+Proj_25!I28+Proj_26!I28+Proj_27!I28+Proj_28!I28+Proj_29!I28+Proj_30!I28+Proj_31!I28+Proj_32!I28+Proj_33!I28+Proj_34!I28+Proj_35!I28+Proj_36!I28+Proj_37!I28+Proj_38!I28+Proj_39!I28+Proj_40!H28</f>
        <v>0</v>
      </c>
      <c r="I11" s="29"/>
      <c r="J11" s="29">
        <v>0</v>
      </c>
      <c r="K11" s="26">
        <f t="shared" si="1"/>
        <v>0</v>
      </c>
      <c r="L11" s="159">
        <f>Proj_1!J28+Proj_2!J28+Proj_3!J28+Proj_4!J28+Proj_5!J28+Proj_6!J28+Proj_7!J28+Proj_8!J28+Proj_9!J28+Proj_10!J28+Proj_11!J28+Proj_12!J28+Proj_13!J28+Proj_14!J28+Proj_15!J28+Proj_16!J28+Proj_17!J28+Proj_18!J28+Proj_19!J28+Proj_20!J28+Proj_21!J28+Proj_22!J28+Proj_23!J28+Proj_24!J28+Proj_25!J28+Proj_26!J28+Proj_27!J28+Proj_28!J28+Proj_29!J28+Proj_30!J28+Proj_31!J28+Proj_32!J28+Proj_33!J28+Proj_34!J28+Proj_35!J28+Proj_36!J28+Proj_37!J28+Proj_38!J28+Proj_39!J28+Proj_40!H28</f>
        <v>0</v>
      </c>
      <c r="M11" s="29">
        <v>0</v>
      </c>
      <c r="N11" s="29">
        <v>0</v>
      </c>
      <c r="O11" s="26">
        <f t="shared" si="2"/>
        <v>0</v>
      </c>
      <c r="P11" s="159">
        <f>Proj_1!K28+Proj_2!K28+Proj_3!K28+Proj_4!K28+Proj_5!K28+Proj_6!K28+Proj_7!K28+Proj_8!K28+Proj_9!K28+Proj_10!K28+Proj_11!K28+Proj_12!K28+Proj_13!K28+Proj_14!K28+Proj_15!K28+Proj_16!K28+Proj_17!K28+Proj_18!K28+Proj_19!K28+Proj_20!K28+Proj_21!K28+Proj_22!K28+Proj_23!K28+Proj_24!K28+Proj_25!K28+Proj_26!K28+Proj_27!K28+Proj_28!K28+Proj_29!K28+Proj_30!K28+Proj_31!K28+Proj_32!K28+Proj_33!K28+Proj_34!K28+Proj_35!K28+Proj_36!K28+Proj_37!K28+Proj_38!K28+Proj_39!K28+Proj_40!K28</f>
        <v>0</v>
      </c>
      <c r="Q11" s="29">
        <v>0</v>
      </c>
      <c r="R11" s="29">
        <v>0</v>
      </c>
      <c r="S11" s="26">
        <f t="shared" si="16"/>
        <v>0</v>
      </c>
      <c r="T11" s="159">
        <f>Proj_1!L28+Proj_2!L28+Proj_3!L28+Proj_4!L28+Proj_5!L28+Proj_6!L28+Proj_7!L28+Proj_8!L28+Proj_9!L28+Proj_10!L28+Proj_11!L28+Proj_12!L28+Proj_13!L28+Proj_14!L28+Proj_15!L28+Proj_16!L28+Proj_17!L28+Proj_18!L28+Proj_19!L28+Proj_20!L28+Proj_21!L28+Proj_22!L28+Proj_23!L28+Proj_24!L28+Proj_25!L28+Proj_26!L28+Proj_27!L28+Proj_28!L28+Proj_29!L28+Proj_30!L28+Proj_31!L28+Proj_32!L28+Proj_33!L28+Proj_34!L28+Proj_35!L28+Proj_36!L28+Proj_37!L28+Proj_38!L28+Proj_39!L28+Proj_40!H28</f>
        <v>15</v>
      </c>
      <c r="U11" s="29">
        <v>0</v>
      </c>
      <c r="V11" s="29">
        <v>0</v>
      </c>
      <c r="W11" s="26">
        <f t="shared" si="4"/>
        <v>15</v>
      </c>
      <c r="X11" s="159">
        <f>Proj_1!M28+Proj_2!M28+Proj_3!M28+Proj_4!M28+Proj_5!M28+Proj_6!M28+Proj_7!M28+Proj_8!M28+Proj_9!M28+Proj_10!M28+Proj_11!M28+Proj_12!M28+Proj_13!M28+Proj_14!M28+Proj_15!M28+Proj_16!M28+Proj_17!M28+Proj_18!M28+Proj_19!M28+Proj_20!M28+Proj_21!M28+Proj_22!M28+Proj_23!M28+Proj_24!M28+Proj_25!M28+Proj_26!M28+Proj_27!M28+Proj_28!M28+Proj_29!M28+Proj_30!M28+Proj_31!M28+Proj_32!M28+Proj_33!M28+Proj_34!M28+Proj_35!M28+Proj_36!M28+Proj_37!M28+Proj_38!M28+Proj_39!M28+Proj_40!H28</f>
        <v>25</v>
      </c>
      <c r="Y11" s="29">
        <v>0</v>
      </c>
      <c r="Z11" s="29">
        <v>0</v>
      </c>
      <c r="AA11" s="26">
        <f t="shared" si="5"/>
        <v>25</v>
      </c>
      <c r="AB11" s="159">
        <f>Proj_1!N28+Proj_2!N28+Proj_3!N28+Proj_4!N28+Proj_5!N28+Proj_6!N28+Proj_7!N28+Proj_8!N28+Proj_9!N28+Proj_10!N28+Proj_11!N28+Proj_12!N28+Proj_13!N28+Proj_14!N28+Proj_15!N28+Proj_16!N28+Proj_17!N28+Proj_18!N28+Proj_19!N28+Proj_20!N28+Proj_21!N28+Proj_22!N28+Proj_23!N28+Proj_24!N28+Proj_25!N28+Proj_26!N28+Proj_27!N28+Proj_28!N28+Proj_29!N28+Proj_30!N28+Proj_31!N28+Proj_32!N28+Proj_33!N28+Proj_34!N28+Proj_35!N28+Proj_36!N28+Proj_37!N28+Proj_38!N28+Proj_39!N28+Proj_40!H28</f>
        <v>20</v>
      </c>
      <c r="AC11" s="29">
        <v>0</v>
      </c>
      <c r="AD11" s="29">
        <v>0</v>
      </c>
      <c r="AE11" s="26">
        <f t="shared" si="6"/>
        <v>20</v>
      </c>
      <c r="AF11" s="159">
        <f>Proj_1!O28+Proj_2!O28+Proj_3!O28+Proj_4!O28+Proj_5!O28+Proj_6!O28+Proj_7!O28+Proj_8!O28+Proj_9!O28+Proj_10!O28+Proj_11!O28+Proj_12!O28+Proj_13!O28+Proj_14!O28+Proj_15!O28+Proj_16!O28+Proj_17!O28+Proj_18!O28+Proj_19!O28+Proj_20!O28+Proj_21!O28+Proj_22!O28+Proj_23!O28+Proj_24!O28+Proj_25!O28+Proj_26!O28+Proj_27!O28+Proj_28!O28+Proj_29!O28+Proj_30!O28+Proj_31!O28+Proj_32!O28+Proj_33!O28+Proj_34!O28+Proj_35!O28+Proj_36!O28+Proj_37!O28+Proj_38!O28+Proj_39!O28+Proj_40!H28</f>
        <v>20</v>
      </c>
      <c r="AG11" s="29">
        <v>0</v>
      </c>
      <c r="AH11" s="29">
        <v>0</v>
      </c>
      <c r="AI11" s="26">
        <f t="shared" si="7"/>
        <v>20</v>
      </c>
      <c r="AJ11" s="159">
        <f>Proj_1!P28+Proj_2!P28+Proj_3!P28+Proj_4!P28+Proj_5!P28+Proj_6!P28+Proj_7!P28+Proj_8!P28+Proj_9!P28+Proj_10!P28+Proj_11!P28+Proj_12!P28+Proj_13!P28+Proj_14!P28+Proj_15!P28+Proj_16!P28+Proj_17!P28+Proj_18!P28+Proj_19!P28+Proj_20!P28+Proj_21!P28+Proj_22!P28+Proj_23!P28+Proj_24!P28+Proj_25!P28+Proj_26!P28+Proj_27!P28+Proj_28!P28+Proj_29!P28+Proj_30!P28+Proj_31!P28+Proj_32!P28+Proj_33!P28+Proj_34!P28+Proj_35!P28+Proj_36!P28+Proj_37!P28+Proj_38!P28+Proj_39!P28+Proj_40!H28</f>
        <v>15</v>
      </c>
      <c r="AK11" s="29"/>
      <c r="AL11" s="29"/>
      <c r="AM11" s="26">
        <f t="shared" si="8"/>
        <v>15</v>
      </c>
      <c r="AN11" s="159">
        <f>Proj_1!Q28+Proj_2!Q28+Proj_3!Q28+Proj_4!Q28+Proj_5!Q28+Proj_6!Q28+Proj_7!Q28+Proj_8!Q28+Proj_9!Q28+Proj_10!Q28+Proj_11!Q28+Proj_12!Q28+Proj_13!Q28+Proj_14!Q28+Proj_15!Q28+Proj_16!Q28+Proj_17!Q28+Proj_18!Q28+Proj_19!Q28+Proj_20!Q28+Proj_21!Q28+Proj_22!Q28+Proj_23!Q28+Proj_24!Q28+Proj_25!Q28+Proj_26!Q28+Proj_27!Q28+Proj_28!Q28+Proj_29!Q28+Proj_30!Q28+Proj_31!Q28+Proj_32!Q28+Proj_33!Q28+Proj_34!Q28+Proj_35!Q28+Proj_36!Q28+Proj_37!Q28+Proj_38!Q28+Proj_39!Q28+Proj_40!H28</f>
        <v>20</v>
      </c>
      <c r="AO11" s="29"/>
      <c r="AP11" s="29"/>
      <c r="AQ11" s="26">
        <f t="shared" si="9"/>
        <v>20</v>
      </c>
      <c r="AR11" s="159">
        <f>Proj_1!R28+Proj_2!R28+Proj_3!R28+Proj_4!R28+Proj_5!R28+Proj_6!R28+Proj_7!R28+Proj_8!R28+Proj_9!R28+Proj_10!R28+Proj_11!R28+Proj_12!R28+Proj_13!R28+Proj_14!R28+Proj_15!R28+Proj_16!R28+Proj_17!R28+Proj_18!R28+Proj_19!R28+Proj_20!R28+Proj_21!R28+Proj_22!R28+Proj_23!R28+Proj_24!R28+Proj_25!R28+Proj_26!R28+Proj_27!R28+Proj_28!R28+Proj_29!R28+Proj_30!R28+Proj_31!R28+Proj_32!R28+Proj_33!R28+Proj_34!R28+Proj_35!R28+Proj_36!R28+Proj_37!R28+Proj_38!R28+Proj_39!R28+Proj_40!H28</f>
        <v>20</v>
      </c>
      <c r="AS11" s="29"/>
      <c r="AT11" s="29"/>
      <c r="AU11" s="26">
        <f t="shared" si="10"/>
        <v>20</v>
      </c>
      <c r="AV11" s="159">
        <f>Proj_1!S28+Proj_2!S28+Proj_3!S28+Proj_4!S28+Proj_5!S28+Proj_6!S28+Proj_7!S28+Proj_8!S28+Proj_9!S28+Proj_10!S28+Proj_11!S28+Proj_12!S28+Proj_13!S28+Proj_14!S28+Proj_15!S28+Proj_16!S28+Proj_17!S28+Proj_18!S28+Proj_19!S28+Proj_20!S28+Proj_21!S28+Proj_22!S28+Proj_23!S28+Proj_24!S28+Proj_25!S28+Proj_26!S28+Proj_27!S28+Proj_28!S28+Proj_29!S28+Proj_30!S28+Proj_31!S28+Proj_32!S28+Proj_33!S28+Proj_34!S28+Proj_35!S28+Proj_36!S28+Proj_37!S28+Proj_38!S28+Proj_39!S28+Proj_40!H28</f>
        <v>20</v>
      </c>
      <c r="AW11" s="29"/>
      <c r="AX11" s="29" t="s">
        <v>673</v>
      </c>
      <c r="AY11" s="293">
        <f t="shared" si="17"/>
        <v>20</v>
      </c>
      <c r="AZ11" s="298">
        <f t="shared" si="12"/>
        <v>155</v>
      </c>
      <c r="BA11" s="298">
        <f t="shared" si="13"/>
        <v>99200</v>
      </c>
      <c r="BB11" s="297"/>
      <c r="BC11" s="297" t="s">
        <v>63</v>
      </c>
      <c r="BD11" s="297" t="s">
        <v>101</v>
      </c>
      <c r="BE11" s="297">
        <f t="shared" si="14"/>
        <v>95872</v>
      </c>
      <c r="BF11" s="299">
        <f t="shared" si="15"/>
        <v>1.0064935064935066</v>
      </c>
    </row>
    <row r="12" spans="1:58" x14ac:dyDescent="0.35">
      <c r="A12" s="36" t="s">
        <v>2443</v>
      </c>
      <c r="B12" s="162" t="s">
        <v>42</v>
      </c>
      <c r="C12" s="241">
        <v>80</v>
      </c>
      <c r="D12" s="159">
        <f>Proj_1!H29+Proj_2!H29+Proj_3!H29+Proj_4!H29+Proj_5!H29+Proj_6!H29+Proj_7!H29+Proj_8!H29+Proj_9!H29+Proj_10!H29+Proj_11!H29+Proj_12!H29+Proj_13!H29+Proj_14!H29+Proj_15!H29+Proj_16!H29+Proj_17!H29+Proj_18!H29+Proj_19!H29+Proj_20!H29+Proj_21!H29+Proj_22!H29+Proj_23!H29+Proj_24!H29+Proj_25!H29+Proj_26!H29+Proj_27!H29+Proj_28!H29+Proj_29!H29+Proj_30!H29+Proj_31!H29+Proj_32!H29+Proj_33!H29+Proj_34!H29+Proj_35!H29+Proj_36!H29+Proj_37!H29+Proj_38!H29+Proj_39!H29+Proj_40!H29</f>
        <v>0</v>
      </c>
      <c r="E12" s="29"/>
      <c r="F12" s="29"/>
      <c r="G12" s="26">
        <f t="shared" si="0"/>
        <v>0</v>
      </c>
      <c r="H12" s="159">
        <f>Proj_1!I29+Proj_2!I29+Proj_3!I29+Proj_4!I29+Proj_5!I29+Proj_6!I29+Proj_7!I29+Proj_8!I29+Proj_9!I29+Proj_10!I29+Proj_11!I29+Proj_12!I29+Proj_13!I29+Proj_14!I29+Proj_15!I29+Proj_16!I29+Proj_17!I29+Proj_18!I29+Proj_19!I29+Proj_20!I29+Proj_21!I29+Proj_22!I29+Proj_23!I29+Proj_24!I29+Proj_25!I29+Proj_26!I29+Proj_27!I29+Proj_28!I29+Proj_29!I29+Proj_30!I29+Proj_31!I29+Proj_32!I29+Proj_33!I29+Proj_34!I29+Proj_35!I29+Proj_36!I29+Proj_37!I29+Proj_38!I29+Proj_39!I29+Proj_40!H29</f>
        <v>0</v>
      </c>
      <c r="I12" s="29"/>
      <c r="J12" s="29">
        <v>0</v>
      </c>
      <c r="K12" s="26">
        <f t="shared" si="1"/>
        <v>0</v>
      </c>
      <c r="L12" s="159">
        <f>Proj_1!J29+Proj_2!J29+Proj_3!J29+Proj_4!J29+Proj_5!J29+Proj_6!J29+Proj_7!J29+Proj_8!J29+Proj_9!J29+Proj_10!J29+Proj_11!J29+Proj_12!J29+Proj_13!J29+Proj_14!J29+Proj_15!J29+Proj_16!J29+Proj_17!J29+Proj_18!J29+Proj_19!J29+Proj_20!J29+Proj_21!J29+Proj_22!J29+Proj_23!J29+Proj_24!J29+Proj_25!J29+Proj_26!J29+Proj_27!J29+Proj_28!J29+Proj_29!J29+Proj_30!J29+Proj_31!J29+Proj_32!J29+Proj_33!J29+Proj_34!J29+Proj_35!J29+Proj_36!J29+Proj_37!J29+Proj_38!J29+Proj_39!J29+Proj_40!H29</f>
        <v>0</v>
      </c>
      <c r="M12" s="29">
        <v>0</v>
      </c>
      <c r="N12" s="29">
        <v>0</v>
      </c>
      <c r="O12" s="26">
        <f t="shared" si="2"/>
        <v>0</v>
      </c>
      <c r="P12" s="159">
        <f>Proj_1!K29+Proj_2!K29+Proj_3!K29+Proj_4!K29+Proj_5!K29+Proj_6!K29+Proj_7!K29+Proj_8!K29+Proj_9!K29+Proj_10!K29+Proj_11!K29+Proj_12!K29+Proj_13!K29+Proj_14!K29+Proj_15!K29+Proj_16!K29+Proj_17!K29+Proj_18!K29+Proj_19!K29+Proj_20!K29+Proj_21!K29+Proj_22!K29+Proj_23!K29+Proj_24!K29+Proj_25!K29+Proj_26!K29+Proj_27!K29+Proj_28!K29+Proj_29!K29+Proj_30!K29+Proj_31!K29+Proj_32!K29+Proj_33!K29+Proj_34!K29+Proj_35!K29+Proj_36!K29+Proj_37!K29+Proj_38!K29+Proj_39!K29+Proj_40!K29</f>
        <v>0</v>
      </c>
      <c r="Q12" s="29">
        <v>0</v>
      </c>
      <c r="R12" s="29">
        <v>0</v>
      </c>
      <c r="S12" s="26">
        <f t="shared" si="16"/>
        <v>0</v>
      </c>
      <c r="T12" s="159">
        <f>Proj_1!L29+Proj_2!L29+Proj_3!L29+Proj_4!L29+Proj_5!L29+Proj_6!L29+Proj_7!L29+Proj_8!L29+Proj_9!L29+Proj_10!L29+Proj_11!L29+Proj_12!L29+Proj_13!L29+Proj_14!L29+Proj_15!L29+Proj_16!L29+Proj_17!L29+Proj_18!L29+Proj_19!L29+Proj_20!L29+Proj_21!L29+Proj_22!L29+Proj_23!L29+Proj_24!L29+Proj_25!L29+Proj_26!L29+Proj_27!L29+Proj_28!L29+Proj_29!L29+Proj_30!L29+Proj_31!L29+Proj_32!L29+Proj_33!L29+Proj_34!L29+Proj_35!L29+Proj_36!L29+Proj_37!L29+Proj_38!L29+Proj_39!L29+Proj_40!H29</f>
        <v>19</v>
      </c>
      <c r="U12" s="29">
        <v>0</v>
      </c>
      <c r="V12" s="29">
        <v>0</v>
      </c>
      <c r="W12" s="26">
        <f t="shared" si="4"/>
        <v>19</v>
      </c>
      <c r="X12" s="159">
        <f>Proj_1!M29+Proj_2!M29+Proj_3!M29+Proj_4!M29+Proj_5!M29+Proj_6!M29+Proj_7!M29+Proj_8!M29+Proj_9!M29+Proj_10!M29+Proj_11!M29+Proj_12!M29+Proj_13!M29+Proj_14!M29+Proj_15!M29+Proj_16!M29+Proj_17!M29+Proj_18!M29+Proj_19!M29+Proj_20!M29+Proj_21!M29+Proj_22!M29+Proj_23!M29+Proj_24!M29+Proj_25!M29+Proj_26!M29+Proj_27!M29+Proj_28!M29+Proj_29!M29+Proj_30!M29+Proj_31!M29+Proj_32!M29+Proj_33!M29+Proj_34!M29+Proj_35!M29+Proj_36!M29+Proj_37!M29+Proj_38!M29+Proj_39!M29+Proj_40!H29</f>
        <v>15</v>
      </c>
      <c r="Y12" s="29">
        <v>0</v>
      </c>
      <c r="Z12" s="29">
        <v>0</v>
      </c>
      <c r="AA12" s="26">
        <f t="shared" si="5"/>
        <v>15</v>
      </c>
      <c r="AB12" s="159">
        <f>Proj_1!N29+Proj_2!N29+Proj_3!N29+Proj_4!N29+Proj_5!N29+Proj_6!N29+Proj_7!N29+Proj_8!N29+Proj_9!N29+Proj_10!N29+Proj_11!N29+Proj_12!N29+Proj_13!N29+Proj_14!N29+Proj_15!N29+Proj_16!N29+Proj_17!N29+Proj_18!N29+Proj_19!N29+Proj_20!N29+Proj_21!N29+Proj_22!N29+Proj_23!N29+Proj_24!N29+Proj_25!N29+Proj_26!N29+Proj_27!N29+Proj_28!N29+Proj_29!N29+Proj_30!N29+Proj_31!N29+Proj_32!N29+Proj_33!N29+Proj_34!N29+Proj_35!N29+Proj_36!N29+Proj_37!N29+Proj_38!N29+Proj_39!N29+Proj_40!H29</f>
        <v>17</v>
      </c>
      <c r="AC12" s="29">
        <v>0</v>
      </c>
      <c r="AD12" s="29">
        <v>0</v>
      </c>
      <c r="AE12" s="26">
        <f t="shared" si="6"/>
        <v>17</v>
      </c>
      <c r="AF12" s="159">
        <f>Proj_1!O29+Proj_2!O29+Proj_3!O29+Proj_4!O29+Proj_5!O29+Proj_6!O29+Proj_7!O29+Proj_8!O29+Proj_9!O29+Proj_10!O29+Proj_11!O29+Proj_12!O29+Proj_13!O29+Proj_14!O29+Proj_15!O29+Proj_16!O29+Proj_17!O29+Proj_18!O29+Proj_19!O29+Proj_20!O29+Proj_21!O29+Proj_22!O29+Proj_23!O29+Proj_24!O29+Proj_25!O29+Proj_26!O29+Proj_27!O29+Proj_28!O29+Proj_29!O29+Proj_30!O29+Proj_31!O29+Proj_32!O29+Proj_33!O29+Proj_34!O29+Proj_35!O29+Proj_36!O29+Proj_37!O29+Proj_38!O29+Proj_39!O29+Proj_40!H29</f>
        <v>17</v>
      </c>
      <c r="AG12" s="29">
        <v>0</v>
      </c>
      <c r="AH12" s="29">
        <v>0</v>
      </c>
      <c r="AI12" s="26">
        <f t="shared" si="7"/>
        <v>17</v>
      </c>
      <c r="AJ12" s="159">
        <f>Proj_1!P29+Proj_2!P29+Proj_3!P29+Proj_4!P29+Proj_5!P29+Proj_6!P29+Proj_7!P29+Proj_8!P29+Proj_9!P29+Proj_10!P29+Proj_11!P29+Proj_12!P29+Proj_13!P29+Proj_14!P29+Proj_15!P29+Proj_16!P29+Proj_17!P29+Proj_18!P29+Proj_19!P29+Proj_20!P29+Proj_21!P29+Proj_22!P29+Proj_23!P29+Proj_24!P29+Proj_25!P29+Proj_26!P29+Proj_27!P29+Proj_28!P29+Proj_29!P29+Proj_30!P29+Proj_31!P29+Proj_32!P29+Proj_33!P29+Proj_34!P29+Proj_35!P29+Proj_36!P29+Proj_37!P29+Proj_38!P29+Proj_39!P29+Proj_40!H29</f>
        <v>17</v>
      </c>
      <c r="AK12" s="29"/>
      <c r="AL12" s="29"/>
      <c r="AM12" s="26">
        <f t="shared" si="8"/>
        <v>17</v>
      </c>
      <c r="AN12" s="159">
        <f>Proj_1!Q29+Proj_2!Q29+Proj_3!Q29+Proj_4!Q29+Proj_5!Q29+Proj_6!Q29+Proj_7!Q29+Proj_8!Q29+Proj_9!Q29+Proj_10!Q29+Proj_11!Q29+Proj_12!Q29+Proj_13!Q29+Proj_14!Q29+Proj_15!Q29+Proj_16!Q29+Proj_17!Q29+Proj_18!Q29+Proj_19!Q29+Proj_20!Q29+Proj_21!Q29+Proj_22!Q29+Proj_23!Q29+Proj_24!Q29+Proj_25!Q29+Proj_26!Q29+Proj_27!Q29+Proj_28!Q29+Proj_29!Q29+Proj_30!Q29+Proj_31!Q29+Proj_32!Q29+Proj_33!Q29+Proj_34!Q29+Proj_35!Q29+Proj_36!Q29+Proj_37!Q29+Proj_38!Q29+Proj_39!Q29+Proj_40!H29</f>
        <v>14</v>
      </c>
      <c r="AO12" s="29"/>
      <c r="AP12" s="29"/>
      <c r="AQ12" s="26">
        <f t="shared" si="9"/>
        <v>14</v>
      </c>
      <c r="AR12" s="159">
        <f>Proj_1!R29+Proj_2!R29+Proj_3!R29+Proj_4!R29+Proj_5!R29+Proj_6!R29+Proj_7!R29+Proj_8!R29+Proj_9!R29+Proj_10!R29+Proj_11!R29+Proj_12!R29+Proj_13!R29+Proj_14!R29+Proj_15!R29+Proj_16!R29+Proj_17!R29+Proj_18!R29+Proj_19!R29+Proj_20!R29+Proj_21!R29+Proj_22!R29+Proj_23!R29+Proj_24!R29+Proj_25!R29+Proj_26!R29+Proj_27!R29+Proj_28!R29+Proj_29!R29+Proj_30!R29+Proj_31!R29+Proj_32!R29+Proj_33!R29+Proj_34!R29+Proj_35!R29+Proj_36!R29+Proj_37!R29+Proj_38!R29+Proj_39!R29+Proj_40!H29</f>
        <v>14</v>
      </c>
      <c r="AS12" s="29"/>
      <c r="AT12" s="29"/>
      <c r="AU12" s="26">
        <f t="shared" si="10"/>
        <v>14</v>
      </c>
      <c r="AV12" s="159">
        <f>Proj_1!S29+Proj_2!S29+Proj_3!S29+Proj_4!S29+Proj_5!S29+Proj_6!S29+Proj_7!S29+Proj_8!S29+Proj_9!S29+Proj_10!S29+Proj_11!S29+Proj_12!S29+Proj_13!S29+Proj_14!S29+Proj_15!S29+Proj_16!S29+Proj_17!S29+Proj_18!S29+Proj_19!S29+Proj_20!S29+Proj_21!S29+Proj_22!S29+Proj_23!S29+Proj_24!S29+Proj_25!S29+Proj_26!S29+Proj_27!S29+Proj_28!S29+Proj_29!S29+Proj_30!S29+Proj_31!S29+Proj_32!S29+Proj_33!S29+Proj_34!S29+Proj_35!S29+Proj_36!S29+Proj_37!S29+Proj_38!S29+Proj_39!S29+Proj_40!H29</f>
        <v>14</v>
      </c>
      <c r="AW12" s="29"/>
      <c r="AX12" s="29"/>
      <c r="AY12" s="293">
        <f t="shared" si="17"/>
        <v>14</v>
      </c>
      <c r="AZ12" s="298">
        <f t="shared" si="12"/>
        <v>127</v>
      </c>
      <c r="BA12" s="298">
        <f t="shared" si="13"/>
        <v>81280</v>
      </c>
      <c r="BB12" s="297"/>
      <c r="BC12" s="297" t="s">
        <v>64</v>
      </c>
      <c r="BD12" s="297" t="s">
        <v>102</v>
      </c>
      <c r="BE12" s="297">
        <f t="shared" si="14"/>
        <v>95872</v>
      </c>
      <c r="BF12" s="299">
        <f t="shared" si="15"/>
        <v>0.82467532467532467</v>
      </c>
    </row>
    <row r="13" spans="1:58" s="280" customFormat="1" x14ac:dyDescent="0.35">
      <c r="A13" s="289" t="s">
        <v>2445</v>
      </c>
      <c r="B13" s="162" t="s">
        <v>42</v>
      </c>
      <c r="C13" s="277">
        <v>70</v>
      </c>
      <c r="D13" s="278">
        <f>Proj_1!H30+Proj_2!H30+Proj_3!H30+Proj_4!H30+Proj_5!H30+Proj_6!H30+Proj_7!H30+Proj_8!H30+Proj_9!H30+Proj_10!H30+Proj_11!H30+Proj_12!H30+Proj_13!H30+Proj_14!H30+Proj_15!H30+Proj_16!H30+Proj_17!H30+Proj_18!H30+Proj_19!H30+Proj_20!H30+Proj_21!H30+Proj_22!H30+Proj_23!H30+Proj_24!H30+Proj_25!H30+Proj_26!H30+Proj_27!H30+Proj_28!H30+Proj_29!H30+Proj_30!H30+Proj_31!H30+Proj_32!H30+Proj_33!H30+Proj_34!H30+Proj_35!H30+Proj_36!H30+Proj_37!H30+Proj_38!H30+Proj_39!H30+Proj_40!H30</f>
        <v>0</v>
      </c>
      <c r="E13" s="29"/>
      <c r="F13" s="29"/>
      <c r="G13" s="279">
        <f t="shared" si="0"/>
        <v>0</v>
      </c>
      <c r="H13" s="278">
        <f>Proj_1!I30+Proj_2!I30+Proj_3!I30+Proj_4!I30+Proj_5!I30+Proj_6!I30+Proj_7!I30+Proj_8!I30+Proj_9!I30+Proj_10!I30+Proj_11!I30+Proj_12!I30+Proj_13!I30+Proj_14!I30+Proj_15!I30+Proj_16!I30+Proj_17!I30+Proj_18!I30+Proj_19!I30+Proj_20!I30+Proj_21!I30+Proj_22!I30+Proj_23!I30+Proj_24!I30+Proj_25!I30+Proj_26!I30+Proj_27!I30+Proj_28!I30+Proj_29!I30+Proj_30!I30+Proj_31!I30+Proj_32!I30+Proj_33!I30+Proj_34!I30+Proj_35!I30+Proj_36!I30+Proj_37!I30+Proj_38!I30+Proj_39!I30+Proj_40!H30</f>
        <v>0</v>
      </c>
      <c r="I13" s="29"/>
      <c r="J13" s="29">
        <v>0</v>
      </c>
      <c r="K13" s="279">
        <f t="shared" si="1"/>
        <v>0</v>
      </c>
      <c r="L13" s="278">
        <f>Proj_1!J30+Proj_2!J30+Proj_3!J30+Proj_4!J30+Proj_5!J30+Proj_6!J30+Proj_7!J30+Proj_8!J30+Proj_9!J30+Proj_10!J30+Proj_11!J30+Proj_12!J30+Proj_13!J30+Proj_14!J30+Proj_15!J30+Proj_16!J30+Proj_17!J30+Proj_18!J30+Proj_19!J30+Proj_20!J30+Proj_21!J30+Proj_22!J30+Proj_23!J30+Proj_24!J30+Proj_25!J30+Proj_26!J30+Proj_27!J30+Proj_28!J30+Proj_29!J30+Proj_30!J30+Proj_31!J30+Proj_32!J30+Proj_33!J30+Proj_34!J30+Proj_35!J30+Proj_36!J30+Proj_37!J30+Proj_38!J30+Proj_39!J30+Proj_40!H30</f>
        <v>0</v>
      </c>
      <c r="M13" s="29">
        <v>0</v>
      </c>
      <c r="N13" s="29">
        <v>0</v>
      </c>
      <c r="O13" s="279">
        <f t="shared" si="2"/>
        <v>0</v>
      </c>
      <c r="P13" s="278">
        <f>Proj_1!K30+Proj_2!K30+Proj_3!K30+Proj_4!K30+Proj_5!K30+Proj_6!K30+Proj_7!K30+Proj_8!K30+Proj_9!K30+Proj_10!K30+Proj_11!K30+Proj_12!K30+Proj_13!K30+Proj_14!K30+Proj_15!K30+Proj_16!K30+Proj_17!K30+Proj_18!K30+Proj_19!K30+Proj_20!K30+Proj_21!K30+Proj_22!K30+Proj_23!K30+Proj_24!K30+Proj_25!K30+Proj_26!K30+Proj_27!K30+Proj_28!K30+Proj_29!K30+Proj_30!K30+Proj_31!K30+Proj_32!K30+Proj_33!K30+Proj_34!K30+Proj_35!K30+Proj_36!K30+Proj_37!K30+Proj_38!K30+Proj_39!K30+Proj_40!K30</f>
        <v>0</v>
      </c>
      <c r="Q13" s="29">
        <v>0</v>
      </c>
      <c r="R13" s="29">
        <v>0</v>
      </c>
      <c r="S13" s="279">
        <f t="shared" si="16"/>
        <v>0</v>
      </c>
      <c r="T13" s="159">
        <f>Proj_1!L30+Proj_2!L30+Proj_3!L30+Proj_4!L30+Proj_5!L30+Proj_6!L30+Proj_7!L30+Proj_8!L30+Proj_9!L30+Proj_10!L30+Proj_11!L30+Proj_12!L30+Proj_13!L30+Proj_14!L30+Proj_15!L30+Proj_16!L30+Proj_17!L30+Proj_18!L30+Proj_19!L30+Proj_20!L30+Proj_21!L30+Proj_22!L30+Proj_23!L30+Proj_24!L30+Proj_25!L30+Proj_26!L30+Proj_27!L30+Proj_28!L30+Proj_29!L30+Proj_30!L30+Proj_31!L30+Proj_32!L30+Proj_33!L30+Proj_34!L30+Proj_35!L30+Proj_36!L30+Proj_37!L30+Proj_38!L30+Proj_39!L30+Proj_40!H30</f>
        <v>10</v>
      </c>
      <c r="U13" s="29">
        <v>0</v>
      </c>
      <c r="V13" s="29">
        <v>0</v>
      </c>
      <c r="W13" s="279">
        <f t="shared" si="4"/>
        <v>10</v>
      </c>
      <c r="X13" s="278">
        <f>Proj_1!M30+Proj_2!M30+Proj_3!M30+Proj_4!M30+Proj_5!M30+Proj_6!M30+Proj_7!M30+Proj_8!M30+Proj_9!M30+Proj_10!M30+Proj_11!M30+Proj_12!M30+Proj_13!M30+Proj_14!M30+Proj_15!M30+Proj_16!M30+Proj_17!M30+Proj_18!M30+Proj_19!M30+Proj_20!M30+Proj_21!M30+Proj_22!M30+Proj_23!M30+Proj_24!M30+Proj_25!M30+Proj_26!M30+Proj_27!M30+Proj_28!M30+Proj_29!M30+Proj_30!M30+Proj_31!M30+Proj_32!M30+Proj_33!M30+Proj_34!M30+Proj_35!M30+Proj_36!M30+Proj_37!M30+Proj_38!M30+Proj_39!M30+Proj_40!H30</f>
        <v>20</v>
      </c>
      <c r="Y13" s="29">
        <v>0</v>
      </c>
      <c r="Z13" s="29">
        <v>0</v>
      </c>
      <c r="AA13" s="279">
        <f t="shared" si="5"/>
        <v>20</v>
      </c>
      <c r="AB13" s="278">
        <f>Proj_1!N30+Proj_2!N30+Proj_3!N30+Proj_4!N30+Proj_5!N30+Proj_6!N30+Proj_7!N30+Proj_8!N30+Proj_9!N30+Proj_10!N30+Proj_11!N30+Proj_12!N30+Proj_13!N30+Proj_14!N30+Proj_15!N30+Proj_16!N30+Proj_17!N30+Proj_18!N30+Proj_19!N30+Proj_20!N30+Proj_21!N30+Proj_22!N30+Proj_23!N30+Proj_24!N30+Proj_25!N30+Proj_26!N30+Proj_27!N30+Proj_28!N30+Proj_29!N30+Proj_30!N30+Proj_31!N30+Proj_32!N30+Proj_33!N30+Proj_34!N30+Proj_35!N30+Proj_36!N30+Proj_37!N30+Proj_38!N30+Proj_39!N30+Proj_40!H30</f>
        <v>15</v>
      </c>
      <c r="AC13" s="29">
        <v>0</v>
      </c>
      <c r="AD13" s="29">
        <v>0</v>
      </c>
      <c r="AE13" s="279">
        <f t="shared" si="6"/>
        <v>15</v>
      </c>
      <c r="AF13" s="278">
        <f>Proj_1!O30+Proj_2!O30+Proj_3!O30+Proj_4!O30+Proj_5!O30+Proj_6!O30+Proj_7!O30+Proj_8!O30+Proj_9!O30+Proj_10!O30+Proj_11!O30+Proj_12!O30+Proj_13!O30+Proj_14!O30+Proj_15!O30+Proj_16!O30+Proj_17!O30+Proj_18!O30+Proj_19!O30+Proj_20!O30+Proj_21!O30+Proj_22!O30+Proj_23!O30+Proj_24!O30+Proj_25!O30+Proj_26!O30+Proj_27!O30+Proj_28!O30+Proj_29!O30+Proj_30!O30+Proj_31!O30+Proj_32!O30+Proj_33!O30+Proj_34!O30+Proj_35!O30+Proj_36!O30+Proj_37!O30+Proj_38!O30+Proj_39!O30+Proj_40!H30</f>
        <v>5</v>
      </c>
      <c r="AG13" s="29">
        <v>0</v>
      </c>
      <c r="AH13" s="29">
        <v>0</v>
      </c>
      <c r="AI13" s="279">
        <f t="shared" si="7"/>
        <v>5</v>
      </c>
      <c r="AJ13" s="278">
        <f>Proj_1!P30+Proj_2!P30+Proj_3!P30+Proj_4!P30+Proj_5!P30+Proj_6!P30+Proj_7!P30+Proj_8!P30+Proj_9!P30+Proj_10!P30+Proj_11!P30+Proj_12!P30+Proj_13!P30+Proj_14!P30+Proj_15!P30+Proj_16!P30+Proj_17!P30+Proj_18!P30+Proj_19!P30+Proj_20!P30+Proj_21!P30+Proj_22!P30+Proj_23!P30+Proj_24!P30+Proj_25!P30+Proj_26!P30+Proj_27!P30+Proj_28!P30+Proj_29!P30+Proj_30!P30+Proj_31!P30+Proj_32!P30+Proj_33!P30+Proj_34!P30+Proj_35!P30+Proj_36!P30+Proj_37!P30+Proj_38!P30+Proj_39!P30+Proj_40!H30</f>
        <v>5</v>
      </c>
      <c r="AK13" s="29"/>
      <c r="AL13" s="29"/>
      <c r="AM13" s="279">
        <f t="shared" si="8"/>
        <v>5</v>
      </c>
      <c r="AN13" s="278">
        <f>Proj_1!Q30+Proj_2!Q30+Proj_3!Q30+Proj_4!Q30+Proj_5!Q30+Proj_6!Q30+Proj_7!Q30+Proj_8!Q30+Proj_9!Q30+Proj_10!Q30+Proj_11!Q30+Proj_12!Q30+Proj_13!Q30+Proj_14!Q30+Proj_15!Q30+Proj_16!Q30+Proj_17!Q30+Proj_18!Q30+Proj_19!Q30+Proj_20!Q30+Proj_21!Q30+Proj_22!Q30+Proj_23!Q30+Proj_24!Q30+Proj_25!Q30+Proj_26!Q30+Proj_27!Q30+Proj_28!Q30+Proj_29!Q30+Proj_30!Q30+Proj_31!Q30+Proj_32!Q30+Proj_33!Q30+Proj_34!Q30+Proj_35!Q30+Proj_36!Q30+Proj_37!Q30+Proj_38!Q30+Proj_39!Q30+Proj_40!H30</f>
        <v>5</v>
      </c>
      <c r="AO13" s="29"/>
      <c r="AP13" s="29"/>
      <c r="AQ13" s="279">
        <f t="shared" si="9"/>
        <v>5</v>
      </c>
      <c r="AR13" s="278">
        <f>Proj_1!R30+Proj_2!R30+Proj_3!R30+Proj_4!R30+Proj_5!R30+Proj_6!R30+Proj_7!R30+Proj_8!R30+Proj_9!R30+Proj_10!R30+Proj_11!R30+Proj_12!R30+Proj_13!R30+Proj_14!R30+Proj_15!R30+Proj_16!R30+Proj_17!R30+Proj_18!R30+Proj_19!R30+Proj_20!R30+Proj_21!R30+Proj_22!R30+Proj_23!R30+Proj_24!R30+Proj_25!R30+Proj_26!R30+Proj_27!R30+Proj_28!R30+Proj_29!R30+Proj_30!R30+Proj_31!R30+Proj_32!R30+Proj_33!R30+Proj_34!R30+Proj_35!R30+Proj_36!R30+Proj_37!R30+Proj_38!R30+Proj_39!R30+Proj_40!H30</f>
        <v>5</v>
      </c>
      <c r="AS13" s="29"/>
      <c r="AT13" s="29"/>
      <c r="AU13" s="279">
        <f t="shared" si="10"/>
        <v>5</v>
      </c>
      <c r="AV13" s="278">
        <f>Proj_1!S30+Proj_2!S30+Proj_3!S30+Proj_4!S30+Proj_5!S30+Proj_6!S30+Proj_7!S30+Proj_8!S30+Proj_9!S30+Proj_10!S30+Proj_11!S30+Proj_12!S30+Proj_13!S30+Proj_14!S30+Proj_15!S30+Proj_16!S30+Proj_17!S30+Proj_18!S30+Proj_19!S30+Proj_20!S30+Proj_21!S30+Proj_22!S30+Proj_23!S30+Proj_24!S30+Proj_25!S30+Proj_26!S30+Proj_27!S30+Proj_28!S30+Proj_29!S30+Proj_30!S30+Proj_31!S30+Proj_32!S30+Proj_33!S30+Proj_34!S30+Proj_35!S30+Proj_36!S30+Proj_37!S30+Proj_38!S30+Proj_39!S30+Proj_40!H30</f>
        <v>5</v>
      </c>
      <c r="AW13" s="29"/>
      <c r="AX13" s="29"/>
      <c r="AY13" s="294">
        <f t="shared" si="17"/>
        <v>5</v>
      </c>
      <c r="AZ13" s="300">
        <f t="shared" si="12"/>
        <v>70</v>
      </c>
      <c r="BA13" s="300">
        <f t="shared" si="13"/>
        <v>39200</v>
      </c>
      <c r="BB13" s="301"/>
      <c r="BC13" s="301" t="s">
        <v>65</v>
      </c>
      <c r="BD13" s="301" t="s">
        <v>103</v>
      </c>
      <c r="BE13" s="301">
        <f t="shared" si="14"/>
        <v>83888</v>
      </c>
      <c r="BF13" s="302">
        <f t="shared" si="15"/>
        <v>0.45454545454545453</v>
      </c>
    </row>
    <row r="14" spans="1:58" s="286" customFormat="1" x14ac:dyDescent="0.35">
      <c r="A14" s="281" t="s">
        <v>2452</v>
      </c>
      <c r="B14" s="282" t="s">
        <v>42</v>
      </c>
      <c r="C14" s="277">
        <v>70</v>
      </c>
      <c r="D14" s="283">
        <f>Proj_1!H31+Proj_2!H31+Proj_3!H31+Proj_4!H31+Proj_5!H31+Proj_6!H31+Proj_7!H31+Proj_8!H31+Proj_9!H31+Proj_10!H31+Proj_11!H31+Proj_12!H31+Proj_13!H31+Proj_14!H31+Proj_15!H31+Proj_16!H31+Proj_17!H31+Proj_18!H31+Proj_19!H31+Proj_20!H31+Proj_21!H31+Proj_22!H31+Proj_23!H31+Proj_24!H31+Proj_25!H31+Proj_26!H31+Proj_27!H31+Proj_28!H31+Proj_29!H31+Proj_30!H31+Proj_31!H31+Proj_32!H31+Proj_33!H31+Proj_34!H31+Proj_35!H31+Proj_36!H31+Proj_37!H31+Proj_38!H31+Proj_39!H31+Proj_40!H31</f>
        <v>0</v>
      </c>
      <c r="E14" s="284"/>
      <c r="F14" s="284"/>
      <c r="G14" s="285">
        <f t="shared" si="0"/>
        <v>0</v>
      </c>
      <c r="H14" s="283">
        <f>Proj_1!I31+Proj_2!I31+Proj_3!I31+Proj_4!I31+Proj_5!I31+Proj_6!I31+Proj_7!I31+Proj_8!I31+Proj_9!I31+Proj_10!I31+Proj_11!I31+Proj_12!I31+Proj_13!I31+Proj_14!I31+Proj_15!I31+Proj_16!I31+Proj_17!I31+Proj_18!I31+Proj_19!I31+Proj_20!I31+Proj_21!I31+Proj_22!I31+Proj_23!I31+Proj_24!I31+Proj_25!I31+Proj_26!I31+Proj_27!I31+Proj_28!I31+Proj_29!I31+Proj_30!I31+Proj_31!I31+Proj_32!I31+Proj_33!I31+Proj_34!I31+Proj_35!I31+Proj_36!I31+Proj_37!I31+Proj_38!I31+Proj_39!I31+Proj_40!H31</f>
        <v>0</v>
      </c>
      <c r="I14" s="284"/>
      <c r="J14" s="284">
        <v>0</v>
      </c>
      <c r="K14" s="285">
        <f t="shared" si="1"/>
        <v>0</v>
      </c>
      <c r="L14" s="283">
        <f>Proj_1!J31+Proj_2!J31+Proj_3!J31+Proj_4!J31+Proj_5!J31+Proj_6!J31+Proj_7!J31+Proj_8!J31+Proj_9!J31+Proj_10!J31+Proj_11!J31+Proj_12!J31+Proj_13!J31+Proj_14!J31+Proj_15!J31+Proj_16!J31+Proj_17!J31+Proj_18!J31+Proj_19!J31+Proj_20!J31+Proj_21!J31+Proj_22!J31+Proj_23!J31+Proj_24!J31+Proj_25!J31+Proj_26!J31+Proj_27!J31+Proj_28!J31+Proj_29!J31+Proj_30!J31+Proj_31!J31+Proj_32!J31+Proj_33!J31+Proj_34!J31+Proj_35!J31+Proj_36!J31+Proj_37!J31+Proj_38!J31+Proj_39!J31+Proj_40!H31</f>
        <v>5</v>
      </c>
      <c r="M14" s="284">
        <v>0</v>
      </c>
      <c r="N14" s="284">
        <v>0</v>
      </c>
      <c r="O14" s="285">
        <f t="shared" si="2"/>
        <v>5</v>
      </c>
      <c r="P14" s="283">
        <f>Proj_1!K31+Proj_2!K31+Proj_3!K31+Proj_4!K31+Proj_5!K31+Proj_6!K31+Proj_7!K31+Proj_8!K31+Proj_9!K31+Proj_10!K31+Proj_11!K31+Proj_12!K31+Proj_13!K31+Proj_14!K31+Proj_15!K31+Proj_16!K31+Proj_17!K31+Proj_18!K31+Proj_19!K31+Proj_20!K31+Proj_21!K31+Proj_22!K31+Proj_23!K31+Proj_24!K31+Proj_25!K31+Proj_26!K31+Proj_27!K31+Proj_28!K31+Proj_29!K31+Proj_30!K31+Proj_31!K31+Proj_32!K31+Proj_33!K31+Proj_34!K31+Proj_35!K31+Proj_36!K31+Proj_37!K31+Proj_38!K31+Proj_39!K31+Proj_40!K31</f>
        <v>0</v>
      </c>
      <c r="Q14" s="284">
        <v>0</v>
      </c>
      <c r="R14" s="284">
        <v>0</v>
      </c>
      <c r="S14" s="285">
        <f t="shared" si="16"/>
        <v>0</v>
      </c>
      <c r="T14" s="159">
        <f>Proj_1!L31+Proj_2!L31+Proj_3!L31+Proj_4!L31+Proj_5!L31+Proj_6!L31+Proj_7!L31+Proj_8!L31+Proj_9!L31+Proj_10!L31+Proj_11!L31+Proj_12!L31+Proj_13!L31+Proj_14!L31+Proj_15!L31+Proj_16!L31+Proj_17!L31+Proj_18!L31+Proj_19!L31+Proj_20!L31+Proj_21!L31+Proj_22!L31+Proj_23!L31+Proj_24!L31+Proj_25!L31+Proj_26!L31+Proj_27!L31+Proj_28!L31+Proj_29!L31+Proj_30!L31+Proj_31!L31+Proj_32!L31+Proj_33!L31+Proj_34!L31+Proj_35!L31+Proj_36!L31+Proj_37!L31+Proj_38!L31+Proj_39!L31+Proj_40!H31</f>
        <v>16</v>
      </c>
      <c r="U14" s="284">
        <v>0</v>
      </c>
      <c r="V14" s="284">
        <v>0</v>
      </c>
      <c r="W14" s="285">
        <f t="shared" si="4"/>
        <v>16</v>
      </c>
      <c r="X14" s="274">
        <f>Proj_1!M31+Proj_2!M31+Proj_3!M31+Proj_4!M31+Proj_5!M31+Proj_6!M31+Proj_7!M31+Proj_8!M31+Proj_9!M31+Proj_10!M31+Proj_11!M31+Proj_12!M31+Proj_13!M31+Proj_14!M31+Proj_15!M31+Proj_16!M31+Proj_17!M31+Proj_18!M31+Proj_19!M31+Proj_20!M31+Proj_21!M31+Proj_22!M31+Proj_23!M31+Proj_24!M31+Proj_25!M31+Proj_26!M31+Proj_27!M31+Proj_28!M31+Proj_29!M31+Proj_30!M31+Proj_31!M31+Proj_32!M31+Proj_33!M31+Proj_34!M31+Proj_35!M31+Proj_36!M31+Proj_37!M31+Proj_38!M31+Proj_39!M31+Proj_40!H31</f>
        <v>20</v>
      </c>
      <c r="Y14" s="275">
        <v>0</v>
      </c>
      <c r="Z14" s="275">
        <v>0</v>
      </c>
      <c r="AA14" s="276">
        <f t="shared" si="5"/>
        <v>20</v>
      </c>
      <c r="AB14" s="283">
        <f>Proj_1!N31+Proj_2!N31+Proj_3!N31+Proj_4!N31+Proj_5!N31+Proj_6!N31+Proj_7!N31+Proj_8!N31+Proj_9!N31+Proj_10!N31+Proj_11!N31+Proj_12!N31+Proj_13!N31+Proj_14!N31+Proj_15!N31+Proj_16!N31+Proj_17!N31+Proj_18!N31+Proj_19!N31+Proj_20!N31+Proj_21!N31+Proj_22!N31+Proj_23!N31+Proj_24!N31+Proj_25!N31+Proj_26!N31+Proj_27!N31+Proj_28!N31+Proj_29!N31+Proj_30!N31+Proj_31!N31+Proj_32!N31+Proj_33!N31+Proj_34!N31+Proj_35!N31+Proj_36!N31+Proj_37!N31+Proj_38!N31+Proj_39!N31+Proj_40!H31</f>
        <v>23</v>
      </c>
      <c r="AC14" s="284">
        <v>0</v>
      </c>
      <c r="AD14" s="284">
        <v>0</v>
      </c>
      <c r="AE14" s="285">
        <f t="shared" si="6"/>
        <v>23</v>
      </c>
      <c r="AF14" s="283">
        <f>Proj_1!O31+Proj_2!O31+Proj_3!O31+Proj_4!O31+Proj_5!O31+Proj_6!O31+Proj_7!O31+Proj_8!O31+Proj_9!O31+Proj_10!O31+Proj_11!O31+Proj_12!O31+Proj_13!O31+Proj_14!O31+Proj_15!O31+Proj_16!O31+Proj_17!O31+Proj_18!O31+Proj_19!O31+Proj_20!O31+Proj_21!O31+Proj_22!O31+Proj_23!O31+Proj_24!O31+Proj_25!O31+Proj_26!O31+Proj_27!O31+Proj_28!O31+Proj_29!O31+Proj_30!O31+Proj_31!O31+Proj_32!O31+Proj_33!O31+Proj_34!O31+Proj_35!O31+Proj_36!O31+Proj_37!O31+Proj_38!O31+Proj_39!O31+Proj_40!H31</f>
        <v>21</v>
      </c>
      <c r="AG14" s="284">
        <v>0</v>
      </c>
      <c r="AH14" s="284">
        <v>0</v>
      </c>
      <c r="AI14" s="285">
        <f t="shared" si="7"/>
        <v>21</v>
      </c>
      <c r="AJ14" s="283">
        <f>Proj_1!P31+Proj_2!P31+Proj_3!P31+Proj_4!P31+Proj_5!P31+Proj_6!P31+Proj_7!P31+Proj_8!P31+Proj_9!P31+Proj_10!P31+Proj_11!P31+Proj_12!P31+Proj_13!P31+Proj_14!P31+Proj_15!P31+Proj_16!P31+Proj_17!P31+Proj_18!P31+Proj_19!P31+Proj_20!P31+Proj_21!P31+Proj_22!P31+Proj_23!P31+Proj_24!P31+Proj_25!P31+Proj_26!P31+Proj_27!P31+Proj_28!P31+Proj_29!P31+Proj_30!P31+Proj_31!P31+Proj_32!P31+Proj_33!P31+Proj_34!P31+Proj_35!P31+Proj_36!P31+Proj_37!P31+Proj_38!P31+Proj_39!P31+Proj_40!H31</f>
        <v>5</v>
      </c>
      <c r="AK14" s="284"/>
      <c r="AL14" s="284"/>
      <c r="AM14" s="285">
        <f t="shared" si="8"/>
        <v>5</v>
      </c>
      <c r="AN14" s="283">
        <f>Proj_1!Q31+Proj_2!Q31+Proj_3!Q31+Proj_4!Q31+Proj_5!Q31+Proj_6!Q31+Proj_7!Q31+Proj_8!Q31+Proj_9!Q31+Proj_10!Q31+Proj_11!Q31+Proj_12!Q31+Proj_13!Q31+Proj_14!Q31+Proj_15!Q31+Proj_16!Q31+Proj_17!Q31+Proj_18!Q31+Proj_19!Q31+Proj_20!Q31+Proj_21!Q31+Proj_22!Q31+Proj_23!Q31+Proj_24!Q31+Proj_25!Q31+Proj_26!Q31+Proj_27!Q31+Proj_28!Q31+Proj_29!Q31+Proj_30!Q31+Proj_31!Q31+Proj_32!Q31+Proj_33!Q31+Proj_34!Q31+Proj_35!Q31+Proj_36!Q31+Proj_37!Q31+Proj_38!Q31+Proj_39!Q31+Proj_40!H31</f>
        <v>7</v>
      </c>
      <c r="AO14" s="284"/>
      <c r="AP14" s="284"/>
      <c r="AQ14" s="285">
        <f t="shared" si="9"/>
        <v>7</v>
      </c>
      <c r="AR14" s="283">
        <f>Proj_1!R31+Proj_2!R31+Proj_3!R31+Proj_4!R31+Proj_5!R31+Proj_6!R31+Proj_7!R31+Proj_8!R31+Proj_9!R31+Proj_10!R31+Proj_11!R31+Proj_12!R31+Proj_13!R31+Proj_14!R31+Proj_15!R31+Proj_16!R31+Proj_17!R31+Proj_18!R31+Proj_19!R31+Proj_20!R31+Proj_21!R31+Proj_22!R31+Proj_23!R31+Proj_24!R31+Proj_25!R31+Proj_26!R31+Proj_27!R31+Proj_28!R31+Proj_29!R31+Proj_30!R31+Proj_31!R31+Proj_32!R31+Proj_33!R31+Proj_34!R31+Proj_35!R31+Proj_36!R31+Proj_37!R31+Proj_38!R31+Proj_39!R31+Proj_40!H31</f>
        <v>1</v>
      </c>
      <c r="AS14" s="284"/>
      <c r="AT14" s="284"/>
      <c r="AU14" s="285">
        <f t="shared" si="10"/>
        <v>1</v>
      </c>
      <c r="AV14" s="283">
        <f>Proj_1!S31+Proj_2!S31+Proj_3!S31+Proj_4!S31+Proj_5!S31+Proj_6!S31+Proj_7!S31+Proj_8!S31+Proj_9!S31+Proj_10!S31+Proj_11!S31+Proj_12!S31+Proj_13!S31+Proj_14!S31+Proj_15!S31+Proj_16!S31+Proj_17!S31+Proj_18!S31+Proj_19!S31+Proj_20!S31+Proj_21!S31+Proj_22!S31+Proj_23!S31+Proj_24!S31+Proj_25!S31+Proj_26!S31+Proj_27!S31+Proj_28!S31+Proj_29!S31+Proj_30!S31+Proj_31!S31+Proj_32!S31+Proj_33!S31+Proj_34!S31+Proj_35!S31+Proj_36!S31+Proj_37!S31+Proj_38!S31+Proj_39!S31+Proj_40!H31</f>
        <v>14</v>
      </c>
      <c r="AW14" s="284"/>
      <c r="AX14" s="284"/>
      <c r="AY14" s="295">
        <f t="shared" si="17"/>
        <v>14</v>
      </c>
      <c r="AZ14" s="298">
        <f t="shared" si="12"/>
        <v>107</v>
      </c>
      <c r="BA14" s="298">
        <f t="shared" si="13"/>
        <v>59920</v>
      </c>
      <c r="BB14" s="303"/>
      <c r="BC14" s="303" t="s">
        <v>66</v>
      </c>
      <c r="BD14" s="303" t="s">
        <v>104</v>
      </c>
      <c r="BE14" s="297">
        <f t="shared" si="14"/>
        <v>83888</v>
      </c>
      <c r="BF14" s="299">
        <f t="shared" si="15"/>
        <v>0.69480519480519476</v>
      </c>
    </row>
    <row r="15" spans="1:58" x14ac:dyDescent="0.35">
      <c r="A15" s="161" t="s">
        <v>2453</v>
      </c>
      <c r="B15" s="162" t="s">
        <v>42</v>
      </c>
      <c r="C15" s="277">
        <v>70</v>
      </c>
      <c r="D15" s="159">
        <f>Proj_1!H32+Proj_2!H32+Proj_3!H32+Proj_4!H32+Proj_5!H32+Proj_6!H32+Proj_7!H32+Proj_8!H32+Proj_9!H32+Proj_10!H32+Proj_11!H32+Proj_12!H32+Proj_13!H32+Proj_14!H32+Proj_15!H32+Proj_16!H32+Proj_17!H32+Proj_18!H32+Proj_19!H32+Proj_20!H32+Proj_21!H32+Proj_22!H32+Proj_23!H32+Proj_24!H32+Proj_25!H32+Proj_26!H32+Proj_27!H32+Proj_28!H32+Proj_29!H32+Proj_30!H32+Proj_31!H32+Proj_32!H32+Proj_33!H32+Proj_34!H32+Proj_35!H32+Proj_36!H32+Proj_37!H32+Proj_38!H32+Proj_39!H32+Proj_40!H32</f>
        <v>0</v>
      </c>
      <c r="E15" s="29"/>
      <c r="F15" s="29"/>
      <c r="G15" s="26">
        <f t="shared" si="0"/>
        <v>0</v>
      </c>
      <c r="H15" s="159">
        <f>Proj_1!I32+Proj_2!I32+Proj_3!I32+Proj_4!I32+Proj_5!I32+Proj_6!I32+Proj_7!I32+Proj_8!I32+Proj_9!I32+Proj_10!I32+Proj_11!I32+Proj_12!I32+Proj_13!I32+Proj_14!I32+Proj_15!I32+Proj_16!I32+Proj_17!I32+Proj_18!I32+Proj_19!I32+Proj_20!I32+Proj_21!I32+Proj_22!I32+Proj_23!I32+Proj_24!I32+Proj_25!I32+Proj_26!I32+Proj_27!I32+Proj_28!I32+Proj_29!I32+Proj_30!I32+Proj_31!I32+Proj_32!I32+Proj_33!I32+Proj_34!I32+Proj_35!I32+Proj_36!I32+Proj_37!I32+Proj_38!I32+Proj_39!I32+Proj_40!H32</f>
        <v>0</v>
      </c>
      <c r="I15" s="29"/>
      <c r="J15" s="29">
        <v>0</v>
      </c>
      <c r="K15" s="26">
        <f t="shared" si="1"/>
        <v>0</v>
      </c>
      <c r="L15" s="159">
        <f>Proj_1!J32+Proj_2!J32+Proj_3!J32+Proj_4!J32+Proj_5!J32+Proj_6!J32+Proj_7!J32+Proj_8!J32+Proj_9!J32+Proj_10!J32+Proj_11!J32+Proj_12!J32+Proj_13!J32+Proj_14!J32+Proj_15!J32+Proj_16!J32+Proj_17!J32+Proj_18!J32+Proj_19!J32+Proj_20!J32+Proj_21!J32+Proj_22!J32+Proj_23!J32+Proj_24!J32+Proj_25!J32+Proj_26!J32+Proj_27!J32+Proj_28!J32+Proj_29!J32+Proj_30!J32+Proj_31!J32+Proj_32!J32+Proj_33!J32+Proj_34!J32+Proj_35!J32+Proj_36!J32+Proj_37!J32+Proj_38!J32+Proj_39!J32+Proj_40!H32</f>
        <v>0</v>
      </c>
      <c r="M15" s="29">
        <v>0</v>
      </c>
      <c r="N15" s="29">
        <v>0</v>
      </c>
      <c r="O15" s="26">
        <f t="shared" si="2"/>
        <v>0</v>
      </c>
      <c r="P15" s="159">
        <f>Proj_1!K32+Proj_2!K32+Proj_3!K32+Proj_4!K32+Proj_5!K32+Proj_6!K32+Proj_7!K32+Proj_8!K32+Proj_9!K32+Proj_10!K32+Proj_11!K32+Proj_12!K32+Proj_13!K32+Proj_14!K32+Proj_15!K32+Proj_16!K32+Proj_17!K32+Proj_18!K32+Proj_19!K32+Proj_20!K32+Proj_21!K32+Proj_22!K32+Proj_23!K32+Proj_24!K32+Proj_25!K32+Proj_26!K32+Proj_27!K32+Proj_28!K32+Proj_29!K32+Proj_30!K32+Proj_31!K32+Proj_32!K32+Proj_33!K32+Proj_34!K32+Proj_35!K32+Proj_36!K32+Proj_37!K32+Proj_38!K32+Proj_39!K32+Proj_40!K32</f>
        <v>0</v>
      </c>
      <c r="Q15" s="29">
        <v>0</v>
      </c>
      <c r="R15" s="29">
        <v>0</v>
      </c>
      <c r="S15" s="26">
        <f t="shared" si="16"/>
        <v>0</v>
      </c>
      <c r="T15" s="159">
        <f>Proj_1!L32+Proj_2!L32+Proj_3!L32+Proj_4!L32+Proj_5!L32+Proj_6!L32+Proj_7!L32+Proj_8!L32+Proj_9!L32+Proj_10!L32+Proj_11!L32+Proj_12!L32+Proj_13!L32+Proj_14!L32+Proj_15!L32+Proj_16!L32+Proj_17!L32+Proj_18!L32+Proj_19!L32+Proj_20!L32+Proj_21!L32+Proj_22!L32+Proj_23!L32+Proj_24!L32+Proj_25!L32+Proj_26!L32+Proj_27!L32+Proj_28!L32+Proj_29!L32+Proj_30!L32+Proj_31!L32+Proj_32!L32+Proj_33!L32+Proj_34!L32+Proj_35!L32+Proj_36!L32+Proj_37!L32+Proj_38!L32+Proj_39!L32+Proj_40!H32</f>
        <v>20</v>
      </c>
      <c r="U15" s="29">
        <v>0</v>
      </c>
      <c r="V15" s="29">
        <v>0</v>
      </c>
      <c r="W15" s="26">
        <f t="shared" si="4"/>
        <v>20</v>
      </c>
      <c r="X15" s="159">
        <f>Proj_1!M32+Proj_2!M32+Proj_3!M32+Proj_4!M32+Proj_5!M32+Proj_6!M32+Proj_7!M32+Proj_8!M32+Proj_9!M32+Proj_10!M32+Proj_11!M32+Proj_12!M32+Proj_13!M32+Proj_14!M32+Proj_15!M32+Proj_16!M32+Proj_17!M32+Proj_18!M32+Proj_19!M32+Proj_20!M32+Proj_21!M32+Proj_22!M32+Proj_23!M32+Proj_24!M32+Proj_25!M32+Proj_26!M32+Proj_27!M32+Proj_28!M32+Proj_29!M32+Proj_30!M32+Proj_31!M32+Proj_32!M32+Proj_33!M32+Proj_34!M32+Proj_35!M32+Proj_36!M32+Proj_37!M32+Proj_38!M32+Proj_39!M32+Proj_40!H32</f>
        <v>18</v>
      </c>
      <c r="Y15" s="29">
        <v>0</v>
      </c>
      <c r="Z15" s="29">
        <v>0</v>
      </c>
      <c r="AA15" s="26">
        <f t="shared" si="5"/>
        <v>18</v>
      </c>
      <c r="AB15" s="159">
        <f>Proj_1!N32+Proj_2!N32+Proj_3!N32+Proj_4!N32+Proj_5!N32+Proj_6!N32+Proj_7!N32+Proj_8!N32+Proj_9!N32+Proj_10!N32+Proj_11!N32+Proj_12!N32+Proj_13!N32+Proj_14!N32+Proj_15!N32+Proj_16!N32+Proj_17!N32+Proj_18!N32+Proj_19!N32+Proj_20!N32+Proj_21!N32+Proj_22!N32+Proj_23!N32+Proj_24!N32+Proj_25!N32+Proj_26!N32+Proj_27!N32+Proj_28!N32+Proj_29!N32+Proj_30!N32+Proj_31!N32+Proj_32!N32+Proj_33!N32+Proj_34!N32+Proj_35!N32+Proj_36!N32+Proj_37!N32+Proj_38!N32+Proj_39!N32+Proj_40!H32</f>
        <v>10</v>
      </c>
      <c r="AC15" s="29">
        <v>0</v>
      </c>
      <c r="AD15" s="29">
        <v>0</v>
      </c>
      <c r="AE15" s="26">
        <f t="shared" si="6"/>
        <v>10</v>
      </c>
      <c r="AF15" s="274">
        <f>Proj_1!O32+Proj_2!O32+Proj_3!O32+Proj_4!O32+Proj_5!O32+Proj_6!O32+Proj_7!O32+Proj_8!O32+Proj_9!O32+Proj_10!O32+Proj_11!O32+Proj_12!O32+Proj_13!O32+Proj_14!O32+Proj_15!O32+Proj_16!O32+Proj_17!O32+Proj_18!O32+Proj_19!O32+Proj_20!O32+Proj_21!O32+Proj_22!O32+Proj_23!O32+Proj_24!O32+Proj_25!O32+Proj_26!O32+Proj_27!O32+Proj_28!O32+Proj_29!O32+Proj_30!O32+Proj_31!O32+Proj_32!O32+Proj_33!O32+Proj_34!O32+Proj_35!O32+Proj_36!O32+Proj_37!O32+Proj_38!O32+Proj_39!O32+Proj_40!H32</f>
        <v>22</v>
      </c>
      <c r="AG15" s="275">
        <v>0</v>
      </c>
      <c r="AH15" s="275">
        <v>0</v>
      </c>
      <c r="AI15" s="276">
        <f t="shared" si="7"/>
        <v>22</v>
      </c>
      <c r="AJ15" s="159">
        <f>Proj_1!P32+Proj_2!P32+Proj_3!P32+Proj_4!P32+Proj_5!P32+Proj_6!P32+Proj_7!P32+Proj_8!P32+Proj_9!P32+Proj_10!P32+Proj_11!P32+Proj_12!P32+Proj_13!P32+Proj_14!P32+Proj_15!P32+Proj_16!P32+Proj_17!P32+Proj_18!P32+Proj_19!P32+Proj_20!P32+Proj_21!P32+Proj_22!P32+Proj_23!P32+Proj_24!P32+Proj_25!P32+Proj_26!P32+Proj_27!P32+Proj_28!P32+Proj_29!P32+Proj_30!P32+Proj_31!P32+Proj_32!P32+Proj_33!P32+Proj_34!P32+Proj_35!P32+Proj_36!P32+Proj_37!P32+Proj_38!P32+Proj_39!P32+Proj_40!H32</f>
        <v>25</v>
      </c>
      <c r="AK15" s="29"/>
      <c r="AL15" s="29"/>
      <c r="AM15" s="26">
        <f t="shared" si="8"/>
        <v>25</v>
      </c>
      <c r="AN15" s="159">
        <f>Proj_1!Q32+Proj_2!Q32+Proj_3!Q32+Proj_4!Q32+Proj_5!Q32+Proj_6!Q32+Proj_7!Q32+Proj_8!Q32+Proj_9!Q32+Proj_10!Q32+Proj_11!Q32+Proj_12!Q32+Proj_13!Q32+Proj_14!Q32+Proj_15!Q32+Proj_16!Q32+Proj_17!Q32+Proj_18!Q32+Proj_19!Q32+Proj_20!Q32+Proj_21!Q32+Proj_22!Q32+Proj_23!Q32+Proj_24!Q32+Proj_25!Q32+Proj_26!Q32+Proj_27!Q32+Proj_28!Q32+Proj_29!Q32+Proj_30!Q32+Proj_31!Q32+Proj_32!Q32+Proj_33!Q32+Proj_34!Q32+Proj_35!Q32+Proj_36!Q32+Proj_37!Q32+Proj_38!Q32+Proj_39!Q32+Proj_40!H32</f>
        <v>27</v>
      </c>
      <c r="AO15" s="29"/>
      <c r="AP15" s="29"/>
      <c r="AQ15" s="26">
        <f t="shared" si="9"/>
        <v>27</v>
      </c>
      <c r="AR15" s="159">
        <f>Proj_1!R32+Proj_2!R32+Proj_3!R32+Proj_4!R32+Proj_5!R32+Proj_6!R32+Proj_7!R32+Proj_8!R32+Proj_9!R32+Proj_10!R32+Proj_11!R32+Proj_12!R32+Proj_13!R32+Proj_14!R32+Proj_15!R32+Proj_16!R32+Proj_17!R32+Proj_18!R32+Proj_19!R32+Proj_20!R32+Proj_21!R32+Proj_22!R32+Proj_23!R32+Proj_24!R32+Proj_25!R32+Proj_26!R32+Proj_27!R32+Proj_28!R32+Proj_29!R32+Proj_30!R32+Proj_31!R32+Proj_32!R32+Proj_33!R32+Proj_34!R32+Proj_35!R32+Proj_36!R32+Proj_37!R32+Proj_38!R32+Proj_39!R32+Proj_40!H32</f>
        <v>10</v>
      </c>
      <c r="AS15" s="29"/>
      <c r="AT15" s="29"/>
      <c r="AU15" s="26">
        <f t="shared" si="10"/>
        <v>10</v>
      </c>
      <c r="AV15" s="159">
        <f>Proj_1!S32+Proj_2!S32+Proj_3!S32+Proj_4!S32+Proj_5!S32+Proj_6!S32+Proj_7!S32+Proj_8!S32+Proj_9!S32+Proj_10!S32+Proj_11!S32+Proj_12!S32+Proj_13!S32+Proj_14!S32+Proj_15!S32+Proj_16!S32+Proj_17!S32+Proj_18!S32+Proj_19!S32+Proj_20!S32+Proj_21!S32+Proj_22!S32+Proj_23!S32+Proj_24!S32+Proj_25!S32+Proj_26!S32+Proj_27!S32+Proj_28!S32+Proj_29!S32+Proj_30!S32+Proj_31!S32+Proj_32!S32+Proj_33!S32+Proj_34!S32+Proj_35!S32+Proj_36!S32+Proj_37!S32+Proj_38!S32+Proj_39!S32+Proj_40!H32</f>
        <v>2</v>
      </c>
      <c r="AW15" s="29"/>
      <c r="AX15" s="29"/>
      <c r="AY15" s="293">
        <f t="shared" si="17"/>
        <v>2</v>
      </c>
      <c r="AZ15" s="298">
        <f t="shared" si="12"/>
        <v>134</v>
      </c>
      <c r="BA15" s="298">
        <f t="shared" si="13"/>
        <v>75040</v>
      </c>
      <c r="BB15" s="297"/>
      <c r="BC15" s="297" t="s">
        <v>67</v>
      </c>
      <c r="BD15" s="297" t="s">
        <v>105</v>
      </c>
      <c r="BE15" s="297">
        <f t="shared" si="14"/>
        <v>83888</v>
      </c>
      <c r="BF15" s="299">
        <f t="shared" si="15"/>
        <v>0.87012987012987009</v>
      </c>
    </row>
    <row r="16" spans="1:58" x14ac:dyDescent="0.35">
      <c r="A16" s="161" t="s">
        <v>2454</v>
      </c>
      <c r="B16" s="162" t="s">
        <v>42</v>
      </c>
      <c r="C16" s="277">
        <v>70</v>
      </c>
      <c r="D16" s="159">
        <f>Proj_1!H33+Proj_2!H33+Proj_3!H33+Proj_4!H33+Proj_5!H33+Proj_6!H33+Proj_7!H33+Proj_8!H33+Proj_9!H33+Proj_10!H33+Proj_11!H33+Proj_12!H33+Proj_13!H33+Proj_14!H33+Proj_15!H33+Proj_16!H33+Proj_17!H33+Proj_18!H33+Proj_19!H33+Proj_20!H33+Proj_21!H33+Proj_22!H33+Proj_23!H33+Proj_24!H33+Proj_25!H33+Proj_26!H33+Proj_27!H33+Proj_28!H33+Proj_29!H33+Proj_30!H33+Proj_31!H33+Proj_32!H33+Proj_33!H33+Proj_34!H33+Proj_35!H33+Proj_36!H33+Proj_37!H33+Proj_38!H33+Proj_39!H33+Proj_40!H33</f>
        <v>0</v>
      </c>
      <c r="E16" s="29"/>
      <c r="F16" s="29"/>
      <c r="G16" s="26">
        <f t="shared" si="0"/>
        <v>0</v>
      </c>
      <c r="H16" s="159">
        <f>Proj_1!I33+Proj_2!I33+Proj_3!I33+Proj_4!I33+Proj_5!I33+Proj_6!I33+Proj_7!I33+Proj_8!I33+Proj_9!I33+Proj_10!I33+Proj_11!I33+Proj_12!I33+Proj_13!I33+Proj_14!I33+Proj_15!I33+Proj_16!I33+Proj_17!I33+Proj_18!I33+Proj_19!I33+Proj_20!I33+Proj_21!I33+Proj_22!I33+Proj_23!I33+Proj_24!I33+Proj_25!I33+Proj_26!I33+Proj_27!I33+Proj_28!I33+Proj_29!I33+Proj_30!I33+Proj_31!I33+Proj_32!I33+Proj_33!I33+Proj_34!I33+Proj_35!I33+Proj_36!I33+Proj_37!I33+Proj_38!I33+Proj_39!I33+Proj_40!H33</f>
        <v>0</v>
      </c>
      <c r="I16" s="29"/>
      <c r="J16" s="29">
        <v>0</v>
      </c>
      <c r="K16" s="26">
        <f t="shared" si="1"/>
        <v>0</v>
      </c>
      <c r="L16" s="159">
        <f>Proj_1!J33+Proj_2!J33+Proj_3!J33+Proj_4!J33+Proj_5!J33+Proj_6!J33+Proj_7!J33+Proj_8!J33+Proj_9!J33+Proj_10!J33+Proj_11!J33+Proj_12!J33+Proj_13!J33+Proj_14!J33+Proj_15!J33+Proj_16!J33+Proj_17!J33+Proj_18!J33+Proj_19!J33+Proj_20!J33+Proj_21!J33+Proj_22!J33+Proj_23!J33+Proj_24!J33+Proj_25!J33+Proj_26!J33+Proj_27!J33+Proj_28!J33+Proj_29!J33+Proj_30!J33+Proj_31!J33+Proj_32!J33+Proj_33!J33+Proj_34!J33+Proj_35!J33+Proj_36!J33+Proj_37!J33+Proj_38!J33+Proj_39!J33+Proj_40!H33</f>
        <v>0</v>
      </c>
      <c r="M16" s="29">
        <v>0</v>
      </c>
      <c r="N16" s="29">
        <v>0</v>
      </c>
      <c r="O16" s="26">
        <f t="shared" si="2"/>
        <v>0</v>
      </c>
      <c r="P16" s="159">
        <f>Proj_1!K33+Proj_2!K33+Proj_3!K33+Proj_4!K33+Proj_5!K33+Proj_6!K33+Proj_7!K33+Proj_8!K33+Proj_9!K33+Proj_10!K33+Proj_11!K33+Proj_12!K33+Proj_13!K33+Proj_14!K33+Proj_15!K33+Proj_16!K33+Proj_17!K33+Proj_18!K33+Proj_19!K33+Proj_20!K33+Proj_21!K33+Proj_22!K33+Proj_23!K33+Proj_24!K33+Proj_25!K33+Proj_26!K33+Proj_27!K33+Proj_28!K33+Proj_29!K33+Proj_30!K33+Proj_31!K33+Proj_32!K33+Proj_33!K33+Proj_34!K33+Proj_35!K33+Proj_36!K33+Proj_37!K33+Proj_38!K33+Proj_39!K33+Proj_40!K33</f>
        <v>0</v>
      </c>
      <c r="Q16" s="29">
        <v>0</v>
      </c>
      <c r="R16" s="29">
        <v>0</v>
      </c>
      <c r="S16" s="26">
        <f t="shared" si="16"/>
        <v>0</v>
      </c>
      <c r="T16" s="159">
        <f>Proj_1!L33+Proj_2!L33+Proj_3!L33+Proj_4!L33+Proj_5!L33+Proj_6!L33+Proj_7!L33+Proj_8!L33+Proj_9!L33+Proj_10!L33+Proj_11!L33+Proj_12!L33+Proj_13!L33+Proj_14!L33+Proj_15!L33+Proj_16!L33+Proj_17!L33+Proj_18!L33+Proj_19!L33+Proj_20!L33+Proj_21!L33+Proj_22!L33+Proj_23!L33+Proj_24!L33+Proj_25!L33+Proj_26!L33+Proj_27!L33+Proj_28!L33+Proj_29!L33+Proj_30!L33+Proj_31!L33+Proj_32!L33+Proj_33!L33+Proj_34!L33+Proj_35!L33+Proj_36!L33+Proj_37!L33+Proj_38!L33+Proj_39!L33+Proj_40!H33</f>
        <v>5</v>
      </c>
      <c r="U16" s="29">
        <v>0</v>
      </c>
      <c r="V16" s="29">
        <v>0</v>
      </c>
      <c r="W16" s="26">
        <f t="shared" si="4"/>
        <v>5</v>
      </c>
      <c r="X16" s="159">
        <f>Proj_1!M33+Proj_2!M33+Proj_3!M33+Proj_4!M33+Proj_5!M33+Proj_6!M33+Proj_7!M33+Proj_8!M33+Proj_9!M33+Proj_10!M33+Proj_11!M33+Proj_12!M33+Proj_13!M33+Proj_14!M33+Proj_15!M33+Proj_16!M33+Proj_17!M33+Proj_18!M33+Proj_19!M33+Proj_20!M33+Proj_21!M33+Proj_22!M33+Proj_23!M33+Proj_24!M33+Proj_25!M33+Proj_26!M33+Proj_27!M33+Proj_28!M33+Proj_29!M33+Proj_30!M33+Proj_31!M33+Proj_32!M33+Proj_33!M33+Proj_34!M33+Proj_35!M33+Proj_36!M33+Proj_37!M33+Proj_38!M33+Proj_39!M33+Proj_40!H33</f>
        <v>16</v>
      </c>
      <c r="Y16" s="29">
        <v>0</v>
      </c>
      <c r="Z16" s="29">
        <v>0</v>
      </c>
      <c r="AA16" s="26">
        <f t="shared" si="5"/>
        <v>16</v>
      </c>
      <c r="AB16" s="159">
        <f>Proj_1!N33+Proj_2!N33+Proj_3!N33+Proj_4!N33+Proj_5!N33+Proj_6!N33+Proj_7!N33+Proj_8!N33+Proj_9!N33+Proj_10!N33+Proj_11!N33+Proj_12!N33+Proj_13!N33+Proj_14!N33+Proj_15!N33+Proj_16!N33+Proj_17!N33+Proj_18!N33+Proj_19!N33+Proj_20!N33+Proj_21!N33+Proj_22!N33+Proj_23!N33+Proj_24!N33+Proj_25!N33+Proj_26!N33+Proj_27!N33+Proj_28!N33+Proj_29!N33+Proj_30!N33+Proj_31!N33+Proj_32!N33+Proj_33!N33+Proj_34!N33+Proj_35!N33+Proj_36!N33+Proj_37!N33+Proj_38!N33+Proj_39!N33+Proj_40!H33</f>
        <v>0</v>
      </c>
      <c r="AC16" s="29">
        <v>0</v>
      </c>
      <c r="AD16" s="29">
        <v>0</v>
      </c>
      <c r="AE16" s="26">
        <f t="shared" si="6"/>
        <v>0</v>
      </c>
      <c r="AF16" s="159">
        <f>Proj_1!O33+Proj_2!O33+Proj_3!O33+Proj_4!O33+Proj_5!O33+Proj_6!O33+Proj_7!O33+Proj_8!O33+Proj_9!O33+Proj_10!O33+Proj_11!O33+Proj_12!O33+Proj_13!O33+Proj_14!O33+Proj_15!O33+Proj_16!O33+Proj_17!O33+Proj_18!O33+Proj_19!O33+Proj_20!O33+Proj_21!O33+Proj_22!O33+Proj_23!O33+Proj_24!O33+Proj_25!O33+Proj_26!O33+Proj_27!O33+Proj_28!O33+Proj_29!O33+Proj_30!O33+Proj_31!O33+Proj_32!O33+Proj_33!O33+Proj_34!O33+Proj_35!O33+Proj_36!O33+Proj_37!O33+Proj_38!O33+Proj_39!O33+Proj_40!H33</f>
        <v>15</v>
      </c>
      <c r="AG16" s="29">
        <v>0</v>
      </c>
      <c r="AH16" s="29">
        <v>0</v>
      </c>
      <c r="AI16" s="26">
        <f t="shared" si="7"/>
        <v>15</v>
      </c>
      <c r="AJ16" s="274">
        <f>Proj_1!P33+Proj_2!P33+Proj_3!P33+Proj_4!P33+Proj_5!P33+Proj_6!P33+Proj_7!P33+Proj_8!P33+Proj_9!P33+Proj_10!P33+Proj_11!P33+Proj_12!P33+Proj_13!P33+Proj_14!P33+Proj_15!P33+Proj_16!P33+Proj_17!P33+Proj_18!P33+Proj_19!P33+Proj_20!P33+Proj_21!P33+Proj_22!P33+Proj_23!P33+Proj_24!P33+Proj_25!P33+Proj_26!P33+Proj_27!P33+Proj_28!P33+Proj_29!P33+Proj_30!P33+Proj_31!P33+Proj_32!P33+Proj_33!P33+Proj_34!P33+Proj_35!P33+Proj_36!P33+Proj_37!P33+Proj_38!P33+Proj_39!P33+Proj_40!H33</f>
        <v>20</v>
      </c>
      <c r="AK16" s="275"/>
      <c r="AL16" s="275"/>
      <c r="AM16" s="276">
        <f t="shared" si="8"/>
        <v>20</v>
      </c>
      <c r="AN16" s="159">
        <f>Proj_1!Q33+Proj_2!Q33+Proj_3!Q33+Proj_4!Q33+Proj_5!Q33+Proj_6!Q33+Proj_7!Q33+Proj_8!Q33+Proj_9!Q33+Proj_10!Q33+Proj_11!Q33+Proj_12!Q33+Proj_13!Q33+Proj_14!Q33+Proj_15!Q33+Proj_16!Q33+Proj_17!Q33+Proj_18!Q33+Proj_19!Q33+Proj_20!Q33+Proj_21!Q33+Proj_22!Q33+Proj_23!Q33+Proj_24!Q33+Proj_25!Q33+Proj_26!Q33+Proj_27!Q33+Proj_28!Q33+Proj_29!Q33+Proj_30!Q33+Proj_31!Q33+Proj_32!Q33+Proj_33!Q33+Proj_34!Q33+Proj_35!Q33+Proj_36!Q33+Proj_37!Q33+Proj_38!Q33+Proj_39!Q33+Proj_40!H33</f>
        <v>19</v>
      </c>
      <c r="AO16" s="29"/>
      <c r="AP16" s="29"/>
      <c r="AQ16" s="26">
        <f t="shared" si="9"/>
        <v>19</v>
      </c>
      <c r="AR16" s="159">
        <f>Proj_1!R33+Proj_2!R33+Proj_3!R33+Proj_4!R33+Proj_5!R33+Proj_6!R33+Proj_7!R33+Proj_8!R33+Proj_9!R33+Proj_10!R33+Proj_11!R33+Proj_12!R33+Proj_13!R33+Proj_14!R33+Proj_15!R33+Proj_16!R33+Proj_17!R33+Proj_18!R33+Proj_19!R33+Proj_20!R33+Proj_21!R33+Proj_22!R33+Proj_23!R33+Proj_24!R33+Proj_25!R33+Proj_26!R33+Proj_27!R33+Proj_28!R33+Proj_29!R33+Proj_30!R33+Proj_31!R33+Proj_32!R33+Proj_33!R33+Proj_34!R33+Proj_35!R33+Proj_36!R33+Proj_37!R33+Proj_38!R33+Proj_39!R33+Proj_40!H33</f>
        <v>0</v>
      </c>
      <c r="AS16" s="29"/>
      <c r="AT16" s="29"/>
      <c r="AU16" s="26">
        <f t="shared" si="10"/>
        <v>0</v>
      </c>
      <c r="AV16" s="159">
        <f>Proj_1!S33+Proj_2!S33+Proj_3!S33+Proj_4!S33+Proj_5!S33+Proj_6!S33+Proj_7!S33+Proj_8!S33+Proj_9!S33+Proj_10!S33+Proj_11!S33+Proj_12!S33+Proj_13!S33+Proj_14!S33+Proj_15!S33+Proj_16!S33+Proj_17!S33+Proj_18!S33+Proj_19!S33+Proj_20!S33+Proj_21!S33+Proj_22!S33+Proj_23!S33+Proj_24!S33+Proj_25!S33+Proj_26!S33+Proj_27!S33+Proj_28!S33+Proj_29!S33+Proj_30!S33+Proj_31!S33+Proj_32!S33+Proj_33!S33+Proj_34!S33+Proj_35!S33+Proj_36!S33+Proj_37!S33+Proj_38!S33+Proj_39!S33+Proj_40!H33</f>
        <v>0</v>
      </c>
      <c r="AW16" s="29"/>
      <c r="AX16" s="29"/>
      <c r="AY16" s="293">
        <f t="shared" si="17"/>
        <v>0</v>
      </c>
      <c r="AZ16" s="298">
        <f t="shared" si="12"/>
        <v>75</v>
      </c>
      <c r="BA16" s="298">
        <f t="shared" si="13"/>
        <v>42000</v>
      </c>
      <c r="BB16" s="297"/>
      <c r="BC16" s="297" t="s">
        <v>68</v>
      </c>
      <c r="BD16" s="297" t="s">
        <v>106</v>
      </c>
      <c r="BE16" s="297">
        <f t="shared" si="14"/>
        <v>83888</v>
      </c>
      <c r="BF16" s="299">
        <f t="shared" si="15"/>
        <v>0.48701298701298701</v>
      </c>
    </row>
    <row r="17" spans="1:58" s="286" customFormat="1" x14ac:dyDescent="0.35">
      <c r="A17" s="281" t="s">
        <v>2455</v>
      </c>
      <c r="B17" s="282" t="s">
        <v>42</v>
      </c>
      <c r="C17" s="277">
        <v>70</v>
      </c>
      <c r="D17" s="283">
        <f>Proj_1!H34+Proj_2!H34+Proj_3!H34+Proj_4!H34+Proj_5!H34+Proj_6!H34+Proj_7!H34+Proj_8!H34+Proj_9!H34+Proj_10!H34+Proj_11!H34+Proj_12!H34+Proj_13!H34+Proj_14!H34+Proj_15!H34+Proj_16!H34+Proj_17!H34+Proj_18!H34+Proj_19!H34+Proj_20!H34+Proj_21!H34+Proj_22!H34+Proj_23!H34+Proj_24!H34+Proj_25!H34+Proj_26!H34+Proj_27!H34+Proj_28!H34+Proj_29!H34+Proj_30!H34+Proj_31!H34+Proj_32!H34+Proj_33!H34+Proj_34!H34+Proj_35!H34+Proj_36!H34+Proj_37!H34+Proj_38!H34+Proj_39!H34+Proj_40!H34</f>
        <v>0</v>
      </c>
      <c r="E17" s="284"/>
      <c r="F17" s="284"/>
      <c r="G17" s="285">
        <f t="shared" si="0"/>
        <v>0</v>
      </c>
      <c r="H17" s="283">
        <f>Proj_1!I34+Proj_2!I34+Proj_3!I34+Proj_4!I34+Proj_5!I34+Proj_6!I34+Proj_7!I34+Proj_8!I34+Proj_9!I34+Proj_10!I34+Proj_11!I34+Proj_12!I34+Proj_13!I34+Proj_14!I34+Proj_15!I34+Proj_16!I34+Proj_17!I34+Proj_18!I34+Proj_19!I34+Proj_20!I34+Proj_21!I34+Proj_22!I34+Proj_23!I34+Proj_24!I34+Proj_25!I34+Proj_26!I34+Proj_27!I34+Proj_28!I34+Proj_29!I34+Proj_30!I34+Proj_31!I34+Proj_32!I34+Proj_33!I34+Proj_34!I34+Proj_35!I34+Proj_36!I34+Proj_37!I34+Proj_38!I34+Proj_39!I34+Proj_40!H34</f>
        <v>0</v>
      </c>
      <c r="I17" s="284"/>
      <c r="J17" s="284">
        <v>0</v>
      </c>
      <c r="K17" s="285">
        <f t="shared" si="1"/>
        <v>0</v>
      </c>
      <c r="L17" s="283">
        <f>Proj_1!J34+Proj_2!J34+Proj_3!J34+Proj_4!J34+Proj_5!J34+Proj_6!J34+Proj_7!J34+Proj_8!J34+Proj_9!J34+Proj_10!J34+Proj_11!J34+Proj_12!J34+Proj_13!J34+Proj_14!J34+Proj_15!J34+Proj_16!J34+Proj_17!J34+Proj_18!J34+Proj_19!J34+Proj_20!J34+Proj_21!J34+Proj_22!J34+Proj_23!J34+Proj_24!J34+Proj_25!J34+Proj_26!J34+Proj_27!J34+Proj_28!J34+Proj_29!J34+Proj_30!J34+Proj_31!J34+Proj_32!J34+Proj_33!J34+Proj_34!J34+Proj_35!J34+Proj_36!J34+Proj_37!J34+Proj_38!J34+Proj_39!J34+Proj_40!H34</f>
        <v>0</v>
      </c>
      <c r="M17" s="284">
        <v>0</v>
      </c>
      <c r="N17" s="284">
        <v>0</v>
      </c>
      <c r="O17" s="285">
        <f t="shared" si="2"/>
        <v>0</v>
      </c>
      <c r="P17" s="283">
        <f>Proj_1!K34+Proj_2!K34+Proj_3!K34+Proj_4!K34+Proj_5!K34+Proj_6!K34+Proj_7!K34+Proj_8!K34+Proj_9!K34+Proj_10!K34+Proj_11!K34+Proj_12!K34+Proj_13!K34+Proj_14!K34+Proj_15!K34+Proj_16!K34+Proj_17!K34+Proj_18!K34+Proj_19!K34+Proj_20!K34+Proj_21!K34+Proj_22!K34+Proj_23!K34+Proj_24!K34+Proj_25!K34+Proj_26!K34+Proj_27!K34+Proj_28!K34+Proj_29!K34+Proj_30!K34+Proj_31!K34+Proj_32!K34+Proj_33!K34+Proj_34!K34+Proj_35!K34+Proj_36!K34+Proj_37!K34+Proj_38!K34+Proj_39!K34+Proj_40!K34</f>
        <v>0</v>
      </c>
      <c r="Q17" s="284">
        <v>0</v>
      </c>
      <c r="R17" s="284">
        <v>0</v>
      </c>
      <c r="S17" s="285">
        <f t="shared" si="16"/>
        <v>0</v>
      </c>
      <c r="T17" s="159">
        <f>Proj_1!L34+Proj_2!L34+Proj_3!L34+Proj_4!L34+Proj_5!L34+Proj_6!L34+Proj_7!L34+Proj_8!L34+Proj_9!L34+Proj_10!L34+Proj_11!L34+Proj_12!L34+Proj_13!L34+Proj_14!L34+Proj_15!L34+Proj_16!L34+Proj_17!L34+Proj_18!L34+Proj_19!L34+Proj_20!L34+Proj_21!L34+Proj_22!L34+Proj_23!L34+Proj_24!L34+Proj_25!L34+Proj_26!L34+Proj_27!L34+Proj_28!L34+Proj_29!L34+Proj_30!L34+Proj_31!L34+Proj_32!L34+Proj_33!L34+Proj_34!L34+Proj_35!L34+Proj_36!L34+Proj_37!L34+Proj_38!L34+Proj_39!L34+Proj_40!H34</f>
        <v>21</v>
      </c>
      <c r="U17" s="284">
        <v>0</v>
      </c>
      <c r="V17" s="284">
        <v>0</v>
      </c>
      <c r="W17" s="285">
        <f t="shared" si="4"/>
        <v>21</v>
      </c>
      <c r="X17" s="274">
        <f>Proj_1!M34+Proj_2!M34+Proj_3!M34+Proj_4!M34+Proj_5!M34+Proj_6!M34+Proj_7!M34+Proj_8!M34+Proj_9!M34+Proj_10!M34+Proj_11!M34+Proj_12!M34+Proj_13!M34+Proj_14!M34+Proj_15!M34+Proj_16!M34+Proj_17!M34+Proj_18!M34+Proj_19!M34+Proj_20!M34+Proj_21!M34+Proj_22!M34+Proj_23!M34+Proj_24!M34+Proj_25!M34+Proj_26!M34+Proj_27!M34+Proj_28!M34+Proj_29!M34+Proj_30!M34+Proj_31!M34+Proj_32!M34+Proj_33!M34+Proj_34!M34+Proj_35!M34+Proj_36!M34+Proj_37!M34+Proj_38!M34+Proj_39!M34+Proj_40!H34</f>
        <v>19</v>
      </c>
      <c r="Y17" s="275">
        <v>0</v>
      </c>
      <c r="Z17" s="275">
        <v>0</v>
      </c>
      <c r="AA17" s="276">
        <f t="shared" si="5"/>
        <v>19</v>
      </c>
      <c r="AB17" s="274">
        <f>Proj_1!N34+Proj_2!N34+Proj_3!N34+Proj_4!N34+Proj_5!N34+Proj_6!N34+Proj_7!N34+Proj_8!N34+Proj_9!N34+Proj_10!N34+Proj_11!N34+Proj_12!N34+Proj_13!N34+Proj_14!N34+Proj_15!N34+Proj_16!N34+Proj_17!N34+Proj_18!N34+Proj_19!N34+Proj_20!N34+Proj_21!N34+Proj_22!N34+Proj_23!N34+Proj_24!N34+Proj_25!N34+Proj_26!N34+Proj_27!N34+Proj_28!N34+Proj_29!N34+Proj_30!N34+Proj_31!N34+Proj_32!N34+Proj_33!N34+Proj_34!N34+Proj_35!N34+Proj_36!N34+Proj_37!N34+Proj_38!N34+Proj_39!N34+Proj_40!H34</f>
        <v>23</v>
      </c>
      <c r="AC17" s="275">
        <v>0</v>
      </c>
      <c r="AD17" s="275">
        <v>0</v>
      </c>
      <c r="AE17" s="276">
        <f t="shared" si="6"/>
        <v>23</v>
      </c>
      <c r="AF17" s="283">
        <f>Proj_1!O34+Proj_2!O34+Proj_3!O34+Proj_4!O34+Proj_5!O34+Proj_6!O34+Proj_7!O34+Proj_8!O34+Proj_9!O34+Proj_10!O34+Proj_11!O34+Proj_12!O34+Proj_13!O34+Proj_14!O34+Proj_15!O34+Proj_16!O34+Proj_17!O34+Proj_18!O34+Proj_19!O34+Proj_20!O34+Proj_21!O34+Proj_22!O34+Proj_23!O34+Proj_24!O34+Proj_25!O34+Proj_26!O34+Proj_27!O34+Proj_28!O34+Proj_29!O34+Proj_30!O34+Proj_31!O34+Proj_32!O34+Proj_33!O34+Proj_34!O34+Proj_35!O34+Proj_36!O34+Proj_37!O34+Proj_38!O34+Proj_39!O34+Proj_40!H34</f>
        <v>25</v>
      </c>
      <c r="AG17" s="284">
        <v>0</v>
      </c>
      <c r="AH17" s="284">
        <v>0</v>
      </c>
      <c r="AI17" s="285">
        <f t="shared" si="7"/>
        <v>25</v>
      </c>
      <c r="AJ17" s="283">
        <f>Proj_1!P34+Proj_2!P34+Proj_3!P34+Proj_4!P34+Proj_5!P34+Proj_6!P34+Proj_7!P34+Proj_8!P34+Proj_9!P34+Proj_10!P34+Proj_11!P34+Proj_12!P34+Proj_13!P34+Proj_14!P34+Proj_15!P34+Proj_16!P34+Proj_17!P34+Proj_18!P34+Proj_19!P34+Proj_20!P34+Proj_21!P34+Proj_22!P34+Proj_23!P34+Proj_24!P34+Proj_25!P34+Proj_26!P34+Proj_27!P34+Proj_28!P34+Proj_29!P34+Proj_30!P34+Proj_31!P34+Proj_32!P34+Proj_33!P34+Proj_34!P34+Proj_35!P34+Proj_36!P34+Proj_37!P34+Proj_38!P34+Proj_39!P34+Proj_40!H34</f>
        <v>15</v>
      </c>
      <c r="AK17" s="284"/>
      <c r="AL17" s="284"/>
      <c r="AM17" s="285">
        <f t="shared" si="8"/>
        <v>15</v>
      </c>
      <c r="AN17" s="283">
        <f>Proj_1!Q34+Proj_2!Q34+Proj_3!Q34+Proj_4!Q34+Proj_5!Q34+Proj_6!Q34+Proj_7!Q34+Proj_8!Q34+Proj_9!Q34+Proj_10!Q34+Proj_11!Q34+Proj_12!Q34+Proj_13!Q34+Proj_14!Q34+Proj_15!Q34+Proj_16!Q34+Proj_17!Q34+Proj_18!Q34+Proj_19!Q34+Proj_20!Q34+Proj_21!Q34+Proj_22!Q34+Proj_23!Q34+Proj_24!Q34+Proj_25!Q34+Proj_26!Q34+Proj_27!Q34+Proj_28!Q34+Proj_29!Q34+Proj_30!Q34+Proj_31!Q34+Proj_32!Q34+Proj_33!Q34+Proj_34!Q34+Proj_35!Q34+Proj_36!Q34+Proj_37!Q34+Proj_38!Q34+Proj_39!Q34+Proj_40!H34</f>
        <v>10</v>
      </c>
      <c r="AO17" s="284"/>
      <c r="AP17" s="284"/>
      <c r="AQ17" s="285">
        <f t="shared" si="9"/>
        <v>10</v>
      </c>
      <c r="AR17" s="283">
        <f>Proj_1!R34+Proj_2!R34+Proj_3!R34+Proj_4!R34+Proj_5!R34+Proj_6!R34+Proj_7!R34+Proj_8!R34+Proj_9!R34+Proj_10!R34+Proj_11!R34+Proj_12!R34+Proj_13!R34+Proj_14!R34+Proj_15!R34+Proj_16!R34+Proj_17!R34+Proj_18!R34+Proj_19!R34+Proj_20!R34+Proj_21!R34+Proj_22!R34+Proj_23!R34+Proj_24!R34+Proj_25!R34+Proj_26!R34+Proj_27!R34+Proj_28!R34+Proj_29!R34+Proj_30!R34+Proj_31!R34+Proj_32!R34+Proj_33!R34+Proj_34!R34+Proj_35!R34+Proj_36!R34+Proj_37!R34+Proj_38!R34+Proj_39!R34+Proj_40!H34</f>
        <v>0</v>
      </c>
      <c r="AS17" s="284"/>
      <c r="AT17" s="284"/>
      <c r="AU17" s="285">
        <f t="shared" si="10"/>
        <v>0</v>
      </c>
      <c r="AV17" s="283">
        <f>Proj_1!S34+Proj_2!S34+Proj_3!S34+Proj_4!S34+Proj_5!S34+Proj_6!S34+Proj_7!S34+Proj_8!S34+Proj_9!S34+Proj_10!S34+Proj_11!S34+Proj_12!S34+Proj_13!S34+Proj_14!S34+Proj_15!S34+Proj_16!S34+Proj_17!S34+Proj_18!S34+Proj_19!S34+Proj_20!S34+Proj_21!S34+Proj_22!S34+Proj_23!S34+Proj_24!S34+Proj_25!S34+Proj_26!S34+Proj_27!S34+Proj_28!S34+Proj_29!S34+Proj_30!S34+Proj_31!S34+Proj_32!S34+Proj_33!S34+Proj_34!S34+Proj_35!S34+Proj_36!S34+Proj_37!S34+Proj_38!S34+Proj_39!S34+Proj_40!H34</f>
        <v>10</v>
      </c>
      <c r="AW17" s="284"/>
      <c r="AX17" s="284"/>
      <c r="AY17" s="295">
        <f t="shared" si="17"/>
        <v>10</v>
      </c>
      <c r="AZ17" s="298">
        <f t="shared" si="12"/>
        <v>123</v>
      </c>
      <c r="BA17" s="298">
        <f t="shared" si="13"/>
        <v>68880</v>
      </c>
      <c r="BB17" s="303"/>
      <c r="BC17" s="303" t="s">
        <v>69</v>
      </c>
      <c r="BD17" s="303" t="s">
        <v>107</v>
      </c>
      <c r="BE17" s="297">
        <f t="shared" si="14"/>
        <v>83888</v>
      </c>
      <c r="BF17" s="299">
        <f t="shared" si="15"/>
        <v>0.79870129870129869</v>
      </c>
    </row>
    <row r="18" spans="1:58" x14ac:dyDescent="0.35">
      <c r="A18" s="281" t="s">
        <v>2456</v>
      </c>
      <c r="B18" s="162" t="s">
        <v>42</v>
      </c>
      <c r="C18" s="277">
        <v>70</v>
      </c>
      <c r="D18" s="159">
        <f>Proj_1!H35+Proj_2!H35+Proj_3!H35+Proj_4!H35+Proj_5!H35+Proj_6!H35+Proj_7!H35+Proj_8!H35+Proj_9!H35+Proj_10!H35+Proj_11!H35+Proj_12!H35+Proj_13!H35+Proj_14!H35+Proj_15!H35+Proj_16!H35+Proj_17!H35+Proj_18!H35+Proj_19!H35+Proj_20!H35+Proj_21!H35+Proj_22!H35+Proj_23!H35+Proj_24!H35+Proj_25!H35+Proj_26!H35+Proj_27!H35+Proj_28!H35+Proj_29!H35+Proj_30!H35+Proj_31!H35+Proj_32!H35+Proj_33!H35+Proj_34!H35+Proj_35!H35+Proj_36!H35+Proj_37!H35+Proj_38!H35+Proj_39!H35+Proj_40!H35</f>
        <v>0</v>
      </c>
      <c r="E18" s="29"/>
      <c r="F18" s="29"/>
      <c r="G18" s="26">
        <f t="shared" si="0"/>
        <v>0</v>
      </c>
      <c r="H18" s="159">
        <f>Proj_1!I35+Proj_2!I35+Proj_3!I35+Proj_4!I35+Proj_5!I35+Proj_6!I35+Proj_7!I35+Proj_8!I35+Proj_9!I35+Proj_10!I35+Proj_11!I35+Proj_12!I35+Proj_13!I35+Proj_14!I35+Proj_15!I35+Proj_16!I35+Proj_17!I35+Proj_18!I35+Proj_19!I35+Proj_20!I35+Proj_21!I35+Proj_22!I35+Proj_23!I35+Proj_24!I35+Proj_25!I35+Proj_26!I35+Proj_27!I35+Proj_28!I35+Proj_29!I35+Proj_30!I35+Proj_31!I35+Proj_32!I35+Proj_33!I35+Proj_34!I35+Proj_35!I35+Proj_36!I35+Proj_37!I35+Proj_38!I35+Proj_39!I35+Proj_40!H35</f>
        <v>0</v>
      </c>
      <c r="I18" s="29"/>
      <c r="J18" s="29">
        <v>0</v>
      </c>
      <c r="K18" s="26">
        <f t="shared" si="1"/>
        <v>0</v>
      </c>
      <c r="L18" s="159">
        <f>Proj_1!J35+Proj_2!J35+Proj_3!J35+Proj_4!J35+Proj_5!J35+Proj_6!J35+Proj_7!J35+Proj_8!J35+Proj_9!J35+Proj_10!J35+Proj_11!J35+Proj_12!J35+Proj_13!J35+Proj_14!J35+Proj_15!J35+Proj_16!J35+Proj_17!J35+Proj_18!J35+Proj_19!J35+Proj_20!J35+Proj_21!J35+Proj_22!J35+Proj_23!J35+Proj_24!J35+Proj_25!J35+Proj_26!J35+Proj_27!J35+Proj_28!J35+Proj_29!J35+Proj_30!J35+Proj_31!J35+Proj_32!J35+Proj_33!J35+Proj_34!J35+Proj_35!J35+Proj_36!J35+Proj_37!J35+Proj_38!J35+Proj_39!J35+Proj_40!H35</f>
        <v>0</v>
      </c>
      <c r="M18" s="29">
        <v>0</v>
      </c>
      <c r="N18" s="29">
        <v>0</v>
      </c>
      <c r="O18" s="26">
        <f t="shared" si="2"/>
        <v>0</v>
      </c>
      <c r="P18" s="159">
        <f>Proj_1!K35+Proj_2!K35+Proj_3!K35+Proj_4!K35+Proj_5!K35+Proj_6!K35+Proj_7!K35+Proj_8!K35+Proj_9!K35+Proj_10!K35+Proj_11!K35+Proj_12!K35+Proj_13!K35+Proj_14!K35+Proj_15!K35+Proj_16!K35+Proj_17!K35+Proj_18!K35+Proj_19!K35+Proj_20!K35+Proj_21!K35+Proj_22!K35+Proj_23!K35+Proj_24!K35+Proj_25!K35+Proj_26!K35+Proj_27!K35+Proj_28!K35+Proj_29!K35+Proj_30!K35+Proj_31!K35+Proj_32!K35+Proj_33!K35+Proj_34!K35+Proj_35!K35+Proj_36!K35+Proj_37!K35+Proj_38!K35+Proj_39!K35+Proj_40!K35</f>
        <v>0</v>
      </c>
      <c r="Q18" s="29">
        <v>0</v>
      </c>
      <c r="R18" s="29">
        <v>0</v>
      </c>
      <c r="S18" s="26">
        <f t="shared" si="16"/>
        <v>0</v>
      </c>
      <c r="T18" s="159">
        <f>Proj_1!L35+Proj_2!L35+Proj_3!L35+Proj_4!L35+Proj_5!L35+Proj_6!L35+Proj_7!L35+Proj_8!L35+Proj_9!L35+Proj_10!L35+Proj_11!L35+Proj_12!L35+Proj_13!L35+Proj_14!L35+Proj_15!L35+Proj_16!L35+Proj_17!L35+Proj_18!L35+Proj_19!L35+Proj_20!L35+Proj_21!L35+Proj_22!L35+Proj_23!L35+Proj_24!L35+Proj_25!L35+Proj_26!L35+Proj_27!L35+Proj_28!L35+Proj_29!L35+Proj_30!L35+Proj_31!L35+Proj_32!L35+Proj_33!L35+Proj_34!L35+Proj_35!L35+Proj_36!L35+Proj_37!L35+Proj_38!L35+Proj_39!L35+Proj_40!H35</f>
        <v>21</v>
      </c>
      <c r="U18" s="29">
        <v>0</v>
      </c>
      <c r="V18" s="29">
        <v>0</v>
      </c>
      <c r="W18" s="26">
        <f t="shared" si="4"/>
        <v>21</v>
      </c>
      <c r="X18" s="159">
        <f>Proj_1!M35+Proj_2!M35+Proj_3!M35+Proj_4!M35+Proj_5!M35+Proj_6!M35+Proj_7!M35+Proj_8!M35+Proj_9!M35+Proj_10!M35+Proj_11!M35+Proj_12!M35+Proj_13!M35+Proj_14!M35+Proj_15!M35+Proj_16!M35+Proj_17!M35+Proj_18!M35+Proj_19!M35+Proj_20!M35+Proj_21!M35+Proj_22!M35+Proj_23!M35+Proj_24!M35+Proj_25!M35+Proj_26!M35+Proj_27!M35+Proj_28!M35+Proj_29!M35+Proj_30!M35+Proj_31!M35+Proj_32!M35+Proj_33!M35+Proj_34!M35+Proj_35!M35+Proj_36!M35+Proj_37!M35+Proj_38!M35+Proj_39!M35+Proj_40!H35</f>
        <v>19</v>
      </c>
      <c r="Y18" s="29">
        <v>0</v>
      </c>
      <c r="Z18" s="29">
        <v>0</v>
      </c>
      <c r="AA18" s="26">
        <f t="shared" si="5"/>
        <v>19</v>
      </c>
      <c r="AB18" s="159">
        <f>Proj_1!N35+Proj_2!N35+Proj_3!N35+Proj_4!N35+Proj_5!N35+Proj_6!N35+Proj_7!N35+Proj_8!N35+Proj_9!N35+Proj_10!N35+Proj_11!N35+Proj_12!N35+Proj_13!N35+Proj_14!N35+Proj_15!N35+Proj_16!N35+Proj_17!N35+Proj_18!N35+Proj_19!N35+Proj_20!N35+Proj_21!N35+Proj_22!N35+Proj_23!N35+Proj_24!N35+Proj_25!N35+Proj_26!N35+Proj_27!N35+Proj_28!N35+Proj_29!N35+Proj_30!N35+Proj_31!N35+Proj_32!N35+Proj_33!N35+Proj_34!N35+Proj_35!N35+Proj_36!N35+Proj_37!N35+Proj_38!N35+Proj_39!N35+Proj_40!H35</f>
        <v>23</v>
      </c>
      <c r="AC18" s="29">
        <v>0</v>
      </c>
      <c r="AD18" s="29">
        <v>0</v>
      </c>
      <c r="AE18" s="26">
        <f t="shared" si="6"/>
        <v>23</v>
      </c>
      <c r="AF18" s="159">
        <f>Proj_1!O35+Proj_2!O35+Proj_3!O35+Proj_4!O35+Proj_5!O35+Proj_6!O35+Proj_7!O35+Proj_8!O35+Proj_9!O35+Proj_10!O35+Proj_11!O35+Proj_12!O35+Proj_13!O35+Proj_14!O35+Proj_15!O35+Proj_16!O35+Proj_17!O35+Proj_18!O35+Proj_19!O35+Proj_20!O35+Proj_21!O35+Proj_22!O35+Proj_23!O35+Proj_24!O35+Proj_25!O35+Proj_26!O35+Proj_27!O35+Proj_28!O35+Proj_29!O35+Proj_30!O35+Proj_31!O35+Proj_32!O35+Proj_33!O35+Proj_34!O35+Proj_35!O35+Proj_36!O35+Proj_37!O35+Proj_38!O35+Proj_39!O35+Proj_40!H35</f>
        <v>22</v>
      </c>
      <c r="AG18" s="29">
        <v>0</v>
      </c>
      <c r="AH18" s="29">
        <v>0</v>
      </c>
      <c r="AI18" s="26">
        <f t="shared" si="7"/>
        <v>22</v>
      </c>
      <c r="AJ18" s="159">
        <f>Proj_1!P35+Proj_2!P35+Proj_3!P35+Proj_4!P35+Proj_5!P35+Proj_6!P35+Proj_7!P35+Proj_8!P35+Proj_9!P35+Proj_10!P35+Proj_11!P35+Proj_12!P35+Proj_13!P35+Proj_14!P35+Proj_15!P35+Proj_16!P35+Proj_17!P35+Proj_18!P35+Proj_19!P35+Proj_20!P35+Proj_21!P35+Proj_22!P35+Proj_23!P35+Proj_24!P35+Proj_25!P35+Proj_26!P35+Proj_27!P35+Proj_28!P35+Proj_29!P35+Proj_30!P35+Proj_31!P35+Proj_32!P35+Proj_33!P35+Proj_34!P35+Proj_35!P35+Proj_36!P35+Proj_37!P35+Proj_38!P35+Proj_39!P35+Proj_40!H35</f>
        <v>20</v>
      </c>
      <c r="AK18" s="29">
        <v>0</v>
      </c>
      <c r="AL18" s="29">
        <v>0</v>
      </c>
      <c r="AM18" s="26">
        <f t="shared" si="8"/>
        <v>20</v>
      </c>
      <c r="AN18" s="159">
        <f>Proj_1!Q35+Proj_2!Q35+Proj_3!Q35+Proj_4!Q35+Proj_5!Q35+Proj_6!Q35+Proj_7!Q35+Proj_8!Q35+Proj_9!Q35+Proj_10!Q35+Proj_11!Q35+Proj_12!Q35+Proj_13!Q35+Proj_14!Q35+Proj_15!Q35+Proj_16!Q35+Proj_17!Q35+Proj_18!Q35+Proj_19!Q35+Proj_20!Q35+Proj_21!Q35+Proj_22!Q35+Proj_23!Q35+Proj_24!Q35+Proj_25!Q35+Proj_26!Q35+Proj_27!Q35+Proj_28!Q35+Proj_29!Q35+Proj_30!Q35+Proj_31!Q35+Proj_32!Q35+Proj_33!Q35+Proj_34!Q35+Proj_35!Q35+Proj_36!Q35+Proj_37!Q35+Proj_38!Q35+Proj_39!Q35+Proj_40!H35</f>
        <v>19</v>
      </c>
      <c r="AO18" s="29">
        <v>0</v>
      </c>
      <c r="AP18" s="29">
        <v>0</v>
      </c>
      <c r="AQ18" s="26">
        <f t="shared" si="9"/>
        <v>19</v>
      </c>
      <c r="AR18" s="159">
        <f>Proj_1!R35+Proj_2!R35+Proj_3!R35+Proj_4!R35+Proj_5!R35+Proj_6!R35+Proj_7!R35+Proj_8!R35+Proj_9!R35+Proj_10!R35+Proj_11!R35+Proj_12!R35+Proj_13!R35+Proj_14!R35+Proj_15!R35+Proj_16!R35+Proj_17!R35+Proj_18!R35+Proj_19!R35+Proj_20!R35+Proj_21!R35+Proj_22!R35+Proj_23!R35+Proj_24!R35+Proj_25!R35+Proj_26!R35+Proj_27!R35+Proj_28!R35+Proj_29!R35+Proj_30!R35+Proj_31!R35+Proj_32!R35+Proj_33!R35+Proj_34!R35+Proj_35!R35+Proj_36!R35+Proj_37!R35+Proj_38!R35+Proj_39!R35+Proj_40!H35</f>
        <v>21</v>
      </c>
      <c r="AS18" s="29">
        <v>0</v>
      </c>
      <c r="AT18" s="29">
        <v>0</v>
      </c>
      <c r="AU18" s="26">
        <f t="shared" si="10"/>
        <v>21</v>
      </c>
      <c r="AV18" s="159">
        <f>Proj_1!S35+Proj_2!S35+Proj_3!S35+Proj_4!S35+Proj_5!S35+Proj_6!S35+Proj_7!S35+Proj_8!S35+Proj_9!S35+Proj_10!S35+Proj_11!S35+Proj_12!S35+Proj_13!S35+Proj_14!S35+Proj_15!S35+Proj_16!S35+Proj_17!S35+Proj_18!S35+Proj_19!S35+Proj_20!S35+Proj_21!S35+Proj_22!S35+Proj_23!S35+Proj_24!S35+Proj_25!S35+Proj_26!S35+Proj_27!S35+Proj_28!S35+Proj_29!S35+Proj_30!S35+Proj_31!S35+Proj_32!S35+Proj_33!S35+Proj_34!S35+Proj_35!S35+Proj_36!S35+Proj_37!S35+Proj_38!S35+Proj_39!S35+Proj_40!H35</f>
        <v>22</v>
      </c>
      <c r="AW18" s="29">
        <v>0</v>
      </c>
      <c r="AX18" s="29">
        <v>0</v>
      </c>
      <c r="AY18" s="293">
        <f t="shared" si="17"/>
        <v>22</v>
      </c>
      <c r="AZ18" s="298">
        <f t="shared" si="12"/>
        <v>167</v>
      </c>
      <c r="BA18" s="298">
        <f t="shared" si="13"/>
        <v>93520</v>
      </c>
      <c r="BB18" s="297"/>
      <c r="BC18" s="297" t="s">
        <v>70</v>
      </c>
      <c r="BD18" s="297" t="s">
        <v>108</v>
      </c>
      <c r="BE18" s="297">
        <f t="shared" si="14"/>
        <v>83888</v>
      </c>
      <c r="BF18" s="299">
        <f t="shared" si="15"/>
        <v>1.0844155844155845</v>
      </c>
    </row>
    <row r="19" spans="1:58" x14ac:dyDescent="0.35">
      <c r="A19" s="290" t="s">
        <v>2457</v>
      </c>
      <c r="B19" s="162" t="s">
        <v>42</v>
      </c>
      <c r="C19" s="277">
        <v>70</v>
      </c>
      <c r="D19" s="159">
        <f>Proj_1!H36+Proj_2!H36+Proj_3!H36+Proj_4!H36+Proj_5!H36+Proj_6!H36+Proj_7!H36+Proj_8!H36+Proj_9!H36+Proj_10!H36+Proj_11!H36+Proj_12!H36+Proj_13!H36+Proj_14!H36+Proj_15!H36+Proj_16!H36+Proj_17!H36+Proj_18!H36+Proj_19!H36+Proj_20!H36+Proj_21!H36+Proj_22!H36+Proj_23!H36+Proj_24!H36+Proj_25!H36+Proj_26!H36+Proj_27!H36+Proj_28!H36+Proj_29!H36+Proj_30!H36+Proj_31!H36+Proj_32!H36+Proj_33!H36+Proj_34!H36+Proj_35!H36+Proj_36!H36+Proj_37!H36+Proj_38!H36+Proj_39!H36+Proj_40!H36</f>
        <v>0</v>
      </c>
      <c r="E19" s="29"/>
      <c r="F19" s="29"/>
      <c r="G19" s="26">
        <f t="shared" si="0"/>
        <v>0</v>
      </c>
      <c r="H19" s="159">
        <f>Proj_1!I36+Proj_2!I36+Proj_3!I36+Proj_4!I36+Proj_5!I36+Proj_6!I36+Proj_7!I36+Proj_8!I36+Proj_9!I36+Proj_10!I36+Proj_11!I36+Proj_12!I36+Proj_13!I36+Proj_14!I36+Proj_15!I36+Proj_16!I36+Proj_17!I36+Proj_18!I36+Proj_19!I36+Proj_20!I36+Proj_21!I36+Proj_22!I36+Proj_23!I36+Proj_24!I36+Proj_25!I36+Proj_26!I36+Proj_27!I36+Proj_28!I36+Proj_29!I36+Proj_30!I36+Proj_31!I36+Proj_32!I36+Proj_33!I36+Proj_34!I36+Proj_35!I36+Proj_36!I36+Proj_37!I36+Proj_38!I36+Proj_39!I36+Proj_40!H36</f>
        <v>0</v>
      </c>
      <c r="I19" s="29"/>
      <c r="J19" s="29">
        <v>0</v>
      </c>
      <c r="K19" s="26">
        <f t="shared" si="1"/>
        <v>0</v>
      </c>
      <c r="L19" s="159">
        <f>Proj_1!J36+Proj_2!J36+Proj_3!J36+Proj_4!J36+Proj_5!J36+Proj_6!J36+Proj_7!J36+Proj_8!J36+Proj_9!J36+Proj_10!J36+Proj_11!J36+Proj_12!J36+Proj_13!J36+Proj_14!J36+Proj_15!J36+Proj_16!J36+Proj_17!J36+Proj_18!J36+Proj_19!J36+Proj_20!J36+Proj_21!J36+Proj_22!J36+Proj_23!J36+Proj_24!J36+Proj_25!J36+Proj_26!J36+Proj_27!J36+Proj_28!J36+Proj_29!J36+Proj_30!J36+Proj_31!J36+Proj_32!J36+Proj_33!J36+Proj_34!J36+Proj_35!J36+Proj_36!J36+Proj_37!J36+Proj_38!J36+Proj_39!J36+Proj_40!H36</f>
        <v>0</v>
      </c>
      <c r="M19" s="29">
        <v>0</v>
      </c>
      <c r="N19" s="29">
        <v>0</v>
      </c>
      <c r="O19" s="26">
        <f t="shared" si="2"/>
        <v>0</v>
      </c>
      <c r="P19" s="159">
        <f>Proj_1!K36+Proj_2!K36+Proj_3!K36+Proj_4!K36+Proj_5!K36+Proj_6!K36+Proj_7!K36+Proj_8!K36+Proj_9!K36+Proj_10!K36+Proj_11!K36+Proj_12!K36+Proj_13!K36+Proj_14!K36+Proj_15!K36+Proj_16!K36+Proj_17!K36+Proj_18!K36+Proj_19!K36+Proj_20!K36+Proj_21!K36+Proj_22!K36+Proj_23!K36+Proj_24!K36+Proj_25!K36+Proj_26!K36+Proj_27!K36+Proj_28!K36+Proj_29!K36+Proj_30!K36+Proj_31!K36+Proj_32!K36+Proj_33!K36+Proj_34!K36+Proj_35!K36+Proj_36!K36+Proj_37!K36+Proj_38!K36+Proj_39!K36+Proj_40!K36</f>
        <v>0</v>
      </c>
      <c r="Q19" s="29">
        <v>0</v>
      </c>
      <c r="R19" s="29">
        <v>0</v>
      </c>
      <c r="S19" s="26">
        <f t="shared" si="16"/>
        <v>0</v>
      </c>
      <c r="T19" s="159">
        <f>Proj_1!L36+Proj_2!L36+Proj_3!L36+Proj_4!L36+Proj_5!L36+Proj_6!L36+Proj_7!L36+Proj_8!L36+Proj_9!L36+Proj_10!L36+Proj_11!L36+Proj_12!L36+Proj_13!L36+Proj_14!L36+Proj_15!L36+Proj_16!L36+Proj_17!L36+Proj_18!L36+Proj_19!L36+Proj_20!L36+Proj_21!L36+Proj_22!L36+Proj_23!L36+Proj_24!L36+Proj_25!L36+Proj_26!L36+Proj_27!L36+Proj_28!L36+Proj_29!L36+Proj_30!L36+Proj_31!L36+Proj_32!L36+Proj_33!L36+Proj_34!L36+Proj_35!L36+Proj_36!L36+Proj_37!L36+Proj_38!L36+Proj_39!L36+Proj_40!H36</f>
        <v>19</v>
      </c>
      <c r="U19" s="275">
        <v>0</v>
      </c>
      <c r="V19" s="275">
        <v>0</v>
      </c>
      <c r="W19" s="276">
        <f t="shared" si="4"/>
        <v>19</v>
      </c>
      <c r="X19" s="274">
        <f>Proj_1!M36+Proj_2!M36+Proj_3!M36+Proj_4!M36+Proj_5!M36+Proj_6!M36+Proj_7!M36+Proj_8!M36+Proj_9!M36+Proj_10!M36+Proj_11!M36+Proj_12!M36+Proj_13!M36+Proj_14!M36+Proj_15!M36+Proj_16!M36+Proj_17!M36+Proj_18!M36+Proj_19!M36+Proj_20!M36+Proj_21!M36+Proj_22!M36+Proj_23!M36+Proj_24!M36+Proj_25!M36+Proj_26!M36+Proj_27!M36+Proj_28!M36+Proj_29!M36+Proj_30!M36+Proj_31!M36+Proj_32!M36+Proj_33!M36+Proj_34!M36+Proj_35!M36+Proj_36!M36+Proj_37!M36+Proj_38!M36+Proj_39!M36+Proj_40!H36</f>
        <v>22</v>
      </c>
      <c r="Y19" s="275">
        <v>0</v>
      </c>
      <c r="Z19" s="275">
        <v>0</v>
      </c>
      <c r="AA19" s="276">
        <f t="shared" si="5"/>
        <v>22</v>
      </c>
      <c r="AB19" s="274">
        <f>Proj_1!N36+Proj_2!N36+Proj_3!N36+Proj_4!N36+Proj_5!N36+Proj_6!N36+Proj_7!N36+Proj_8!N36+Proj_9!N36+Proj_10!N36+Proj_11!N36+Proj_12!N36+Proj_13!N36+Proj_14!N36+Proj_15!N36+Proj_16!N36+Proj_17!N36+Proj_18!N36+Proj_19!N36+Proj_20!N36+Proj_21!N36+Proj_22!N36+Proj_23!N36+Proj_24!N36+Proj_25!N36+Proj_26!N36+Proj_27!N36+Proj_28!N36+Proj_29!N36+Proj_30!N36+Proj_31!N36+Proj_32!N36+Proj_33!N36+Proj_34!N36+Proj_35!N36+Proj_36!N36+Proj_37!N36+Proj_38!N36+Proj_39!N36+Proj_40!H36</f>
        <v>21</v>
      </c>
      <c r="AC19" s="275">
        <v>0</v>
      </c>
      <c r="AD19" s="275">
        <v>0</v>
      </c>
      <c r="AE19" s="276">
        <f t="shared" si="6"/>
        <v>21</v>
      </c>
      <c r="AF19" s="159">
        <f>Proj_1!O36+Proj_2!O36+Proj_3!O36+Proj_4!O36+Proj_5!O36+Proj_6!O36+Proj_7!O36+Proj_8!O36+Proj_9!O36+Proj_10!O36+Proj_11!O36+Proj_12!O36+Proj_13!O36+Proj_14!O36+Proj_15!O36+Proj_16!O36+Proj_17!O36+Proj_18!O36+Proj_19!O36+Proj_20!O36+Proj_21!O36+Proj_22!O36+Proj_23!O36+Proj_24!O36+Proj_25!O36+Proj_26!O36+Proj_27!O36+Proj_28!O36+Proj_29!O36+Proj_30!O36+Proj_31!O36+Proj_32!O36+Proj_33!O36+Proj_34!O36+Proj_35!O36+Proj_36!O36+Proj_37!O36+Proj_38!O36+Proj_39!O36+Proj_40!H36</f>
        <v>11</v>
      </c>
      <c r="AG19" s="29">
        <v>0</v>
      </c>
      <c r="AH19" s="29">
        <v>0</v>
      </c>
      <c r="AI19" s="26">
        <f t="shared" si="7"/>
        <v>11</v>
      </c>
      <c r="AJ19" s="159">
        <f>Proj_1!P36+Proj_2!P36+Proj_3!P36+Proj_4!P36+Proj_5!P36+Proj_6!P36+Proj_7!P36+Proj_8!P36+Proj_9!P36+Proj_10!P36+Proj_11!P36+Proj_12!P36+Proj_13!P36+Proj_14!P36+Proj_15!P36+Proj_16!P36+Proj_17!P36+Proj_18!P36+Proj_19!P36+Proj_20!P36+Proj_21!P36+Proj_22!P36+Proj_23!P36+Proj_24!P36+Proj_25!P36+Proj_26!P36+Proj_27!P36+Proj_28!P36+Proj_29!P36+Proj_30!P36+Proj_31!P36+Proj_32!P36+Proj_33!P36+Proj_34!P36+Proj_35!P36+Proj_36!P36+Proj_37!P36+Proj_38!P36+Proj_39!P36+Proj_40!H36</f>
        <v>5</v>
      </c>
      <c r="AK19" s="29"/>
      <c r="AL19" s="29"/>
      <c r="AM19" s="26">
        <f t="shared" si="8"/>
        <v>5</v>
      </c>
      <c r="AN19" s="159">
        <f>Proj_1!Q36+Proj_2!Q36+Proj_3!Q36+Proj_4!Q36+Proj_5!Q36+Proj_6!Q36+Proj_7!Q36+Proj_8!Q36+Proj_9!Q36+Proj_10!Q36+Proj_11!Q36+Proj_12!Q36+Proj_13!Q36+Proj_14!Q36+Proj_15!Q36+Proj_16!Q36+Proj_17!Q36+Proj_18!Q36+Proj_19!Q36+Proj_20!Q36+Proj_21!Q36+Proj_22!Q36+Proj_23!Q36+Proj_24!Q36+Proj_25!Q36+Proj_26!Q36+Proj_27!Q36+Proj_28!Q36+Proj_29!Q36+Proj_30!Q36+Proj_31!Q36+Proj_32!Q36+Proj_33!Q36+Proj_34!Q36+Proj_35!Q36+Proj_36!Q36+Proj_37!Q36+Proj_38!Q36+Proj_39!Q36+Proj_40!H36</f>
        <v>5</v>
      </c>
      <c r="AO19" s="29"/>
      <c r="AP19" s="29"/>
      <c r="AQ19" s="26">
        <f t="shared" si="9"/>
        <v>5</v>
      </c>
      <c r="AR19" s="159">
        <f>Proj_1!R36+Proj_2!R36+Proj_3!R36+Proj_4!R36+Proj_5!R36+Proj_6!R36+Proj_7!R36+Proj_8!R36+Proj_9!R36+Proj_10!R36+Proj_11!R36+Proj_12!R36+Proj_13!R36+Proj_14!R36+Proj_15!R36+Proj_16!R36+Proj_17!R36+Proj_18!R36+Proj_19!R36+Proj_20!R36+Proj_21!R36+Proj_22!R36+Proj_23!R36+Proj_24!R36+Proj_25!R36+Proj_26!R36+Proj_27!R36+Proj_28!R36+Proj_29!R36+Proj_30!R36+Proj_31!R36+Proj_32!R36+Proj_33!R36+Proj_34!R36+Proj_35!R36+Proj_36!R36+Proj_37!R36+Proj_38!R36+Proj_39!R36+Proj_40!H36</f>
        <v>5</v>
      </c>
      <c r="AS19" s="29"/>
      <c r="AT19" s="29"/>
      <c r="AU19" s="26">
        <f t="shared" si="10"/>
        <v>5</v>
      </c>
      <c r="AV19" s="159">
        <f>Proj_1!S36+Proj_2!S36+Proj_3!S36+Proj_4!S36+Proj_5!S36+Proj_6!S36+Proj_7!S36+Proj_8!S36+Proj_9!S36+Proj_10!S36+Proj_11!S36+Proj_12!S36+Proj_13!S36+Proj_14!S36+Proj_15!S36+Proj_16!S36+Proj_17!S36+Proj_18!S36+Proj_19!S36+Proj_20!S36+Proj_21!S36+Proj_22!S36+Proj_23!S36+Proj_24!S36+Proj_25!S36+Proj_26!S36+Proj_27!S36+Proj_28!S36+Proj_29!S36+Proj_30!S36+Proj_31!S36+Proj_32!S36+Proj_33!S36+Proj_34!S36+Proj_35!S36+Proj_36!S36+Proj_37!S36+Proj_38!S36+Proj_39!S36+Proj_40!H36</f>
        <v>5</v>
      </c>
      <c r="AW19" s="29"/>
      <c r="AX19" s="29"/>
      <c r="AY19" s="293">
        <f t="shared" si="17"/>
        <v>5</v>
      </c>
      <c r="AZ19" s="298">
        <f t="shared" si="12"/>
        <v>93</v>
      </c>
      <c r="BA19" s="298">
        <f t="shared" si="13"/>
        <v>52080</v>
      </c>
      <c r="BB19" s="297"/>
      <c r="BC19" s="297" t="s">
        <v>71</v>
      </c>
      <c r="BD19" s="297" t="s">
        <v>109</v>
      </c>
      <c r="BE19" s="297">
        <f t="shared" si="14"/>
        <v>83888</v>
      </c>
      <c r="BF19" s="299">
        <f t="shared" si="15"/>
        <v>0.60389610389610393</v>
      </c>
    </row>
    <row r="20" spans="1:58" x14ac:dyDescent="0.35">
      <c r="A20" s="161" t="s">
        <v>2458</v>
      </c>
      <c r="B20" s="162" t="s">
        <v>42</v>
      </c>
      <c r="C20" s="277">
        <v>70</v>
      </c>
      <c r="D20" s="159">
        <f>Proj_1!H37+Proj_2!H37+Proj_3!H37+Proj_4!H37+Proj_5!H37+Proj_6!H37+Proj_7!H37+Proj_8!H37+Proj_9!H37+Proj_10!H37+Proj_11!H37+Proj_12!H37+Proj_13!H37+Proj_14!H37+Proj_15!H37+Proj_16!H37+Proj_17!H37+Proj_18!H37+Proj_19!H37+Proj_20!H37+Proj_21!H37+Proj_22!H37+Proj_23!H37+Proj_24!H37+Proj_25!H37+Proj_26!H37+Proj_27!H37+Proj_28!H37+Proj_29!H37+Proj_30!H37+Proj_31!H37+Proj_32!H37+Proj_33!H37+Proj_34!H37+Proj_35!H37+Proj_36!H37+Proj_37!H37+Proj_38!H37+Proj_39!H37+Proj_40!H37</f>
        <v>0</v>
      </c>
      <c r="E20" s="29"/>
      <c r="F20" s="29"/>
      <c r="G20" s="26">
        <f t="shared" si="0"/>
        <v>0</v>
      </c>
      <c r="H20" s="159">
        <f>Proj_1!I37+Proj_2!I37+Proj_3!I37+Proj_4!I37+Proj_5!I37+Proj_6!I37+Proj_7!I37+Proj_8!I37+Proj_9!I37+Proj_10!I37+Proj_11!I37+Proj_12!I37+Proj_13!I37+Proj_14!I37+Proj_15!I37+Proj_16!I37+Proj_17!I37+Proj_18!I37+Proj_19!I37+Proj_20!I37+Proj_21!I37+Proj_22!I37+Proj_23!I37+Proj_24!I37+Proj_25!I37+Proj_26!I37+Proj_27!I37+Proj_28!I37+Proj_29!I37+Proj_30!I37+Proj_31!I37+Proj_32!I37+Proj_33!I37+Proj_34!I37+Proj_35!I37+Proj_36!I37+Proj_37!I37+Proj_38!I37+Proj_39!I37+Proj_40!H37</f>
        <v>0</v>
      </c>
      <c r="I20" s="29">
        <v>0</v>
      </c>
      <c r="J20" s="29">
        <v>0</v>
      </c>
      <c r="K20" s="26">
        <f t="shared" si="1"/>
        <v>0</v>
      </c>
      <c r="L20" s="159">
        <f>Proj_1!J37+Proj_2!J37+Proj_3!J37+Proj_4!J37+Proj_5!J37+Proj_6!J37+Proj_7!J37+Proj_8!J37+Proj_9!J37+Proj_10!J37+Proj_11!J37+Proj_12!J37+Proj_13!J37+Proj_14!J37+Proj_15!J37+Proj_16!J37+Proj_17!J37+Proj_18!J37+Proj_19!J37+Proj_20!J37+Proj_21!J37+Proj_22!J37+Proj_23!J37+Proj_24!J37+Proj_25!J37+Proj_26!J37+Proj_27!J37+Proj_28!J37+Proj_29!J37+Proj_30!J37+Proj_31!J37+Proj_32!J37+Proj_33!J37+Proj_34!J37+Proj_35!J37+Proj_36!J37+Proj_37!J37+Proj_38!J37+Proj_39!J37+Proj_40!H37</f>
        <v>0</v>
      </c>
      <c r="M20" s="29">
        <v>0</v>
      </c>
      <c r="N20" s="29">
        <v>0</v>
      </c>
      <c r="O20" s="26">
        <f t="shared" si="2"/>
        <v>0</v>
      </c>
      <c r="P20" s="159">
        <f>Proj_1!K37+Proj_2!K37+Proj_3!K37+Proj_4!K37+Proj_5!K37+Proj_6!K37+Proj_7!K37+Proj_8!K37+Proj_9!K37+Proj_10!K37+Proj_11!K37+Proj_12!K37+Proj_13!K37+Proj_14!K37+Proj_15!K37+Proj_16!K37+Proj_17!K37+Proj_18!K37+Proj_19!K37+Proj_20!K37+Proj_21!K37+Proj_22!K37+Proj_23!K37+Proj_24!K37+Proj_25!K37+Proj_26!K37+Proj_27!K37+Proj_28!K37+Proj_29!K37+Proj_30!K37+Proj_31!K37+Proj_32!K37+Proj_33!K37+Proj_34!K37+Proj_35!K37+Proj_36!K37+Proj_37!K37+Proj_38!K37+Proj_39!K37+Proj_40!K37</f>
        <v>0</v>
      </c>
      <c r="Q20" s="29">
        <v>0</v>
      </c>
      <c r="R20" s="29">
        <v>0</v>
      </c>
      <c r="S20" s="26">
        <f t="shared" si="16"/>
        <v>0</v>
      </c>
      <c r="T20" s="159">
        <f>Proj_1!L37+Proj_2!L37+Proj_3!L37+Proj_4!L37+Proj_5!L37+Proj_6!L37+Proj_7!L37+Proj_8!L37+Proj_9!L37+Proj_10!L37+Proj_11!L37+Proj_12!L37+Proj_13!L37+Proj_14!L37+Proj_15!L37+Proj_16!L37+Proj_17!L37+Proj_18!L37+Proj_19!L37+Proj_20!L37+Proj_21!L37+Proj_22!L37+Proj_23!L37+Proj_24!L37+Proj_25!L37+Proj_26!L37+Proj_27!L37+Proj_28!L37+Proj_29!L37+Proj_30!L37+Proj_31!L37+Proj_32!L37+Proj_33!L37+Proj_34!L37+Proj_35!L37+Proj_36!L37+Proj_37!L37+Proj_38!L37+Proj_39!L37+Proj_40!H37</f>
        <v>21</v>
      </c>
      <c r="U20" s="275">
        <v>0</v>
      </c>
      <c r="V20" s="275">
        <v>0</v>
      </c>
      <c r="W20" s="276">
        <f t="shared" si="4"/>
        <v>21</v>
      </c>
      <c r="X20" s="159">
        <f>Proj_1!M37+Proj_2!M37+Proj_3!M37+Proj_4!M37+Proj_5!M37+Proj_6!M37+Proj_7!M37+Proj_8!M37+Proj_9!M37+Proj_10!M37+Proj_11!M37+Proj_12!M37+Proj_13!M37+Proj_14!M37+Proj_15!M37+Proj_16!M37+Proj_17!M37+Proj_18!M37+Proj_19!M37+Proj_20!M37+Proj_21!M37+Proj_22!M37+Proj_23!M37+Proj_24!M37+Proj_25!M37+Proj_26!M37+Proj_27!M37+Proj_28!M37+Proj_29!M37+Proj_30!M37+Proj_31!M37+Proj_32!M37+Proj_33!M37+Proj_34!M37+Proj_35!M37+Proj_36!M37+Proj_37!M37+Proj_38!M37+Proj_39!M37+Proj_40!H37</f>
        <v>19</v>
      </c>
      <c r="Y20" s="29">
        <v>0</v>
      </c>
      <c r="Z20" s="29">
        <v>0</v>
      </c>
      <c r="AA20" s="26">
        <f t="shared" si="5"/>
        <v>19</v>
      </c>
      <c r="AB20" s="159">
        <f>Proj_1!N37+Proj_2!N37+Proj_3!N37+Proj_4!N37+Proj_5!N37+Proj_6!N37+Proj_7!N37+Proj_8!N37+Proj_9!N37+Proj_10!N37+Proj_11!N37+Proj_12!N37+Proj_13!N37+Proj_14!N37+Proj_15!N37+Proj_16!N37+Proj_17!N37+Proj_18!N37+Proj_19!N37+Proj_20!N37+Proj_21!N37+Proj_22!N37+Proj_23!N37+Proj_24!N37+Proj_25!N37+Proj_26!N37+Proj_27!N37+Proj_28!N37+Proj_29!N37+Proj_30!N37+Proj_31!N37+Proj_32!N37+Proj_33!N37+Proj_34!N37+Proj_35!N37+Proj_36!N37+Proj_37!N37+Proj_38!N37+Proj_39!N37+Proj_40!H37</f>
        <v>23</v>
      </c>
      <c r="AC20" s="29">
        <v>0</v>
      </c>
      <c r="AD20" s="29">
        <v>0</v>
      </c>
      <c r="AE20" s="26">
        <f t="shared" si="6"/>
        <v>23</v>
      </c>
      <c r="AF20" s="159">
        <f>Proj_1!O37+Proj_2!O37+Proj_3!O37+Proj_4!O37+Proj_5!O37+Proj_6!O37+Proj_7!O37+Proj_8!O37+Proj_9!O37+Proj_10!O37+Proj_11!O37+Proj_12!O37+Proj_13!O37+Proj_14!O37+Proj_15!O37+Proj_16!O37+Proj_17!O37+Proj_18!O37+Proj_19!O37+Proj_20!O37+Proj_21!O37+Proj_22!O37+Proj_23!O37+Proj_24!O37+Proj_25!O37+Proj_26!O37+Proj_27!O37+Proj_28!O37+Proj_29!O37+Proj_30!O37+Proj_31!O37+Proj_32!O37+Proj_33!O37+Proj_34!O37+Proj_35!O37+Proj_36!O37+Proj_37!O37+Proj_38!O37+Proj_39!O37+Proj_40!H37</f>
        <v>22</v>
      </c>
      <c r="AG20" s="29">
        <v>0</v>
      </c>
      <c r="AH20" s="29">
        <v>0</v>
      </c>
      <c r="AI20" s="26">
        <f t="shared" si="7"/>
        <v>22</v>
      </c>
      <c r="AJ20" s="159">
        <f>Proj_1!P37+Proj_2!P37+Proj_3!P37+Proj_4!P37+Proj_5!P37+Proj_6!P37+Proj_7!P37+Proj_8!P37+Proj_9!P37+Proj_10!P37+Proj_11!P37+Proj_12!P37+Proj_13!P37+Proj_14!P37+Proj_15!P37+Proj_16!P37+Proj_17!P37+Proj_18!P37+Proj_19!P37+Proj_20!P37+Proj_21!P37+Proj_22!P37+Proj_23!P37+Proj_24!P37+Proj_25!P37+Proj_26!P37+Proj_27!P37+Proj_28!P37+Proj_29!P37+Proj_30!P37+Proj_31!P37+Proj_32!P37+Proj_33!P37+Proj_34!P37+Proj_35!P37+Proj_36!P37+Proj_37!P37+Proj_38!P37+Proj_39!P37+Proj_40!H37</f>
        <v>20</v>
      </c>
      <c r="AK20" s="29">
        <v>0</v>
      </c>
      <c r="AL20" s="29">
        <v>0</v>
      </c>
      <c r="AM20" s="26">
        <f t="shared" si="8"/>
        <v>20</v>
      </c>
      <c r="AN20" s="159">
        <f>Proj_1!Q37+Proj_2!Q37+Proj_3!Q37+Proj_4!Q37+Proj_5!Q37+Proj_6!Q37+Proj_7!Q37+Proj_8!Q37+Proj_9!Q37+Proj_10!Q37+Proj_11!Q37+Proj_12!Q37+Proj_13!Q37+Proj_14!Q37+Proj_15!Q37+Proj_16!Q37+Proj_17!Q37+Proj_18!Q37+Proj_19!Q37+Proj_20!Q37+Proj_21!Q37+Proj_22!Q37+Proj_23!Q37+Proj_24!Q37+Proj_25!Q37+Proj_26!Q37+Proj_27!Q37+Proj_28!Q37+Proj_29!Q37+Proj_30!Q37+Proj_31!Q37+Proj_32!Q37+Proj_33!Q37+Proj_34!Q37+Proj_35!Q37+Proj_36!Q37+Proj_37!Q37+Proj_38!Q37+Proj_39!Q37+Proj_40!H37</f>
        <v>10</v>
      </c>
      <c r="AO20" s="29">
        <v>0</v>
      </c>
      <c r="AP20" s="29">
        <v>0</v>
      </c>
      <c r="AQ20" s="26">
        <f t="shared" si="9"/>
        <v>10</v>
      </c>
      <c r="AR20" s="159">
        <f>Proj_1!R37+Proj_2!R37+Proj_3!R37+Proj_4!R37+Proj_5!R37+Proj_6!R37+Proj_7!R37+Proj_8!R37+Proj_9!R37+Proj_10!R37+Proj_11!R37+Proj_12!R37+Proj_13!R37+Proj_14!R37+Proj_15!R37+Proj_16!R37+Proj_17!R37+Proj_18!R37+Proj_19!R37+Proj_20!R37+Proj_21!R37+Proj_22!R37+Proj_23!R37+Proj_24!R37+Proj_25!R37+Proj_26!R37+Proj_27!R37+Proj_28!R37+Proj_29!R37+Proj_30!R37+Proj_31!R37+Proj_32!R37+Proj_33!R37+Proj_34!R37+Proj_35!R37+Proj_36!R37+Proj_37!R37+Proj_38!R37+Proj_39!R37+Proj_40!H37</f>
        <v>10</v>
      </c>
      <c r="AS20" s="29">
        <v>0</v>
      </c>
      <c r="AT20" s="29">
        <v>0</v>
      </c>
      <c r="AU20" s="26">
        <f t="shared" si="10"/>
        <v>10</v>
      </c>
      <c r="AV20" s="159">
        <f>Proj_1!S37+Proj_2!S37+Proj_3!S37+Proj_4!S37+Proj_5!S37+Proj_6!S37+Proj_7!S37+Proj_8!S37+Proj_9!S37+Proj_10!S37+Proj_11!S37+Proj_12!S37+Proj_13!S37+Proj_14!S37+Proj_15!S37+Proj_16!S37+Proj_17!S37+Proj_18!S37+Proj_19!S37+Proj_20!S37+Proj_21!S37+Proj_22!S37+Proj_23!S37+Proj_24!S37+Proj_25!S37+Proj_26!S37+Proj_27!S37+Proj_28!S37+Proj_29!S37+Proj_30!S37+Proj_31!S37+Proj_32!S37+Proj_33!S37+Proj_34!S37+Proj_35!S37+Proj_36!S37+Proj_37!S37+Proj_38!S37+Proj_39!S37+Proj_40!H37</f>
        <v>10</v>
      </c>
      <c r="AW20" s="29">
        <v>0</v>
      </c>
      <c r="AX20" s="29">
        <v>0</v>
      </c>
      <c r="AY20" s="293">
        <f t="shared" si="17"/>
        <v>10</v>
      </c>
      <c r="AZ20" s="298">
        <f t="shared" si="12"/>
        <v>135</v>
      </c>
      <c r="BA20" s="298">
        <f t="shared" si="13"/>
        <v>75600</v>
      </c>
      <c r="BB20" s="297"/>
      <c r="BC20" s="297" t="s">
        <v>72</v>
      </c>
      <c r="BD20" s="297" t="s">
        <v>110</v>
      </c>
      <c r="BE20" s="297">
        <f t="shared" si="14"/>
        <v>83888</v>
      </c>
      <c r="BF20" s="299">
        <f t="shared" si="15"/>
        <v>0.87662337662337664</v>
      </c>
    </row>
    <row r="21" spans="1:58" x14ac:dyDescent="0.35">
      <c r="A21" s="161" t="s">
        <v>2459</v>
      </c>
      <c r="B21" s="162" t="s">
        <v>42</v>
      </c>
      <c r="C21" s="277">
        <v>70</v>
      </c>
      <c r="D21" s="159">
        <f>Proj_1!H38+Proj_2!H38+Proj_3!H38+Proj_4!H38+Proj_5!H38+Proj_6!H38+Proj_7!H38+Proj_8!H38+Proj_9!H38+Proj_10!H38+Proj_11!H38+Proj_12!H38+Proj_13!H38+Proj_14!H38+Proj_15!H38+Proj_16!H38+Proj_17!H38+Proj_18!H38+Proj_19!H38+Proj_20!H38+Proj_21!H38+Proj_22!H38+Proj_23!H38+Proj_24!H38+Proj_25!H38+Proj_26!H38+Proj_27!H38+Proj_28!H38+Proj_29!H38+Proj_30!H38+Proj_31!H38+Proj_32!H38+Proj_33!H38+Proj_34!H38+Proj_35!H38+Proj_36!H38+Proj_37!H38+Proj_38!H38+Proj_39!H38+Proj_40!H38</f>
        <v>0</v>
      </c>
      <c r="E21" s="29"/>
      <c r="F21" s="29"/>
      <c r="G21" s="26">
        <f t="shared" si="0"/>
        <v>0</v>
      </c>
      <c r="H21" s="159">
        <f>Proj_1!I38+Proj_2!I38+Proj_3!I38+Proj_4!I38+Proj_5!I38+Proj_6!I38+Proj_7!I38+Proj_8!I38+Proj_9!I38+Proj_10!I38+Proj_11!I38+Proj_12!I38+Proj_13!I38+Proj_14!I38+Proj_15!I38+Proj_16!I38+Proj_17!I38+Proj_18!I38+Proj_19!I38+Proj_20!I38+Proj_21!I38+Proj_22!I38+Proj_23!I38+Proj_24!I38+Proj_25!I38+Proj_26!I38+Proj_27!I38+Proj_28!I38+Proj_29!I38+Proj_30!I38+Proj_31!I38+Proj_32!I38+Proj_33!I38+Proj_34!I38+Proj_35!I38+Proj_36!I38+Proj_37!I38+Proj_38!I38+Proj_39!I38+Proj_40!H38</f>
        <v>0</v>
      </c>
      <c r="I21" s="29">
        <v>0</v>
      </c>
      <c r="J21" s="29">
        <v>0</v>
      </c>
      <c r="K21" s="26">
        <f t="shared" si="1"/>
        <v>0</v>
      </c>
      <c r="L21" s="159">
        <f>Proj_1!J38+Proj_2!J38+Proj_3!J38+Proj_4!J38+Proj_5!J38+Proj_6!J38+Proj_7!J38+Proj_8!J38+Proj_9!J38+Proj_10!J38+Proj_11!J38+Proj_12!J38+Proj_13!J38+Proj_14!J38+Proj_15!J38+Proj_16!J38+Proj_17!J38+Proj_18!J38+Proj_19!J38+Proj_20!J38+Proj_21!J38+Proj_22!J38+Proj_23!J38+Proj_24!J38+Proj_25!J38+Proj_26!J38+Proj_27!J38+Proj_28!J38+Proj_29!J38+Proj_30!J38+Proj_31!J38+Proj_32!J38+Proj_33!J38+Proj_34!J38+Proj_35!J38+Proj_36!J38+Proj_37!J38+Proj_38!J38+Proj_39!J38+Proj_40!H38</f>
        <v>0</v>
      </c>
      <c r="M21" s="29">
        <v>0</v>
      </c>
      <c r="N21" s="29">
        <v>0</v>
      </c>
      <c r="O21" s="26">
        <f t="shared" si="2"/>
        <v>0</v>
      </c>
      <c r="P21" s="159">
        <f>Proj_1!K38+Proj_2!K38+Proj_3!K38+Proj_4!K38+Proj_5!K38+Proj_6!K38+Proj_7!K38+Proj_8!K38+Proj_9!K38+Proj_10!K38+Proj_11!K38+Proj_12!K38+Proj_13!K38+Proj_14!K38+Proj_15!K38+Proj_16!K38+Proj_17!K38+Proj_18!K38+Proj_19!K38+Proj_20!K38+Proj_21!K38+Proj_22!K38+Proj_23!K38+Proj_24!K38+Proj_25!K38+Proj_26!K38+Proj_27!K38+Proj_28!K38+Proj_29!K38+Proj_30!K38+Proj_31!K38+Proj_32!K38+Proj_33!K38+Proj_34!K38+Proj_35!K38+Proj_36!K38+Proj_37!K38+Proj_38!K38+Proj_39!K38+Proj_40!K38</f>
        <v>0</v>
      </c>
      <c r="Q21" s="29">
        <v>0</v>
      </c>
      <c r="R21" s="29">
        <v>0</v>
      </c>
      <c r="S21" s="26">
        <f t="shared" si="16"/>
        <v>0</v>
      </c>
      <c r="T21" s="159">
        <f>Proj_1!L38+Proj_2!L38+Proj_3!L38+Proj_4!L38+Proj_5!L38+Proj_6!L38+Proj_7!L38+Proj_8!L38+Proj_9!L38+Proj_10!L38+Proj_11!L38+Proj_12!L38+Proj_13!L38+Proj_14!L38+Proj_15!L38+Proj_16!L38+Proj_17!L38+Proj_18!L38+Proj_19!L38+Proj_20!L38+Proj_21!L38+Proj_22!L38+Proj_23!L38+Proj_24!L38+Proj_25!L38+Proj_26!L38+Proj_27!L38+Proj_28!L38+Proj_29!L38+Proj_30!L38+Proj_31!L38+Proj_32!L38+Proj_33!L38+Proj_34!L38+Proj_35!L38+Proj_36!L38+Proj_37!L38+Proj_38!L38+Proj_39!L38+Proj_40!H38</f>
        <v>21</v>
      </c>
      <c r="U21" s="29">
        <v>0</v>
      </c>
      <c r="V21" s="29">
        <v>0</v>
      </c>
      <c r="W21" s="26">
        <f t="shared" si="4"/>
        <v>21</v>
      </c>
      <c r="X21" s="159">
        <f>Proj_1!M38+Proj_2!M38+Proj_3!M38+Proj_4!M38+Proj_5!M38+Proj_6!M38+Proj_7!M38+Proj_8!M38+Proj_9!M38+Proj_10!M38+Proj_11!M38+Proj_12!M38+Proj_13!M38+Proj_14!M38+Proj_15!M38+Proj_16!M38+Proj_17!M38+Proj_18!M38+Proj_19!M38+Proj_20!M38+Proj_21!M38+Proj_22!M38+Proj_23!M38+Proj_24!M38+Proj_25!M38+Proj_26!M38+Proj_27!M38+Proj_28!M38+Proj_29!M38+Proj_30!M38+Proj_31!M38+Proj_32!M38+Proj_33!M38+Proj_34!M38+Proj_35!M38+Proj_36!M38+Proj_37!M38+Proj_38!M38+Proj_39!M38+Proj_40!H38</f>
        <v>23</v>
      </c>
      <c r="Y21" s="29">
        <v>0</v>
      </c>
      <c r="Z21" s="29">
        <v>0</v>
      </c>
      <c r="AA21" s="26">
        <f t="shared" si="5"/>
        <v>23</v>
      </c>
      <c r="AB21" s="159">
        <f>Proj_1!N38+Proj_2!N38+Proj_3!N38+Proj_4!N38+Proj_5!N38+Proj_6!N38+Proj_7!N38+Proj_8!N38+Proj_9!N38+Proj_10!N38+Proj_11!N38+Proj_12!N38+Proj_13!N38+Proj_14!N38+Proj_15!N38+Proj_16!N38+Proj_17!N38+Proj_18!N38+Proj_19!N38+Proj_20!N38+Proj_21!N38+Proj_22!N38+Proj_23!N38+Proj_24!N38+Proj_25!N38+Proj_26!N38+Proj_27!N38+Proj_28!N38+Proj_29!N38+Proj_30!N38+Proj_31!N38+Proj_32!N38+Proj_33!N38+Proj_34!N38+Proj_35!N38+Proj_36!N38+Proj_37!N38+Proj_38!N38+Proj_39!N38+Proj_40!H38</f>
        <v>23</v>
      </c>
      <c r="AC21" s="29">
        <v>0</v>
      </c>
      <c r="AD21" s="29">
        <v>0</v>
      </c>
      <c r="AE21" s="26">
        <f t="shared" si="6"/>
        <v>23</v>
      </c>
      <c r="AF21" s="159">
        <f>Proj_1!O38+Proj_2!O38+Proj_3!O38+Proj_4!O38+Proj_5!O38+Proj_6!O38+Proj_7!O38+Proj_8!O38+Proj_9!O38+Proj_10!O38+Proj_11!O38+Proj_12!O38+Proj_13!O38+Proj_14!O38+Proj_15!O38+Proj_16!O38+Proj_17!O38+Proj_18!O38+Proj_19!O38+Proj_20!O38+Proj_21!O38+Proj_22!O38+Proj_23!O38+Proj_24!O38+Proj_25!O38+Proj_26!O38+Proj_27!O38+Proj_28!O38+Proj_29!O38+Proj_30!O38+Proj_31!O38+Proj_32!O38+Proj_33!O38+Proj_34!O38+Proj_35!O38+Proj_36!O38+Proj_37!O38+Proj_38!O38+Proj_39!O38+Proj_40!H38</f>
        <v>22</v>
      </c>
      <c r="AG21" s="29">
        <v>0</v>
      </c>
      <c r="AH21" s="29">
        <v>0</v>
      </c>
      <c r="AI21" s="26">
        <f t="shared" si="7"/>
        <v>22</v>
      </c>
      <c r="AJ21" s="159">
        <f>Proj_1!P38+Proj_2!P38+Proj_3!P38+Proj_4!P38+Proj_5!P38+Proj_6!P38+Proj_7!P38+Proj_8!P38+Proj_9!P38+Proj_10!P38+Proj_11!P38+Proj_12!P38+Proj_13!P38+Proj_14!P38+Proj_15!P38+Proj_16!P38+Proj_17!P38+Proj_18!P38+Proj_19!P38+Proj_20!P38+Proj_21!P38+Proj_22!P38+Proj_23!P38+Proj_24!P38+Proj_25!P38+Proj_26!P38+Proj_27!P38+Proj_28!P38+Proj_29!P38+Proj_30!P38+Proj_31!P38+Proj_32!P38+Proj_33!P38+Proj_34!P38+Proj_35!P38+Proj_36!P38+Proj_37!P38+Proj_38!P38+Proj_39!P38+Proj_40!H38</f>
        <v>20</v>
      </c>
      <c r="AK21" s="29"/>
      <c r="AL21" s="29"/>
      <c r="AM21" s="26">
        <f t="shared" si="8"/>
        <v>20</v>
      </c>
      <c r="AN21" s="159">
        <f>Proj_1!Q38+Proj_2!Q38+Proj_3!Q38+Proj_4!Q38+Proj_5!Q38+Proj_6!Q38+Proj_7!Q38+Proj_8!Q38+Proj_9!Q38+Proj_10!Q38+Proj_11!Q38+Proj_12!Q38+Proj_13!Q38+Proj_14!Q38+Proj_15!Q38+Proj_16!Q38+Proj_17!Q38+Proj_18!Q38+Proj_19!Q38+Proj_20!Q38+Proj_21!Q38+Proj_22!Q38+Proj_23!Q38+Proj_24!Q38+Proj_25!Q38+Proj_26!Q38+Proj_27!Q38+Proj_28!Q38+Proj_29!Q38+Proj_30!Q38+Proj_31!Q38+Proj_32!Q38+Proj_33!Q38+Proj_34!Q38+Proj_35!Q38+Proj_36!Q38+Proj_37!Q38+Proj_38!Q38+Proj_39!Q38+Proj_40!H38</f>
        <v>19</v>
      </c>
      <c r="AO21" s="29"/>
      <c r="AP21" s="29"/>
      <c r="AQ21" s="26">
        <f t="shared" si="9"/>
        <v>19</v>
      </c>
      <c r="AR21" s="159">
        <f>Proj_1!R38+Proj_2!R38+Proj_3!R38+Proj_4!R38+Proj_5!R38+Proj_6!R38+Proj_7!R38+Proj_8!R38+Proj_9!R38+Proj_10!R38+Proj_11!R38+Proj_12!R38+Proj_13!R38+Proj_14!R38+Proj_15!R38+Proj_16!R38+Proj_17!R38+Proj_18!R38+Proj_19!R38+Proj_20!R38+Proj_21!R38+Proj_22!R38+Proj_23!R38+Proj_24!R38+Proj_25!R38+Proj_26!R38+Proj_27!R38+Proj_28!R38+Proj_29!R38+Proj_30!R38+Proj_31!R38+Proj_32!R38+Proj_33!R38+Proj_34!R38+Proj_35!R38+Proj_36!R38+Proj_37!R38+Proj_38!R38+Proj_39!R38+Proj_40!H38</f>
        <v>21</v>
      </c>
      <c r="AS21" s="29"/>
      <c r="AT21" s="29"/>
      <c r="AU21" s="26">
        <f t="shared" si="10"/>
        <v>21</v>
      </c>
      <c r="AV21" s="159">
        <f>Proj_1!S38+Proj_2!S38+Proj_3!S38+Proj_4!S38+Proj_5!S38+Proj_6!S38+Proj_7!S38+Proj_8!S38+Proj_9!S38+Proj_10!S38+Proj_11!S38+Proj_12!S38+Proj_13!S38+Proj_14!S38+Proj_15!S38+Proj_16!S38+Proj_17!S38+Proj_18!S38+Proj_19!S38+Proj_20!S38+Proj_21!S38+Proj_22!S38+Proj_23!S38+Proj_24!S38+Proj_25!S38+Proj_26!S38+Proj_27!S38+Proj_28!S38+Proj_29!S38+Proj_30!S38+Proj_31!S38+Proj_32!S38+Proj_33!S38+Proj_34!S38+Proj_35!S38+Proj_36!S38+Proj_37!S38+Proj_38!S38+Proj_39!S38+Proj_40!H38</f>
        <v>22</v>
      </c>
      <c r="AW21" s="29"/>
      <c r="AX21" s="29"/>
      <c r="AY21" s="293">
        <f t="shared" si="17"/>
        <v>22</v>
      </c>
      <c r="AZ21" s="298">
        <f t="shared" si="12"/>
        <v>171</v>
      </c>
      <c r="BA21" s="298">
        <f t="shared" si="13"/>
        <v>95760</v>
      </c>
      <c r="BB21" s="297"/>
      <c r="BC21" s="297" t="s">
        <v>73</v>
      </c>
      <c r="BD21" s="297" t="s">
        <v>111</v>
      </c>
      <c r="BE21" s="297">
        <f t="shared" si="14"/>
        <v>83888</v>
      </c>
      <c r="BF21" s="299">
        <f t="shared" si="15"/>
        <v>1.1103896103896103</v>
      </c>
    </row>
    <row r="22" spans="1:58" x14ac:dyDescent="0.35">
      <c r="A22" s="290" t="s">
        <v>2460</v>
      </c>
      <c r="B22" s="162" t="s">
        <v>42</v>
      </c>
      <c r="C22" s="277">
        <v>70</v>
      </c>
      <c r="D22" s="159">
        <f>Proj_1!H39+Proj_2!H39+Proj_3!H39+Proj_4!H39+Proj_5!H39+Proj_6!H39+Proj_7!H39+Proj_8!H39+Proj_9!H39+Proj_10!H39+Proj_11!H39+Proj_12!H39+Proj_13!H39+Proj_14!H39+Proj_15!H39+Proj_16!H39+Proj_17!H39+Proj_18!H39+Proj_19!H39+Proj_20!H39+Proj_21!H39+Proj_22!H39+Proj_23!H39+Proj_24!H39+Proj_25!H39+Proj_26!H39+Proj_27!H39+Proj_28!H39+Proj_29!H39+Proj_30!H39+Proj_31!H39+Proj_32!H39+Proj_33!H39+Proj_34!H39+Proj_35!H39+Proj_36!H39+Proj_37!H39+Proj_38!H39+Proj_39!H39+Proj_40!H39</f>
        <v>0</v>
      </c>
      <c r="E22" s="29"/>
      <c r="F22" s="29"/>
      <c r="G22" s="26">
        <f t="shared" si="0"/>
        <v>0</v>
      </c>
      <c r="H22" s="159">
        <f>Proj_1!I39+Proj_2!I39+Proj_3!I39+Proj_4!I39+Proj_5!I39+Proj_6!I39+Proj_7!I39+Proj_8!I39+Proj_9!I39+Proj_10!I39+Proj_11!I39+Proj_12!I39+Proj_13!I39+Proj_14!I39+Proj_15!I39+Proj_16!I39+Proj_17!I39+Proj_18!I39+Proj_19!I39+Proj_20!I39+Proj_21!I39+Proj_22!I39+Proj_23!I39+Proj_24!I39+Proj_25!I39+Proj_26!I39+Proj_27!I39+Proj_28!I39+Proj_29!I39+Proj_30!I39+Proj_31!I39+Proj_32!I39+Proj_33!I39+Proj_34!I39+Proj_35!I39+Proj_36!I39+Proj_37!I39+Proj_38!I39+Proj_39!I39+Proj_40!H39</f>
        <v>0</v>
      </c>
      <c r="I22" s="29">
        <v>0</v>
      </c>
      <c r="J22" s="29">
        <v>0</v>
      </c>
      <c r="K22" s="26">
        <f t="shared" si="1"/>
        <v>0</v>
      </c>
      <c r="L22" s="159">
        <f>Proj_1!J39+Proj_2!J39+Proj_3!J39+Proj_4!J39+Proj_5!J39+Proj_6!J39+Proj_7!J39+Proj_8!J39+Proj_9!J39+Proj_10!J39+Proj_11!J39+Proj_12!J39+Proj_13!J39+Proj_14!J39+Proj_15!J39+Proj_16!J39+Proj_17!J39+Proj_18!J39+Proj_19!J39+Proj_20!J39+Proj_21!J39+Proj_22!J39+Proj_23!J39+Proj_24!J39+Proj_25!J39+Proj_26!J39+Proj_27!J39+Proj_28!J39+Proj_29!J39+Proj_30!J39+Proj_31!J39+Proj_32!J39+Proj_33!J39+Proj_34!J39+Proj_35!J39+Proj_36!J39+Proj_37!J39+Proj_38!J39+Proj_39!J39+Proj_40!H39</f>
        <v>0</v>
      </c>
      <c r="M22" s="29">
        <v>0</v>
      </c>
      <c r="N22" s="29">
        <v>0</v>
      </c>
      <c r="O22" s="26">
        <f t="shared" si="2"/>
        <v>0</v>
      </c>
      <c r="P22" s="159">
        <f>Proj_1!K39+Proj_2!K39+Proj_3!K39+Proj_4!K39+Proj_5!K39+Proj_6!K39+Proj_7!K39+Proj_8!K39+Proj_9!K39+Proj_10!K39+Proj_11!K39+Proj_12!K39+Proj_13!K39+Proj_14!K39+Proj_15!K39+Proj_16!K39+Proj_17!K39+Proj_18!K39+Proj_19!K39+Proj_20!K39+Proj_21!K39+Proj_22!K39+Proj_23!K39+Proj_24!K39+Proj_25!K39+Proj_26!K39+Proj_27!K39+Proj_28!K39+Proj_29!K39+Proj_30!K39+Proj_31!K39+Proj_32!K39+Proj_33!K39+Proj_34!K39+Proj_35!K39+Proj_36!K39+Proj_37!K39+Proj_38!K39+Proj_39!K39+Proj_40!K39</f>
        <v>0</v>
      </c>
      <c r="Q22" s="29">
        <v>0</v>
      </c>
      <c r="R22" s="29">
        <v>0</v>
      </c>
      <c r="S22" s="26">
        <f t="shared" si="16"/>
        <v>0</v>
      </c>
      <c r="T22" s="159">
        <f>Proj_1!L39+Proj_2!L39+Proj_3!L39+Proj_4!L39+Proj_5!L39+Proj_6!L39+Proj_7!L39+Proj_8!L39+Proj_9!L39+Proj_10!L39+Proj_11!L39+Proj_12!L39+Proj_13!L39+Proj_14!L39+Proj_15!L39+Proj_16!L39+Proj_17!L39+Proj_18!L39+Proj_19!L39+Proj_20!L39+Proj_21!L39+Proj_22!L39+Proj_23!L39+Proj_24!L39+Proj_25!L39+Proj_26!L39+Proj_27!L39+Proj_28!L39+Proj_29!L39+Proj_30!L39+Proj_31!L39+Proj_32!L39+Proj_33!L39+Proj_34!L39+Proj_35!L39+Proj_36!L39+Proj_37!L39+Proj_38!L39+Proj_39!L39+Proj_40!H39</f>
        <v>20</v>
      </c>
      <c r="U22" s="29">
        <v>0</v>
      </c>
      <c r="V22" s="29">
        <v>0</v>
      </c>
      <c r="W22" s="26">
        <f t="shared" si="4"/>
        <v>20</v>
      </c>
      <c r="X22" s="159">
        <f>Proj_1!M39+Proj_2!M39+Proj_3!M39+Proj_4!M39+Proj_5!M39+Proj_6!M39+Proj_7!M39+Proj_8!M39+Proj_9!M39+Proj_10!M39+Proj_11!M39+Proj_12!M39+Proj_13!M39+Proj_14!M39+Proj_15!M39+Proj_16!M39+Proj_17!M39+Proj_18!M39+Proj_19!M39+Proj_20!M39+Proj_21!M39+Proj_22!M39+Proj_23!M39+Proj_24!M39+Proj_25!M39+Proj_26!M39+Proj_27!M39+Proj_28!M39+Proj_29!M39+Proj_30!M39+Proj_31!M39+Proj_32!M39+Proj_33!M39+Proj_34!M39+Proj_35!M39+Proj_36!M39+Proj_37!M39+Proj_38!M39+Proj_39!M39+Proj_40!H39</f>
        <v>15</v>
      </c>
      <c r="Y22" s="29">
        <v>0</v>
      </c>
      <c r="Z22" s="29">
        <v>0</v>
      </c>
      <c r="AA22" s="26">
        <f t="shared" si="5"/>
        <v>15</v>
      </c>
      <c r="AB22" s="159">
        <f>Proj_1!N39+Proj_2!N39+Proj_3!N39+Proj_4!N39+Proj_5!N39+Proj_6!N39+Proj_7!N39+Proj_8!N39+Proj_9!N39+Proj_10!N39+Proj_11!N39+Proj_12!N39+Proj_13!N39+Proj_14!N39+Proj_15!N39+Proj_16!N39+Proj_17!N39+Proj_18!N39+Proj_19!N39+Proj_20!N39+Proj_21!N39+Proj_22!N39+Proj_23!N39+Proj_24!N39+Proj_25!N39+Proj_26!N39+Proj_27!N39+Proj_28!N39+Proj_29!N39+Proj_30!N39+Proj_31!N39+Proj_32!N39+Proj_33!N39+Proj_34!N39+Proj_35!N39+Proj_36!N39+Proj_37!N39+Proj_38!N39+Proj_39!N39+Proj_40!H39</f>
        <v>14</v>
      </c>
      <c r="AC22" s="29">
        <v>0</v>
      </c>
      <c r="AD22" s="29">
        <v>0</v>
      </c>
      <c r="AE22" s="26">
        <f t="shared" si="6"/>
        <v>14</v>
      </c>
      <c r="AF22" s="159">
        <f>Proj_1!O39+Proj_2!O39+Proj_3!O39+Proj_4!O39+Proj_5!O39+Proj_6!O39+Proj_7!O39+Proj_8!O39+Proj_9!O39+Proj_10!O39+Proj_11!O39+Proj_12!O39+Proj_13!O39+Proj_14!O39+Proj_15!O39+Proj_16!O39+Proj_17!O39+Proj_18!O39+Proj_19!O39+Proj_20!O39+Proj_21!O39+Proj_22!O39+Proj_23!O39+Proj_24!O39+Proj_25!O39+Proj_26!O39+Proj_27!O39+Proj_28!O39+Proj_29!O39+Proj_30!O39+Proj_31!O39+Proj_32!O39+Proj_33!O39+Proj_34!O39+Proj_35!O39+Proj_36!O39+Proj_37!O39+Proj_38!O39+Proj_39!O39+Proj_40!H39</f>
        <v>12</v>
      </c>
      <c r="AG22" s="29">
        <v>0</v>
      </c>
      <c r="AH22" s="29">
        <v>0</v>
      </c>
      <c r="AI22" s="26">
        <f t="shared" si="7"/>
        <v>12</v>
      </c>
      <c r="AJ22" s="159">
        <f>Proj_1!P39+Proj_2!P39+Proj_3!P39+Proj_4!P39+Proj_5!P39+Proj_6!P39+Proj_7!P39+Proj_8!P39+Proj_9!P39+Proj_10!P39+Proj_11!P39+Proj_12!P39+Proj_13!P39+Proj_14!P39+Proj_15!P39+Proj_16!P39+Proj_17!P39+Proj_18!P39+Proj_19!P39+Proj_20!P39+Proj_21!P39+Proj_22!P39+Proj_23!P39+Proj_24!P39+Proj_25!P39+Proj_26!P39+Proj_27!P39+Proj_28!P39+Proj_29!P39+Proj_30!P39+Proj_31!P39+Proj_32!P39+Proj_33!P39+Proj_34!P39+Proj_35!P39+Proj_36!P39+Proj_37!P39+Proj_38!P39+Proj_39!P39+Proj_40!H39</f>
        <v>17</v>
      </c>
      <c r="AK22" s="29"/>
      <c r="AL22" s="29"/>
      <c r="AM22" s="26">
        <f t="shared" si="8"/>
        <v>17</v>
      </c>
      <c r="AN22" s="159">
        <f>Proj_1!Q39+Proj_2!Q39+Proj_3!Q39+Proj_4!Q39+Proj_5!Q39+Proj_6!Q39+Proj_7!Q39+Proj_8!Q39+Proj_9!Q39+Proj_10!Q39+Proj_11!Q39+Proj_12!Q39+Proj_13!Q39+Proj_14!Q39+Proj_15!Q39+Proj_16!Q39+Proj_17!Q39+Proj_18!Q39+Proj_19!Q39+Proj_20!Q39+Proj_21!Q39+Proj_22!Q39+Proj_23!Q39+Proj_24!Q39+Proj_25!Q39+Proj_26!Q39+Proj_27!Q39+Proj_28!Q39+Proj_29!Q39+Proj_30!Q39+Proj_31!Q39+Proj_32!Q39+Proj_33!Q39+Proj_34!Q39+Proj_35!Q39+Proj_36!Q39+Proj_37!Q39+Proj_38!Q39+Proj_39!Q39+Proj_40!H39</f>
        <v>0</v>
      </c>
      <c r="AO22" s="29"/>
      <c r="AP22" s="29"/>
      <c r="AQ22" s="26">
        <f t="shared" si="9"/>
        <v>0</v>
      </c>
      <c r="AR22" s="159">
        <f>Proj_1!R39+Proj_2!R39+Proj_3!R39+Proj_4!R39+Proj_5!R39+Proj_6!R39+Proj_7!R39+Proj_8!R39+Proj_9!R39+Proj_10!R39+Proj_11!R39+Proj_12!R39+Proj_13!R39+Proj_14!R39+Proj_15!R39+Proj_16!R39+Proj_17!R39+Proj_18!R39+Proj_19!R39+Proj_20!R39+Proj_21!R39+Proj_22!R39+Proj_23!R39+Proj_24!R39+Proj_25!R39+Proj_26!R39+Proj_27!R39+Proj_28!R39+Proj_29!R39+Proj_30!R39+Proj_31!R39+Proj_32!R39+Proj_33!R39+Proj_34!R39+Proj_35!R39+Proj_36!R39+Proj_37!R39+Proj_38!R39+Proj_39!R39+Proj_40!H39</f>
        <v>0</v>
      </c>
      <c r="AS22" s="29"/>
      <c r="AT22" s="29"/>
      <c r="AU22" s="26">
        <f t="shared" si="10"/>
        <v>0</v>
      </c>
      <c r="AV22" s="159">
        <f>Proj_1!S39+Proj_2!S39+Proj_3!S39+Proj_4!S39+Proj_5!S39+Proj_6!S39+Proj_7!S39+Proj_8!S39+Proj_9!S39+Proj_10!S39+Proj_11!S39+Proj_12!S39+Proj_13!S39+Proj_14!S39+Proj_15!S39+Proj_16!S39+Proj_17!S39+Proj_18!S39+Proj_19!S39+Proj_20!S39+Proj_21!S39+Proj_22!S39+Proj_23!S39+Proj_24!S39+Proj_25!S39+Proj_26!S39+Proj_27!S39+Proj_28!S39+Proj_29!S39+Proj_30!S39+Proj_31!S39+Proj_32!S39+Proj_33!S39+Proj_34!S39+Proj_35!S39+Proj_36!S39+Proj_37!S39+Proj_38!S39+Proj_39!S39+Proj_40!H39</f>
        <v>2</v>
      </c>
      <c r="AW22" s="29"/>
      <c r="AX22" s="29"/>
      <c r="AY22" s="293">
        <f t="shared" si="17"/>
        <v>2</v>
      </c>
      <c r="AZ22" s="298">
        <f t="shared" si="12"/>
        <v>80</v>
      </c>
      <c r="BA22" s="298">
        <f t="shared" si="13"/>
        <v>44800</v>
      </c>
      <c r="BB22" s="297"/>
      <c r="BC22" s="297" t="s">
        <v>74</v>
      </c>
      <c r="BD22" s="297" t="s">
        <v>112</v>
      </c>
      <c r="BE22" s="297">
        <f t="shared" si="14"/>
        <v>83888</v>
      </c>
      <c r="BF22" s="299">
        <f t="shared" si="15"/>
        <v>0.51948051948051943</v>
      </c>
    </row>
    <row r="23" spans="1:58" x14ac:dyDescent="0.35">
      <c r="A23" s="161" t="s">
        <v>2461</v>
      </c>
      <c r="B23" s="162" t="s">
        <v>42</v>
      </c>
      <c r="C23" s="277">
        <v>70</v>
      </c>
      <c r="D23" s="159">
        <f>Proj_1!H40+Proj_2!H40+Proj_3!H40+Proj_4!H40+Proj_5!H40+Proj_6!H40+Proj_7!H40+Proj_8!H40+Proj_9!H40+Proj_10!H40+Proj_11!H40+Proj_12!H40+Proj_13!H40+Proj_14!H40+Proj_15!H40+Proj_16!H40+Proj_17!H40+Proj_18!H40+Proj_19!H40+Proj_20!H40+Proj_21!H40+Proj_22!H40+Proj_23!H40+Proj_24!H40+Proj_25!H40+Proj_26!H40+Proj_27!H40+Proj_28!H40+Proj_29!H40+Proj_30!H40+Proj_31!H40+Proj_32!H40+Proj_33!H40+Proj_34!H40+Proj_35!H40+Proj_36!H40+Proj_37!H40+Proj_38!H40+Proj_39!H40+Proj_40!H40</f>
        <v>0</v>
      </c>
      <c r="E23" s="29"/>
      <c r="F23" s="29"/>
      <c r="G23" s="26">
        <f t="shared" si="0"/>
        <v>0</v>
      </c>
      <c r="H23" s="159">
        <f>Proj_1!I40+Proj_2!I40+Proj_3!I40+Proj_4!I40+Proj_5!I40+Proj_6!I40+Proj_7!I40+Proj_8!I40+Proj_9!I40+Proj_10!I40+Proj_11!I40+Proj_12!I40+Proj_13!I40+Proj_14!I40+Proj_15!I40+Proj_16!I40+Proj_17!I40+Proj_18!I40+Proj_19!I40+Proj_20!I40+Proj_21!I40+Proj_22!I40+Proj_23!I40+Proj_24!I40+Proj_25!I40+Proj_26!I40+Proj_27!I40+Proj_28!I40+Proj_29!I40+Proj_30!I40+Proj_31!I40+Proj_32!I40+Proj_33!I40+Proj_34!I40+Proj_35!I40+Proj_36!I40+Proj_37!I40+Proj_38!I40+Proj_39!I40+Proj_40!H40</f>
        <v>0</v>
      </c>
      <c r="I23" s="29">
        <v>0</v>
      </c>
      <c r="J23" s="29">
        <v>0</v>
      </c>
      <c r="K23" s="26">
        <f t="shared" si="1"/>
        <v>0</v>
      </c>
      <c r="L23" s="159">
        <f>Proj_1!J40+Proj_2!J40+Proj_3!J40+Proj_4!J40+Proj_5!J40+Proj_6!J40+Proj_7!J40+Proj_8!J40+Proj_9!J40+Proj_10!J40+Proj_11!J40+Proj_12!J40+Proj_13!J40+Proj_14!J40+Proj_15!J40+Proj_16!J40+Proj_17!J40+Proj_18!J40+Proj_19!J40+Proj_20!J40+Proj_21!J40+Proj_22!J40+Proj_23!J40+Proj_24!J40+Proj_25!J40+Proj_26!J40+Proj_27!J40+Proj_28!J40+Proj_29!J40+Proj_30!J40+Proj_31!J40+Proj_32!J40+Proj_33!J40+Proj_34!J40+Proj_35!J40+Proj_36!J40+Proj_37!J40+Proj_38!J40+Proj_39!J40+Proj_40!H40</f>
        <v>0</v>
      </c>
      <c r="M23" s="29">
        <v>0</v>
      </c>
      <c r="N23" s="29">
        <v>0</v>
      </c>
      <c r="O23" s="26">
        <f t="shared" si="2"/>
        <v>0</v>
      </c>
      <c r="P23" s="159">
        <f>Proj_1!K40+Proj_2!K40+Proj_3!K40+Proj_4!K40+Proj_5!K40+Proj_6!K40+Proj_7!K40+Proj_8!K40+Proj_9!K40+Proj_10!K40+Proj_11!K40+Proj_12!K40+Proj_13!K40+Proj_14!K40+Proj_15!K40+Proj_16!K40+Proj_17!K40+Proj_18!K40+Proj_19!K40+Proj_20!K40+Proj_21!K40+Proj_22!K40+Proj_23!K40+Proj_24!K40+Proj_25!K40+Proj_26!K40+Proj_27!K40+Proj_28!K40+Proj_29!K40+Proj_30!K40+Proj_31!K40+Proj_32!K40+Proj_33!K40+Proj_34!K40+Proj_35!K40+Proj_36!K40+Proj_37!K40+Proj_38!K40+Proj_39!K40+Proj_40!K40</f>
        <v>0</v>
      </c>
      <c r="Q23" s="29">
        <v>0</v>
      </c>
      <c r="R23" s="29">
        <v>0</v>
      </c>
      <c r="S23" s="26">
        <f t="shared" si="16"/>
        <v>0</v>
      </c>
      <c r="T23" s="159">
        <f>Proj_1!L40+Proj_2!L40+Proj_3!L40+Proj_4!L40+Proj_5!L40+Proj_6!L40+Proj_7!L40+Proj_8!L40+Proj_9!L40+Proj_10!L40+Proj_11!L40+Proj_12!L40+Proj_13!L40+Proj_14!L40+Proj_15!L40+Proj_16!L40+Proj_17!L40+Proj_18!L40+Proj_19!L40+Proj_20!L40+Proj_21!L40+Proj_22!L40+Proj_23!L40+Proj_24!L40+Proj_25!L40+Proj_26!L40+Proj_27!L40+Proj_28!L40+Proj_29!L40+Proj_30!L40+Proj_31!L40+Proj_32!L40+Proj_33!L40+Proj_34!L40+Proj_35!L40+Proj_36!L40+Proj_37!L40+Proj_38!L40+Proj_39!L40+Proj_40!H40</f>
        <v>10</v>
      </c>
      <c r="U23" s="29">
        <v>0</v>
      </c>
      <c r="V23" s="29">
        <v>0</v>
      </c>
      <c r="W23" s="26">
        <f t="shared" si="4"/>
        <v>10</v>
      </c>
      <c r="X23" s="159">
        <f>Proj_1!M40+Proj_2!M40+Proj_3!M40+Proj_4!M40+Proj_5!M40+Proj_6!M40+Proj_7!M40+Proj_8!M40+Proj_9!M40+Proj_10!M40+Proj_11!M40+Proj_12!M40+Proj_13!M40+Proj_14!M40+Proj_15!M40+Proj_16!M40+Proj_17!M40+Proj_18!M40+Proj_19!M40+Proj_20!M40+Proj_21!M40+Proj_22!M40+Proj_23!M40+Proj_24!M40+Proj_25!M40+Proj_26!M40+Proj_27!M40+Proj_28!M40+Proj_29!M40+Proj_30!M40+Proj_31!M40+Proj_32!M40+Proj_33!M40+Proj_34!M40+Proj_35!M40+Proj_36!M40+Proj_37!M40+Proj_38!M40+Proj_39!M40+Proj_40!H40</f>
        <v>15</v>
      </c>
      <c r="Y23" s="29">
        <v>0</v>
      </c>
      <c r="Z23" s="29">
        <v>0</v>
      </c>
      <c r="AA23" s="26">
        <f t="shared" si="5"/>
        <v>15</v>
      </c>
      <c r="AB23" s="159">
        <f>Proj_1!N40+Proj_2!N40+Proj_3!N40+Proj_4!N40+Proj_5!N40+Proj_6!N40+Proj_7!N40+Proj_8!N40+Proj_9!N40+Proj_10!N40+Proj_11!N40+Proj_12!N40+Proj_13!N40+Proj_14!N40+Proj_15!N40+Proj_16!N40+Proj_17!N40+Proj_18!N40+Proj_19!N40+Proj_20!N40+Proj_21!N40+Proj_22!N40+Proj_23!N40+Proj_24!N40+Proj_25!N40+Proj_26!N40+Proj_27!N40+Proj_28!N40+Proj_29!N40+Proj_30!N40+Proj_31!N40+Proj_32!N40+Proj_33!N40+Proj_34!N40+Proj_35!N40+Proj_36!N40+Proj_37!N40+Proj_38!N40+Proj_39!N40+Proj_40!H40</f>
        <v>20</v>
      </c>
      <c r="AC23" s="29">
        <v>0</v>
      </c>
      <c r="AD23" s="29">
        <v>0</v>
      </c>
      <c r="AE23" s="26">
        <f t="shared" si="6"/>
        <v>20</v>
      </c>
      <c r="AF23" s="159">
        <f>Proj_1!O40+Proj_2!O40+Proj_3!O40+Proj_4!O40+Proj_5!O40+Proj_6!O40+Proj_7!O40+Proj_8!O40+Proj_9!O40+Proj_10!O40+Proj_11!O40+Proj_12!O40+Proj_13!O40+Proj_14!O40+Proj_15!O40+Proj_16!O40+Proj_17!O40+Proj_18!O40+Proj_19!O40+Proj_20!O40+Proj_21!O40+Proj_22!O40+Proj_23!O40+Proj_24!O40+Proj_25!O40+Proj_26!O40+Proj_27!O40+Proj_28!O40+Proj_29!O40+Proj_30!O40+Proj_31!O40+Proj_32!O40+Proj_33!O40+Proj_34!O40+Proj_35!O40+Proj_36!O40+Proj_37!O40+Proj_38!O40+Proj_39!O40+Proj_40!H40</f>
        <v>15</v>
      </c>
      <c r="AG23" s="29">
        <v>0</v>
      </c>
      <c r="AH23" s="29">
        <v>0</v>
      </c>
      <c r="AI23" s="26">
        <f t="shared" si="7"/>
        <v>15</v>
      </c>
      <c r="AJ23" s="159">
        <f>Proj_1!P40+Proj_2!P40+Proj_3!P40+Proj_4!P40+Proj_5!P40+Proj_6!P40+Proj_7!P40+Proj_8!P40+Proj_9!P40+Proj_10!P40+Proj_11!P40+Proj_12!P40+Proj_13!P40+Proj_14!P40+Proj_15!P40+Proj_16!P40+Proj_17!P40+Proj_18!P40+Proj_19!P40+Proj_20!P40+Proj_21!P40+Proj_22!P40+Proj_23!P40+Proj_24!P40+Proj_25!P40+Proj_26!P40+Proj_27!P40+Proj_28!P40+Proj_29!P40+Proj_30!P40+Proj_31!P40+Proj_32!P40+Proj_33!P40+Proj_34!P40+Proj_35!P40+Proj_36!P40+Proj_37!P40+Proj_38!P40+Proj_39!P40+Proj_40!H40</f>
        <v>7</v>
      </c>
      <c r="AK23" s="29"/>
      <c r="AL23" s="29"/>
      <c r="AM23" s="26">
        <f t="shared" si="8"/>
        <v>7</v>
      </c>
      <c r="AN23" s="159">
        <f>Proj_1!Q40+Proj_2!Q40+Proj_3!Q40+Proj_4!Q40+Proj_5!Q40+Proj_6!Q40+Proj_7!Q40+Proj_8!Q40+Proj_9!Q40+Proj_10!Q40+Proj_11!Q40+Proj_12!Q40+Proj_13!Q40+Proj_14!Q40+Proj_15!Q40+Proj_16!Q40+Proj_17!Q40+Proj_18!Q40+Proj_19!Q40+Proj_20!Q40+Proj_21!Q40+Proj_22!Q40+Proj_23!Q40+Proj_24!Q40+Proj_25!Q40+Proj_26!Q40+Proj_27!Q40+Proj_28!Q40+Proj_29!Q40+Proj_30!Q40+Proj_31!Q40+Proj_32!Q40+Proj_33!Q40+Proj_34!Q40+Proj_35!Q40+Proj_36!Q40+Proj_37!Q40+Proj_38!Q40+Proj_39!Q40+Proj_40!H40</f>
        <v>10</v>
      </c>
      <c r="AO23" s="29"/>
      <c r="AP23" s="29"/>
      <c r="AQ23" s="26">
        <f t="shared" si="9"/>
        <v>10</v>
      </c>
      <c r="AR23" s="159">
        <f>Proj_1!R40+Proj_2!R40+Proj_3!R40+Proj_4!R40+Proj_5!R40+Proj_6!R40+Proj_7!R40+Proj_8!R40+Proj_9!R40+Proj_10!R40+Proj_11!R40+Proj_12!R40+Proj_13!R40+Proj_14!R40+Proj_15!R40+Proj_16!R40+Proj_17!R40+Proj_18!R40+Proj_19!R40+Proj_20!R40+Proj_21!R40+Proj_22!R40+Proj_23!R40+Proj_24!R40+Proj_25!R40+Proj_26!R40+Proj_27!R40+Proj_28!R40+Proj_29!R40+Proj_30!R40+Proj_31!R40+Proj_32!R40+Proj_33!R40+Proj_34!R40+Proj_35!R40+Proj_36!R40+Proj_37!R40+Proj_38!R40+Proj_39!R40+Proj_40!H40</f>
        <v>10</v>
      </c>
      <c r="AS23" s="29"/>
      <c r="AT23" s="29"/>
      <c r="AU23" s="26">
        <f t="shared" si="10"/>
        <v>10</v>
      </c>
      <c r="AV23" s="159">
        <f>Proj_1!S40+Proj_2!S40+Proj_3!S40+Proj_4!S40+Proj_5!S40+Proj_6!S40+Proj_7!S40+Proj_8!S40+Proj_9!S40+Proj_10!S40+Proj_11!S40+Proj_12!S40+Proj_13!S40+Proj_14!S40+Proj_15!S40+Proj_16!S40+Proj_17!S40+Proj_18!S40+Proj_19!S40+Proj_20!S40+Proj_21!S40+Proj_22!S40+Proj_23!S40+Proj_24!S40+Proj_25!S40+Proj_26!S40+Proj_27!S40+Proj_28!S40+Proj_29!S40+Proj_30!S40+Proj_31!S40+Proj_32!S40+Proj_33!S40+Proj_34!S40+Proj_35!S40+Proj_36!S40+Proj_37!S40+Proj_38!S40+Proj_39!S40+Proj_40!H40</f>
        <v>10</v>
      </c>
      <c r="AW23" s="29"/>
      <c r="AX23" s="29"/>
      <c r="AY23" s="293">
        <f t="shared" si="17"/>
        <v>10</v>
      </c>
      <c r="AZ23" s="298">
        <f t="shared" si="12"/>
        <v>97</v>
      </c>
      <c r="BA23" s="298">
        <f t="shared" si="13"/>
        <v>54320</v>
      </c>
      <c r="BB23" s="297"/>
      <c r="BC23" s="297" t="s">
        <v>75</v>
      </c>
      <c r="BD23" s="297" t="s">
        <v>113</v>
      </c>
      <c r="BE23" s="297">
        <f t="shared" si="14"/>
        <v>83888</v>
      </c>
      <c r="BF23" s="299">
        <f t="shared" si="15"/>
        <v>0.62987012987012991</v>
      </c>
    </row>
    <row r="24" spans="1:58" x14ac:dyDescent="0.35">
      <c r="A24" s="288" t="s">
        <v>2462</v>
      </c>
      <c r="B24" s="162" t="s">
        <v>42</v>
      </c>
      <c r="C24" s="277">
        <v>70</v>
      </c>
      <c r="D24" s="159">
        <f>Proj_1!H41+Proj_2!H41+Proj_3!H41+Proj_4!H41+Proj_5!H41+Proj_6!H41+Proj_7!H41+Proj_8!H41+Proj_9!H41+Proj_10!H41+Proj_11!H41+Proj_12!H41+Proj_13!H41+Proj_14!H41+Proj_15!H41+Proj_16!H41+Proj_17!H41+Proj_18!H41+Proj_19!H41+Proj_20!H41+Proj_21!H41+Proj_22!H41+Proj_23!H41+Proj_24!H41+Proj_25!H41+Proj_26!H41+Proj_27!H41+Proj_28!H41+Proj_29!H41+Proj_30!H41+Proj_31!H41+Proj_32!H41+Proj_33!H41+Proj_34!H41+Proj_35!H41+Proj_36!H41+Proj_37!H41+Proj_38!H41+Proj_39!H41+Proj_40!H41</f>
        <v>0</v>
      </c>
      <c r="E24" s="29"/>
      <c r="F24" s="29"/>
      <c r="G24" s="26">
        <f t="shared" si="0"/>
        <v>0</v>
      </c>
      <c r="H24" s="159">
        <f>Proj_1!I41+Proj_2!I41+Proj_3!I41+Proj_4!I41+Proj_5!I41+Proj_6!I41+Proj_7!I41+Proj_8!I41+Proj_9!I41+Proj_10!I41+Proj_11!I41+Proj_12!I41+Proj_13!I41+Proj_14!I41+Proj_15!I41+Proj_16!I41+Proj_17!I41+Proj_18!I41+Proj_19!I41+Proj_20!I41+Proj_21!I41+Proj_22!I41+Proj_23!I41+Proj_24!I41+Proj_25!I41+Proj_26!I41+Proj_27!I41+Proj_28!I41+Proj_29!I41+Proj_30!I41+Proj_31!I41+Proj_32!I41+Proj_33!I41+Proj_34!I41+Proj_35!I41+Proj_36!I41+Proj_37!I41+Proj_38!I41+Proj_39!I41+Proj_40!H41</f>
        <v>0</v>
      </c>
      <c r="I24" s="29">
        <v>0</v>
      </c>
      <c r="J24" s="29">
        <v>0</v>
      </c>
      <c r="K24" s="26">
        <f t="shared" si="1"/>
        <v>0</v>
      </c>
      <c r="L24" s="159">
        <f>Proj_1!J41+Proj_2!J41+Proj_3!J41+Proj_4!J41+Proj_5!J41+Proj_6!J41+Proj_7!J41+Proj_8!J41+Proj_9!J41+Proj_10!J41+Proj_11!J41+Proj_12!J41+Proj_13!J41+Proj_14!J41+Proj_15!J41+Proj_16!J41+Proj_17!J41+Proj_18!J41+Proj_19!J41+Proj_20!J41+Proj_21!J41+Proj_22!J41+Proj_23!J41+Proj_24!J41+Proj_25!J41+Proj_26!J41+Proj_27!J41+Proj_28!J41+Proj_29!J41+Proj_30!J41+Proj_31!J41+Proj_32!J41+Proj_33!J41+Proj_34!J41+Proj_35!J41+Proj_36!J41+Proj_37!J41+Proj_38!J41+Proj_39!J41+Proj_40!H41</f>
        <v>0</v>
      </c>
      <c r="M24" s="29">
        <v>0</v>
      </c>
      <c r="N24" s="29">
        <v>0</v>
      </c>
      <c r="O24" s="26">
        <f t="shared" si="2"/>
        <v>0</v>
      </c>
      <c r="P24" s="159">
        <f>Proj_1!K41+Proj_2!K41+Proj_3!K41+Proj_4!K41+Proj_5!K41+Proj_6!K41+Proj_7!K41+Proj_8!K41+Proj_9!K41+Proj_10!K41+Proj_11!K41+Proj_12!K41+Proj_13!K41+Proj_14!K41+Proj_15!K41+Proj_16!K41+Proj_17!K41+Proj_18!K41+Proj_19!K41+Proj_20!K41+Proj_21!K41+Proj_22!K41+Proj_23!K41+Proj_24!K41+Proj_25!K41+Proj_26!K41+Proj_27!K41+Proj_28!K41+Proj_29!K41+Proj_30!K41+Proj_31!K41+Proj_32!K41+Proj_33!K41+Proj_34!K41+Proj_35!K41+Proj_36!K41+Proj_37!K41+Proj_38!K41+Proj_39!K41+Proj_40!K41</f>
        <v>0</v>
      </c>
      <c r="Q24" s="29">
        <v>0</v>
      </c>
      <c r="R24" s="29">
        <v>0</v>
      </c>
      <c r="S24" s="26">
        <f t="shared" si="16"/>
        <v>0</v>
      </c>
      <c r="T24" s="159">
        <f>Proj_1!L41+Proj_2!L41+Proj_3!L41+Proj_4!L41+Proj_5!L41+Proj_6!L41+Proj_7!L41+Proj_8!L41+Proj_9!L41+Proj_10!L41+Proj_11!L41+Proj_12!L41+Proj_13!L41+Proj_14!L41+Proj_15!L41+Proj_16!L41+Proj_17!L41+Proj_18!L41+Proj_19!L41+Proj_20!L41+Proj_21!L41+Proj_22!L41+Proj_23!L41+Proj_24!L41+Proj_25!L41+Proj_26!L41+Proj_27!L41+Proj_28!L41+Proj_29!L41+Proj_30!L41+Proj_31!L41+Proj_32!L41+Proj_33!L41+Proj_34!L41+Proj_35!L41+Proj_36!L41+Proj_37!L41+Proj_38!L41+Proj_39!L41+Proj_40!H41</f>
        <v>0</v>
      </c>
      <c r="U24" s="29">
        <v>0</v>
      </c>
      <c r="V24" s="29">
        <v>0</v>
      </c>
      <c r="W24" s="26">
        <f t="shared" si="4"/>
        <v>0</v>
      </c>
      <c r="X24" s="159">
        <f>Proj_1!M41+Proj_2!M41+Proj_3!M41+Proj_4!M41+Proj_5!M41+Proj_6!M41+Proj_7!M41+Proj_8!M41+Proj_9!M41+Proj_10!M41+Proj_11!M41+Proj_12!M41+Proj_13!M41+Proj_14!M41+Proj_15!M41+Proj_16!M41+Proj_17!M41+Proj_18!M41+Proj_19!M41+Proj_20!M41+Proj_21!M41+Proj_22!M41+Proj_23!M41+Proj_24!M41+Proj_25!M41+Proj_26!M41+Proj_27!M41+Proj_28!M41+Proj_29!M41+Proj_30!M41+Proj_31!M41+Proj_32!M41+Proj_33!M41+Proj_34!M41+Proj_35!M41+Proj_36!M41+Proj_37!M41+Proj_38!M41+Proj_39!M41+Proj_40!H41</f>
        <v>10</v>
      </c>
      <c r="Y24" s="29">
        <v>0</v>
      </c>
      <c r="Z24" s="29">
        <v>0</v>
      </c>
      <c r="AA24" s="26">
        <f t="shared" si="5"/>
        <v>10</v>
      </c>
      <c r="AB24" s="159">
        <f>Proj_1!N41+Proj_2!N41+Proj_3!N41+Proj_4!N41+Proj_5!N41+Proj_6!N41+Proj_7!N41+Proj_8!N41+Proj_9!N41+Proj_10!N41+Proj_11!N41+Proj_12!N41+Proj_13!N41+Proj_14!N41+Proj_15!N41+Proj_16!N41+Proj_17!N41+Proj_18!N41+Proj_19!N41+Proj_20!N41+Proj_21!N41+Proj_22!N41+Proj_23!N41+Proj_24!N41+Proj_25!N41+Proj_26!N41+Proj_27!N41+Proj_28!N41+Proj_29!N41+Proj_30!N41+Proj_31!N41+Proj_32!N41+Proj_33!N41+Proj_34!N41+Proj_35!N41+Proj_36!N41+Proj_37!N41+Proj_38!N41+Proj_39!N41+Proj_40!H41</f>
        <v>10</v>
      </c>
      <c r="AC24" s="29">
        <v>0</v>
      </c>
      <c r="AD24" s="29">
        <v>0</v>
      </c>
      <c r="AE24" s="26">
        <f t="shared" si="6"/>
        <v>10</v>
      </c>
      <c r="AF24" s="159">
        <f>Proj_1!O41+Proj_2!O41+Proj_3!O41+Proj_4!O41+Proj_5!O41+Proj_6!O41+Proj_7!O41+Proj_8!O41+Proj_9!O41+Proj_10!O41+Proj_11!O41+Proj_12!O41+Proj_13!O41+Proj_14!O41+Proj_15!O41+Proj_16!O41+Proj_17!O41+Proj_18!O41+Proj_19!O41+Proj_20!O41+Proj_21!O41+Proj_22!O41+Proj_23!O41+Proj_24!O41+Proj_25!O41+Proj_26!O41+Proj_27!O41+Proj_28!O41+Proj_29!O41+Proj_30!O41+Proj_31!O41+Proj_32!O41+Proj_33!O41+Proj_34!O41+Proj_35!O41+Proj_36!O41+Proj_37!O41+Proj_38!O41+Proj_39!O41+Proj_40!H41</f>
        <v>10</v>
      </c>
      <c r="AG24" s="29">
        <v>0</v>
      </c>
      <c r="AH24" s="29">
        <v>0</v>
      </c>
      <c r="AI24" s="26">
        <f t="shared" si="7"/>
        <v>10</v>
      </c>
      <c r="AJ24" s="159">
        <f>Proj_1!P41+Proj_2!P41+Proj_3!P41+Proj_4!P41+Proj_5!P41+Proj_6!P41+Proj_7!P41+Proj_8!P41+Proj_9!P41+Proj_10!P41+Proj_11!P41+Proj_12!P41+Proj_13!P41+Proj_14!P41+Proj_15!P41+Proj_16!P41+Proj_17!P41+Proj_18!P41+Proj_19!P41+Proj_20!P41+Proj_21!P41+Proj_22!P41+Proj_23!P41+Proj_24!P41+Proj_25!P41+Proj_26!P41+Proj_27!P41+Proj_28!P41+Proj_29!P41+Proj_30!P41+Proj_31!P41+Proj_32!P41+Proj_33!P41+Proj_34!P41+Proj_35!P41+Proj_36!P41+Proj_37!P41+Proj_38!P41+Proj_39!P41+Proj_40!H41</f>
        <v>10</v>
      </c>
      <c r="AK24" s="29"/>
      <c r="AL24" s="29"/>
      <c r="AM24" s="26">
        <f t="shared" si="8"/>
        <v>10</v>
      </c>
      <c r="AN24" s="159">
        <f>Proj_1!Q41+Proj_2!Q41+Proj_3!Q41+Proj_4!Q41+Proj_5!Q41+Proj_6!Q41+Proj_7!Q41+Proj_8!Q41+Proj_9!Q41+Proj_10!Q41+Proj_11!Q41+Proj_12!Q41+Proj_13!Q41+Proj_14!Q41+Proj_15!Q41+Proj_16!Q41+Proj_17!Q41+Proj_18!Q41+Proj_19!Q41+Proj_20!Q41+Proj_21!Q41+Proj_22!Q41+Proj_23!Q41+Proj_24!Q41+Proj_25!Q41+Proj_26!Q41+Proj_27!Q41+Proj_28!Q41+Proj_29!Q41+Proj_30!Q41+Proj_31!Q41+Proj_32!Q41+Proj_33!Q41+Proj_34!Q41+Proj_35!Q41+Proj_36!Q41+Proj_37!Q41+Proj_38!Q41+Proj_39!Q41+Proj_40!H41</f>
        <v>10</v>
      </c>
      <c r="AO24" s="29"/>
      <c r="AP24" s="29"/>
      <c r="AQ24" s="26">
        <f t="shared" si="9"/>
        <v>10</v>
      </c>
      <c r="AR24" s="159">
        <f>Proj_1!R41+Proj_2!R41+Proj_3!R41+Proj_4!R41+Proj_5!R41+Proj_6!R41+Proj_7!R41+Proj_8!R41+Proj_9!R41+Proj_10!R41+Proj_11!R41+Proj_12!R41+Proj_13!R41+Proj_14!R41+Proj_15!R41+Proj_16!R41+Proj_17!R41+Proj_18!R41+Proj_19!R41+Proj_20!R41+Proj_21!R41+Proj_22!R41+Proj_23!R41+Proj_24!R41+Proj_25!R41+Proj_26!R41+Proj_27!R41+Proj_28!R41+Proj_29!R41+Proj_30!R41+Proj_31!R41+Proj_32!R41+Proj_33!R41+Proj_34!R41+Proj_35!R41+Proj_36!R41+Proj_37!R41+Proj_38!R41+Proj_39!R41+Proj_40!H41</f>
        <v>10</v>
      </c>
      <c r="AS24" s="29"/>
      <c r="AT24" s="29"/>
      <c r="AU24" s="26">
        <f t="shared" si="10"/>
        <v>10</v>
      </c>
      <c r="AV24" s="159">
        <f>Proj_1!S41+Proj_2!S41+Proj_3!S41+Proj_4!S41+Proj_5!S41+Proj_6!S41+Proj_7!S41+Proj_8!S41+Proj_9!S41+Proj_10!S41+Proj_11!S41+Proj_12!S41+Proj_13!S41+Proj_14!S41+Proj_15!S41+Proj_16!S41+Proj_17!S41+Proj_18!S41+Proj_19!S41+Proj_20!S41+Proj_21!S41+Proj_22!S41+Proj_23!S41+Proj_24!S41+Proj_25!S41+Proj_26!S41+Proj_27!S41+Proj_28!S41+Proj_29!S41+Proj_30!S41+Proj_31!S41+Proj_32!S41+Proj_33!S41+Proj_34!S41+Proj_35!S41+Proj_36!S41+Proj_37!S41+Proj_38!S41+Proj_39!S41+Proj_40!H41</f>
        <v>10</v>
      </c>
      <c r="AW24" s="29"/>
      <c r="AX24" s="29"/>
      <c r="AY24" s="293">
        <f t="shared" si="17"/>
        <v>10</v>
      </c>
      <c r="AZ24" s="298">
        <f t="shared" si="12"/>
        <v>70</v>
      </c>
      <c r="BA24" s="298">
        <f t="shared" si="13"/>
        <v>39200</v>
      </c>
      <c r="BB24" s="297"/>
      <c r="BC24" s="297"/>
      <c r="BD24" s="297"/>
      <c r="BE24" s="297">
        <f t="shared" si="14"/>
        <v>83888</v>
      </c>
      <c r="BF24" s="299">
        <f t="shared" si="15"/>
        <v>0.45454545454545453</v>
      </c>
    </row>
    <row r="25" spans="1:58" x14ac:dyDescent="0.35">
      <c r="A25" s="290" t="s">
        <v>2463</v>
      </c>
      <c r="B25" s="162" t="s">
        <v>42</v>
      </c>
      <c r="C25" s="277">
        <v>70</v>
      </c>
      <c r="D25" s="159">
        <f>Proj_1!H42+Proj_2!H42+Proj_3!H42+Proj_4!H42+Proj_5!H42+Proj_6!H42+Proj_7!H42+Proj_8!H42+Proj_9!H42+Proj_10!H42+Proj_11!H42+Proj_12!H42+Proj_13!H42+Proj_14!H42+Proj_15!H42+Proj_16!H42+Proj_17!H42+Proj_18!H42+Proj_19!H42+Proj_20!H42+Proj_21!H42+Proj_22!H42+Proj_23!H42+Proj_24!H42+Proj_25!H42+Proj_26!H42+Proj_27!H42+Proj_28!H42+Proj_29!H42+Proj_30!H42+Proj_31!H42+Proj_32!H42+Proj_33!H42+Proj_34!H42+Proj_35!H42+Proj_36!H42+Proj_37!H42+Proj_38!H42+Proj_39!H42+Proj_40!H42</f>
        <v>0</v>
      </c>
      <c r="E25" s="29"/>
      <c r="F25" s="29"/>
      <c r="G25" s="26">
        <f t="shared" si="0"/>
        <v>0</v>
      </c>
      <c r="H25" s="159">
        <f>Proj_1!I42+Proj_2!I42+Proj_3!I42+Proj_4!I42+Proj_5!I42+Proj_6!I42+Proj_7!I42+Proj_8!I42+Proj_9!I42+Proj_10!I42+Proj_11!I42+Proj_12!I42+Proj_13!I42+Proj_14!I42+Proj_15!I42+Proj_16!I42+Proj_17!I42+Proj_18!I42+Proj_19!I42+Proj_20!I42+Proj_21!I42+Proj_22!I42+Proj_23!I42+Proj_24!I42+Proj_25!I42+Proj_26!I42+Proj_27!I42+Proj_28!I42+Proj_29!I42+Proj_30!I42+Proj_31!I42+Proj_32!I42+Proj_33!I42+Proj_34!I42+Proj_35!I42+Proj_36!I42+Proj_37!I42+Proj_38!I42+Proj_39!I42+Proj_40!H42</f>
        <v>0</v>
      </c>
      <c r="I25" s="29">
        <v>0</v>
      </c>
      <c r="J25" s="29">
        <v>0</v>
      </c>
      <c r="K25" s="26">
        <f t="shared" si="1"/>
        <v>0</v>
      </c>
      <c r="L25" s="159">
        <f>Proj_1!J42+Proj_2!J42+Proj_3!J42+Proj_4!J42+Proj_5!J42+Proj_6!J42+Proj_7!J42+Proj_8!J42+Proj_9!J42+Proj_10!J42+Proj_11!J42+Proj_12!J42+Proj_13!J42+Proj_14!J42+Proj_15!J42+Proj_16!J42+Proj_17!J42+Proj_18!J42+Proj_19!J42+Proj_20!J42+Proj_21!J42+Proj_22!J42+Proj_23!J42+Proj_24!J42+Proj_25!J42+Proj_26!J42+Proj_27!J42+Proj_28!J42+Proj_29!J42+Proj_30!J42+Proj_31!J42+Proj_32!J42+Proj_33!J42+Proj_34!J42+Proj_35!J42+Proj_36!J42+Proj_37!J42+Proj_38!J42+Proj_39!J42+Proj_40!H42</f>
        <v>0</v>
      </c>
      <c r="M25" s="29">
        <v>0</v>
      </c>
      <c r="N25" s="29">
        <v>0</v>
      </c>
      <c r="O25" s="26">
        <f t="shared" si="2"/>
        <v>0</v>
      </c>
      <c r="P25" s="159">
        <f>Proj_1!K42+Proj_2!K42+Proj_3!K42+Proj_4!K42+Proj_5!K42+Proj_6!K42+Proj_7!K42+Proj_8!K42+Proj_9!K42+Proj_10!K42+Proj_11!K42+Proj_12!K42+Proj_13!K42+Proj_14!K42+Proj_15!K42+Proj_16!K42+Proj_17!K42+Proj_18!K42+Proj_19!K42+Proj_20!K42+Proj_21!K42+Proj_22!K42+Proj_23!K42+Proj_24!K42+Proj_25!K42+Proj_26!K42+Proj_27!K42+Proj_28!K42+Proj_29!K42+Proj_30!K42+Proj_31!K42+Proj_32!K42+Proj_33!K42+Proj_34!K42+Proj_35!K42+Proj_36!K42+Proj_37!K42+Proj_38!K42+Proj_39!K42+Proj_40!K42</f>
        <v>0</v>
      </c>
      <c r="Q25" s="29">
        <v>0</v>
      </c>
      <c r="R25" s="29">
        <v>0</v>
      </c>
      <c r="S25" s="26">
        <f t="shared" si="16"/>
        <v>0</v>
      </c>
      <c r="T25" s="159">
        <f>Proj_1!L42+Proj_2!L42+Proj_3!L42+Proj_4!L42+Proj_5!L42+Proj_6!L42+Proj_7!L42+Proj_8!L42+Proj_9!L42+Proj_10!L42+Proj_11!L42+Proj_12!L42+Proj_13!L42+Proj_14!L42+Proj_15!L42+Proj_16!L42+Proj_17!L42+Proj_18!L42+Proj_19!L42+Proj_20!L42+Proj_21!L42+Proj_22!L42+Proj_23!L42+Proj_24!L42+Proj_25!L42+Proj_26!L42+Proj_27!L42+Proj_28!L42+Proj_29!L42+Proj_30!L42+Proj_31!L42+Proj_32!L42+Proj_33!L42+Proj_34!L42+Proj_35!L42+Proj_36!L42+Proj_37!L42+Proj_38!L42+Proj_39!L42+Proj_40!H42</f>
        <v>21</v>
      </c>
      <c r="U25" s="29">
        <v>0</v>
      </c>
      <c r="V25" s="29">
        <v>0</v>
      </c>
      <c r="W25" s="26">
        <f t="shared" si="4"/>
        <v>21</v>
      </c>
      <c r="X25" s="159">
        <f>Proj_1!M42+Proj_2!M42+Proj_3!M42+Proj_4!M42+Proj_5!M42+Proj_6!M42+Proj_7!M42+Proj_8!M42+Proj_9!M42+Proj_10!M42+Proj_11!M42+Proj_12!M42+Proj_13!M42+Proj_14!M42+Proj_15!M42+Proj_16!M42+Proj_17!M42+Proj_18!M42+Proj_19!M42+Proj_20!M42+Proj_21!M42+Proj_22!M42+Proj_23!M42+Proj_24!M42+Proj_25!M42+Proj_26!M42+Proj_27!M42+Proj_28!M42+Proj_29!M42+Proj_30!M42+Proj_31!M42+Proj_32!M42+Proj_33!M42+Proj_34!M42+Proj_35!M42+Proj_36!M42+Proj_37!M42+Proj_38!M42+Proj_39!M42+Proj_40!H42</f>
        <v>17</v>
      </c>
      <c r="Y25" s="29">
        <v>0</v>
      </c>
      <c r="Z25" s="29">
        <v>0</v>
      </c>
      <c r="AA25" s="26">
        <f t="shared" si="5"/>
        <v>17</v>
      </c>
      <c r="AB25" s="159">
        <f>Proj_1!N42+Proj_2!N42+Proj_3!N42+Proj_4!N42+Proj_5!N42+Proj_6!N42+Proj_7!N42+Proj_8!N42+Proj_9!N42+Proj_10!N42+Proj_11!N42+Proj_12!N42+Proj_13!N42+Proj_14!N42+Proj_15!N42+Proj_16!N42+Proj_17!N42+Proj_18!N42+Proj_19!N42+Proj_20!N42+Proj_21!N42+Proj_22!N42+Proj_23!N42+Proj_24!N42+Proj_25!N42+Proj_26!N42+Proj_27!N42+Proj_28!N42+Proj_29!N42+Proj_30!N42+Proj_31!N42+Proj_32!N42+Proj_33!N42+Proj_34!N42+Proj_35!N42+Proj_36!N42+Proj_37!N42+Proj_38!N42+Proj_39!N42+Proj_40!H42</f>
        <v>15</v>
      </c>
      <c r="AC25" s="29">
        <v>0</v>
      </c>
      <c r="AD25" s="29">
        <v>0</v>
      </c>
      <c r="AE25" s="26">
        <f t="shared" si="6"/>
        <v>15</v>
      </c>
      <c r="AF25" s="159">
        <f>Proj_1!O42+Proj_2!O42+Proj_3!O42+Proj_4!O42+Proj_5!O42+Proj_6!O42+Proj_7!O42+Proj_8!O42+Proj_9!O42+Proj_10!O42+Proj_11!O42+Proj_12!O42+Proj_13!O42+Proj_14!O42+Proj_15!O42+Proj_16!O42+Proj_17!O42+Proj_18!O42+Proj_19!O42+Proj_20!O42+Proj_21!O42+Proj_22!O42+Proj_23!O42+Proj_24!O42+Proj_25!O42+Proj_26!O42+Proj_27!O42+Proj_28!O42+Proj_29!O42+Proj_30!O42+Proj_31!O42+Proj_32!O42+Proj_33!O42+Proj_34!O42+Proj_35!O42+Proj_36!O42+Proj_37!O42+Proj_38!O42+Proj_39!O42+Proj_40!H42</f>
        <v>15</v>
      </c>
      <c r="AG25" s="29">
        <v>0</v>
      </c>
      <c r="AH25" s="29">
        <v>0</v>
      </c>
      <c r="AI25" s="26">
        <f t="shared" si="7"/>
        <v>15</v>
      </c>
      <c r="AJ25" s="159">
        <f>Proj_1!P42+Proj_2!P42+Proj_3!P42+Proj_4!P42+Proj_5!P42+Proj_6!P42+Proj_7!P42+Proj_8!P42+Proj_9!P42+Proj_10!P42+Proj_11!P42+Proj_12!P42+Proj_13!P42+Proj_14!P42+Proj_15!P42+Proj_16!P42+Proj_17!P42+Proj_18!P42+Proj_19!P42+Proj_20!P42+Proj_21!P42+Proj_22!P42+Proj_23!P42+Proj_24!P42+Proj_25!P42+Proj_26!P42+Proj_27!P42+Proj_28!P42+Proj_29!P42+Proj_30!P42+Proj_31!P42+Proj_32!P42+Proj_33!P42+Proj_34!P42+Proj_35!P42+Proj_36!P42+Proj_37!P42+Proj_38!P42+Proj_39!P42+Proj_40!H42</f>
        <v>15</v>
      </c>
      <c r="AK25" s="29"/>
      <c r="AL25" s="29"/>
      <c r="AM25" s="26">
        <f t="shared" si="8"/>
        <v>15</v>
      </c>
      <c r="AN25" s="159">
        <f>Proj_1!Q42+Proj_2!Q42+Proj_3!Q42+Proj_4!Q42+Proj_5!Q42+Proj_6!Q42+Proj_7!Q42+Proj_8!Q42+Proj_9!Q42+Proj_10!Q42+Proj_11!Q42+Proj_12!Q42+Proj_13!Q42+Proj_14!Q42+Proj_15!Q42+Proj_16!Q42+Proj_17!Q42+Proj_18!Q42+Proj_19!Q42+Proj_20!Q42+Proj_21!Q42+Proj_22!Q42+Proj_23!Q42+Proj_24!Q42+Proj_25!Q42+Proj_26!Q42+Proj_27!Q42+Proj_28!Q42+Proj_29!Q42+Proj_30!Q42+Proj_31!Q42+Proj_32!Q42+Proj_33!Q42+Proj_34!Q42+Proj_35!Q42+Proj_36!Q42+Proj_37!Q42+Proj_38!Q42+Proj_39!Q42+Proj_40!H42</f>
        <v>16</v>
      </c>
      <c r="AO25" s="29"/>
      <c r="AP25" s="29"/>
      <c r="AQ25" s="26">
        <f t="shared" si="9"/>
        <v>16</v>
      </c>
      <c r="AR25" s="159">
        <f>Proj_1!R42+Proj_2!R42+Proj_3!R42+Proj_4!R42+Proj_5!R42+Proj_6!R42+Proj_7!R42+Proj_8!R42+Proj_9!R42+Proj_10!R42+Proj_11!R42+Proj_12!R42+Proj_13!R42+Proj_14!R42+Proj_15!R42+Proj_16!R42+Proj_17!R42+Proj_18!R42+Proj_19!R42+Proj_20!R42+Proj_21!R42+Proj_22!R42+Proj_23!R42+Proj_24!R42+Proj_25!R42+Proj_26!R42+Proj_27!R42+Proj_28!R42+Proj_29!R42+Proj_30!R42+Proj_31!R42+Proj_32!R42+Proj_33!R42+Proj_34!R42+Proj_35!R42+Proj_36!R42+Proj_37!R42+Proj_38!R42+Proj_39!R42+Proj_40!H42</f>
        <v>16</v>
      </c>
      <c r="AS25" s="29"/>
      <c r="AT25" s="29"/>
      <c r="AU25" s="26">
        <f t="shared" si="10"/>
        <v>16</v>
      </c>
      <c r="AV25" s="159">
        <f>Proj_1!S42+Proj_2!S42+Proj_3!S42+Proj_4!S42+Proj_5!S42+Proj_6!S42+Proj_7!S42+Proj_8!S42+Proj_9!S42+Proj_10!S42+Proj_11!S42+Proj_12!S42+Proj_13!S42+Proj_14!S42+Proj_15!S42+Proj_16!S42+Proj_17!S42+Proj_18!S42+Proj_19!S42+Proj_20!S42+Proj_21!S42+Proj_22!S42+Proj_23!S42+Proj_24!S42+Proj_25!S42+Proj_26!S42+Proj_27!S42+Proj_28!S42+Proj_29!S42+Proj_30!S42+Proj_31!S42+Proj_32!S42+Proj_33!S42+Proj_34!S42+Proj_35!S42+Proj_36!S42+Proj_37!S42+Proj_38!S42+Proj_39!S42+Proj_40!H42</f>
        <v>16</v>
      </c>
      <c r="AW25" s="29"/>
      <c r="AX25" s="29"/>
      <c r="AY25" s="293">
        <f t="shared" si="17"/>
        <v>16</v>
      </c>
      <c r="AZ25" s="298">
        <f t="shared" si="12"/>
        <v>131</v>
      </c>
      <c r="BA25" s="298">
        <f t="shared" si="13"/>
        <v>73360</v>
      </c>
      <c r="BB25" s="297"/>
      <c r="BC25" s="297"/>
      <c r="BD25" s="297"/>
      <c r="BE25" s="297">
        <f t="shared" si="14"/>
        <v>83888</v>
      </c>
      <c r="BF25" s="299">
        <f t="shared" si="15"/>
        <v>0.85064935064935054</v>
      </c>
    </row>
    <row r="26" spans="1:58" x14ac:dyDescent="0.35">
      <c r="A26" s="290" t="s">
        <v>2464</v>
      </c>
      <c r="B26" s="162" t="s">
        <v>42</v>
      </c>
      <c r="C26" s="242">
        <v>60</v>
      </c>
      <c r="D26" s="159">
        <f>Proj_1!H43+Proj_2!H43+Proj_3!H43+Proj_4!H43+Proj_5!H43+Proj_6!H43+Proj_7!H43+Proj_8!H43+Proj_9!H43+Proj_10!H43+Proj_11!H43+Proj_12!H43+Proj_13!H43+Proj_14!H43+Proj_15!H43+Proj_16!H43+Proj_17!H43+Proj_18!H43+Proj_19!H43+Proj_20!H43+Proj_21!H43+Proj_22!H43+Proj_23!H43+Proj_24!H43+Proj_25!H43+Proj_26!H43+Proj_27!H43+Proj_28!H43+Proj_29!H43+Proj_30!H43+Proj_31!H43+Proj_32!H43+Proj_33!H43+Proj_34!H43+Proj_35!H43+Proj_36!H43+Proj_37!H43+Proj_38!H43+Proj_39!H43+Proj_40!H43</f>
        <v>0</v>
      </c>
      <c r="E26" s="29"/>
      <c r="F26" s="29"/>
      <c r="G26" s="26">
        <f t="shared" si="0"/>
        <v>0</v>
      </c>
      <c r="H26" s="159">
        <f>Proj_1!I43+Proj_2!I43+Proj_3!I43+Proj_4!I43+Proj_5!I43+Proj_6!I43+Proj_7!I43+Proj_8!I43+Proj_9!I43+Proj_10!I43+Proj_11!I43+Proj_12!I43+Proj_13!I43+Proj_14!I43+Proj_15!I43+Proj_16!I43+Proj_17!I43+Proj_18!I43+Proj_19!I43+Proj_20!I43+Proj_21!I43+Proj_22!I43+Proj_23!I43+Proj_24!I43+Proj_25!I43+Proj_26!I43+Proj_27!I43+Proj_28!I43+Proj_29!I43+Proj_30!I43+Proj_31!I43+Proj_32!I43+Proj_33!I43+Proj_34!I43+Proj_35!I43+Proj_36!I43+Proj_37!I43+Proj_38!I43+Proj_39!I43+Proj_40!H43</f>
        <v>0</v>
      </c>
      <c r="I26" s="29">
        <v>0</v>
      </c>
      <c r="J26" s="29">
        <v>0</v>
      </c>
      <c r="K26" s="26">
        <f t="shared" si="1"/>
        <v>0</v>
      </c>
      <c r="L26" s="159">
        <f>Proj_1!J43+Proj_2!J43+Proj_3!J43+Proj_4!J43+Proj_5!J43+Proj_6!J43+Proj_7!J43+Proj_8!J43+Proj_9!J43+Proj_10!J43+Proj_11!J43+Proj_12!J43+Proj_13!J43+Proj_14!J43+Proj_15!J43+Proj_16!J43+Proj_17!J43+Proj_18!J43+Proj_19!J43+Proj_20!J43+Proj_21!J43+Proj_22!J43+Proj_23!J43+Proj_24!J43+Proj_25!J43+Proj_26!J43+Proj_27!J43+Proj_28!J43+Proj_29!J43+Proj_30!J43+Proj_31!J43+Proj_32!J43+Proj_33!J43+Proj_34!J43+Proj_35!J43+Proj_36!J43+Proj_37!J43+Proj_38!J43+Proj_39!J43+Proj_40!H43</f>
        <v>0</v>
      </c>
      <c r="M26" s="29">
        <v>0</v>
      </c>
      <c r="N26" s="29">
        <v>0</v>
      </c>
      <c r="O26" s="26">
        <f t="shared" si="2"/>
        <v>0</v>
      </c>
      <c r="P26" s="159">
        <f>Proj_1!K43+Proj_2!K43+Proj_3!K43+Proj_4!K43+Proj_5!K43+Proj_6!K43+Proj_7!K43+Proj_8!K43+Proj_9!K43+Proj_10!K43+Proj_11!K43+Proj_12!K43+Proj_13!K43+Proj_14!K43+Proj_15!K43+Proj_16!K43+Proj_17!K43+Proj_18!K43+Proj_19!K43+Proj_20!K43+Proj_21!K43+Proj_22!K43+Proj_23!K43+Proj_24!K43+Proj_25!K43+Proj_26!K43+Proj_27!K43+Proj_28!K43+Proj_29!K43+Proj_30!K43+Proj_31!K43+Proj_32!K43+Proj_33!K43+Proj_34!K43+Proj_35!K43+Proj_36!K43+Proj_37!K43+Proj_38!K43+Proj_39!K43+Proj_40!K43</f>
        <v>0</v>
      </c>
      <c r="Q26" s="29">
        <v>0</v>
      </c>
      <c r="R26" s="29">
        <v>0</v>
      </c>
      <c r="S26" s="26">
        <f t="shared" si="16"/>
        <v>0</v>
      </c>
      <c r="T26" s="159">
        <f>Proj_1!L43+Proj_2!L43+Proj_3!L43+Proj_4!L43+Proj_5!L43+Proj_6!L43+Proj_7!L43+Proj_8!L43+Proj_9!L43+Proj_10!L43+Proj_11!L43+Proj_12!L43+Proj_13!L43+Proj_14!L43+Proj_15!L43+Proj_16!L43+Proj_17!L43+Proj_18!L43+Proj_19!L43+Proj_20!L43+Proj_21!L43+Proj_22!L43+Proj_23!L43+Proj_24!L43+Proj_25!L43+Proj_26!L43+Proj_27!L43+Proj_28!L43+Proj_29!L43+Proj_30!L43+Proj_31!L43+Proj_32!L43+Proj_33!L43+Proj_34!L43+Proj_35!L43+Proj_36!L43+Proj_37!L43+Proj_38!L43+Proj_39!L43+Proj_40!H43</f>
        <v>21</v>
      </c>
      <c r="U26" s="29">
        <v>0</v>
      </c>
      <c r="V26" s="29">
        <v>0</v>
      </c>
      <c r="W26" s="26">
        <f t="shared" si="4"/>
        <v>21</v>
      </c>
      <c r="X26" s="159">
        <f>Proj_1!M43+Proj_2!M43+Proj_3!M43+Proj_4!M43+Proj_5!M43+Proj_6!M43+Proj_7!M43+Proj_8!M43+Proj_9!M43+Proj_10!M43+Proj_11!M43+Proj_12!M43+Proj_13!M43+Proj_14!M43+Proj_15!M43+Proj_16!M43+Proj_17!M43+Proj_18!M43+Proj_19!M43+Proj_20!M43+Proj_21!M43+Proj_22!M43+Proj_23!M43+Proj_24!M43+Proj_25!M43+Proj_26!M43+Proj_27!M43+Proj_28!M43+Proj_29!M43+Proj_30!M43+Proj_31!M43+Proj_32!M43+Proj_33!M43+Proj_34!M43+Proj_35!M43+Proj_36!M43+Proj_37!M43+Proj_38!M43+Proj_39!M43+Proj_40!H43</f>
        <v>22</v>
      </c>
      <c r="Y26" s="29">
        <v>0</v>
      </c>
      <c r="Z26" s="29">
        <v>0</v>
      </c>
      <c r="AA26" s="26">
        <f t="shared" si="5"/>
        <v>22</v>
      </c>
      <c r="AB26" s="26">
        <f>Proj_1!N43+Proj_2!N43+Proj_3!N43+Proj_4!N43+Proj_5!N43+Proj_6!N43+Proj_7!N43+Proj_8!N43+Proj_9!N43+Proj_10!N43+Proj_11!N43+Proj_12!N43+Proj_13!N43+Proj_14!N43+Proj_15!N43+Proj_16!N43+Proj_17!N43+Proj_18!N43+Proj_19!N43+Proj_20!N43+Proj_21!N43+Proj_22!N43+Proj_23!N43+Proj_24!N43+Proj_25!N43+Proj_26!N43+Proj_27!N43+Proj_28!N43+Proj_29!N43+Proj_30!N43+Proj_31!N43+Proj_32!N43+Proj_33!N43+Proj_34!N43+Proj_35!N43+Proj_36!N43+Proj_37!N43+Proj_38!N43+Proj_39!N43+Proj_40!H43</f>
        <v>19</v>
      </c>
      <c r="AC26" s="29">
        <v>0</v>
      </c>
      <c r="AD26" s="29">
        <v>0</v>
      </c>
      <c r="AE26" s="159">
        <f t="shared" si="6"/>
        <v>19</v>
      </c>
      <c r="AF26" s="159">
        <f>Proj_1!O43+Proj_2!O43+Proj_3!O43+Proj_4!O43+Proj_5!O43+Proj_6!O43+Proj_7!O43+Proj_8!O43+Proj_9!O43+Proj_10!O43+Proj_11!O43+Proj_12!O43+Proj_13!O43+Proj_14!O43+Proj_15!O43+Proj_16!O43+Proj_17!O43+Proj_18!O43+Proj_19!O43+Proj_20!O43+Proj_21!O43+Proj_22!O43+Proj_23!O43+Proj_24!O43+Proj_25!O43+Proj_26!O43+Proj_27!O43+Proj_28!O43+Proj_29!O43+Proj_30!O43+Proj_31!O43+Proj_32!O43+Proj_33!O43+Proj_34!O43+Proj_35!O43+Proj_36!O43+Proj_37!O43+Proj_38!O43+Proj_39!O43+Proj_40!H43</f>
        <v>17</v>
      </c>
      <c r="AG26" s="29">
        <v>0</v>
      </c>
      <c r="AH26" s="29">
        <v>0</v>
      </c>
      <c r="AI26" s="26">
        <f t="shared" si="7"/>
        <v>17</v>
      </c>
      <c r="AJ26" s="159">
        <f>Proj_1!P43+Proj_2!P43+Proj_3!P43+Proj_4!P43+Proj_5!P43+Proj_6!P43+Proj_7!P43+Proj_8!P43+Proj_9!P43+Proj_10!P43+Proj_11!P43+Proj_12!P43+Proj_13!P43+Proj_14!P43+Proj_15!P43+Proj_16!P43+Proj_17!P43+Proj_18!P43+Proj_19!P43+Proj_20!P43+Proj_21!P43+Proj_22!P43+Proj_23!P43+Proj_24!P43+Proj_25!P43+Proj_26!P43+Proj_27!P43+Proj_28!P43+Proj_29!P43+Proj_30!P43+Proj_31!P43+Proj_32!P43+Proj_33!P43+Proj_34!P43+Proj_35!P43+Proj_36!P43+Proj_37!P43+Proj_38!P43+Proj_39!P43+Proj_40!H43</f>
        <v>15</v>
      </c>
      <c r="AK26" s="29"/>
      <c r="AL26" s="29"/>
      <c r="AM26" s="26">
        <f t="shared" si="8"/>
        <v>15</v>
      </c>
      <c r="AN26" s="159">
        <f>Proj_1!Q43+Proj_2!Q43+Proj_3!Q43+Proj_4!Q43+Proj_5!Q43+Proj_6!Q43+Proj_7!Q43+Proj_8!Q43+Proj_9!Q43+Proj_10!Q43+Proj_11!Q43+Proj_12!Q43+Proj_13!Q43+Proj_14!Q43+Proj_15!Q43+Proj_16!Q43+Proj_17!Q43+Proj_18!Q43+Proj_19!Q43+Proj_20!Q43+Proj_21!Q43+Proj_22!Q43+Proj_23!Q43+Proj_24!Q43+Proj_25!Q43+Proj_26!Q43+Proj_27!Q43+Proj_28!Q43+Proj_29!Q43+Proj_30!Q43+Proj_31!Q43+Proj_32!Q43+Proj_33!Q43+Proj_34!Q43+Proj_35!Q43+Proj_36!Q43+Proj_37!Q43+Proj_38!Q43+Proj_39!Q43+Proj_40!H43</f>
        <v>14</v>
      </c>
      <c r="AO26" s="29"/>
      <c r="AP26" s="29"/>
      <c r="AQ26" s="26">
        <f t="shared" si="9"/>
        <v>14</v>
      </c>
      <c r="AR26" s="159">
        <f>Proj_1!R43+Proj_2!R43+Proj_3!R43+Proj_4!R43+Proj_5!R43+Proj_6!R43+Proj_7!R43+Proj_8!R43+Proj_9!R43+Proj_10!R43+Proj_11!R43+Proj_12!R43+Proj_13!R43+Proj_14!R43+Proj_15!R43+Proj_16!R43+Proj_17!R43+Proj_18!R43+Proj_19!R43+Proj_20!R43+Proj_21!R43+Proj_22!R43+Proj_23!R43+Proj_24!R43+Proj_25!R43+Proj_26!R43+Proj_27!R43+Proj_28!R43+Proj_29!R43+Proj_30!R43+Proj_31!R43+Proj_32!R43+Proj_33!R43+Proj_34!R43+Proj_35!R43+Proj_36!R43+Proj_37!R43+Proj_38!R43+Proj_39!R43+Proj_40!H43</f>
        <v>17</v>
      </c>
      <c r="AS26" s="29"/>
      <c r="AT26" s="29"/>
      <c r="AU26" s="26">
        <f t="shared" si="10"/>
        <v>17</v>
      </c>
      <c r="AV26" s="159">
        <f>Proj_1!S43+Proj_2!S43+Proj_3!S43+Proj_4!S43+Proj_5!S43+Proj_6!S43+Proj_7!S43+Proj_8!S43+Proj_9!S43+Proj_10!S43+Proj_11!S43+Proj_12!S43+Proj_13!S43+Proj_14!S43+Proj_15!S43+Proj_16!S43+Proj_17!S43+Proj_18!S43+Proj_19!S43+Proj_20!S43+Proj_21!S43+Proj_22!S43+Proj_23!S43+Proj_24!S43+Proj_25!S43+Proj_26!S43+Proj_27!S43+Proj_28!S43+Proj_29!S43+Proj_30!S43+Proj_31!S43+Proj_32!S43+Proj_33!S43+Proj_34!S43+Proj_35!S43+Proj_36!S43+Proj_37!S43+Proj_38!S43+Proj_39!S43+Proj_40!H43</f>
        <v>17</v>
      </c>
      <c r="AW26" s="29"/>
      <c r="AX26" s="29"/>
      <c r="AY26" s="293">
        <f t="shared" si="17"/>
        <v>17</v>
      </c>
      <c r="AZ26" s="298">
        <f t="shared" si="12"/>
        <v>142</v>
      </c>
      <c r="BA26" s="298">
        <f t="shared" si="13"/>
        <v>68160</v>
      </c>
      <c r="BB26" s="297"/>
      <c r="BC26" s="297"/>
      <c r="BD26" s="297"/>
      <c r="BE26" s="297">
        <f t="shared" si="14"/>
        <v>71904</v>
      </c>
      <c r="BF26" s="299">
        <f t="shared" si="15"/>
        <v>0.92207792207792205</v>
      </c>
    </row>
    <row r="27" spans="1:58" x14ac:dyDescent="0.35">
      <c r="A27" s="290" t="s">
        <v>2465</v>
      </c>
      <c r="B27" s="162" t="s">
        <v>42</v>
      </c>
      <c r="C27" s="242">
        <v>60</v>
      </c>
      <c r="D27" s="159">
        <f>Proj_1!H44+Proj_2!H44+Proj_3!H44+Proj_4!H44+Proj_5!H44+Proj_6!H44+Proj_7!H44+Proj_8!H44+Proj_9!H44+Proj_10!H44+Proj_11!H44+Proj_12!H44+Proj_13!H44+Proj_14!H44+Proj_15!H44+Proj_16!H44+Proj_17!H44+Proj_18!H44+Proj_19!H44+Proj_20!H44+Proj_21!H44+Proj_22!H44+Proj_23!H44+Proj_24!H44+Proj_25!H44+Proj_26!H44+Proj_27!H44+Proj_28!H44+Proj_29!H44+Proj_30!H44+Proj_31!H44+Proj_32!H44+Proj_33!H44+Proj_34!H44+Proj_35!H44+Proj_36!H44+Proj_37!H44+Proj_38!H44+Proj_39!H44+Proj_40!H44</f>
        <v>0</v>
      </c>
      <c r="E27" s="29"/>
      <c r="F27" s="29"/>
      <c r="G27" s="26">
        <f t="shared" si="0"/>
        <v>0</v>
      </c>
      <c r="H27" s="159">
        <f>Proj_1!I44+Proj_2!I44+Proj_3!I44+Proj_4!I44+Proj_5!I44+Proj_6!I44+Proj_7!I44+Proj_8!I44+Proj_9!I44+Proj_10!I44+Proj_11!I44+Proj_12!I44+Proj_13!I44+Proj_14!I44+Proj_15!I44+Proj_16!I44+Proj_17!I44+Proj_18!I44+Proj_19!I44+Proj_20!I44+Proj_21!I44+Proj_22!I44+Proj_23!I44+Proj_24!I44+Proj_25!I44+Proj_26!I44+Proj_27!I44+Proj_28!I44+Proj_29!I44+Proj_30!I44+Proj_31!I44+Proj_32!I44+Proj_33!I44+Proj_34!I44+Proj_35!I44+Proj_36!I44+Proj_37!I44+Proj_38!I44+Proj_39!I44+Proj_40!H44</f>
        <v>0</v>
      </c>
      <c r="I27" s="29">
        <v>0</v>
      </c>
      <c r="J27" s="29">
        <v>0</v>
      </c>
      <c r="K27" s="26">
        <f t="shared" si="1"/>
        <v>0</v>
      </c>
      <c r="L27" s="159">
        <f>Proj_1!J44+Proj_2!J44+Proj_3!J44+Proj_4!J44+Proj_5!J44+Proj_6!J44+Proj_7!J44+Proj_8!J44+Proj_9!J44+Proj_10!J44+Proj_11!J44+Proj_12!J44+Proj_13!J44+Proj_14!J44+Proj_15!J44+Proj_16!J44+Proj_17!J44+Proj_18!J44+Proj_19!J44+Proj_20!J44+Proj_21!J44+Proj_22!J44+Proj_23!J44+Proj_24!J44+Proj_25!J44+Proj_26!J44+Proj_27!J44+Proj_28!J44+Proj_29!J44+Proj_30!J44+Proj_31!J44+Proj_32!J44+Proj_33!J44+Proj_34!J44+Proj_35!J44+Proj_36!J44+Proj_37!J44+Proj_38!J44+Proj_39!J44+Proj_40!H44</f>
        <v>0</v>
      </c>
      <c r="M27" s="29">
        <v>0</v>
      </c>
      <c r="N27" s="29">
        <v>0</v>
      </c>
      <c r="O27" s="26">
        <f t="shared" si="2"/>
        <v>0</v>
      </c>
      <c r="P27" s="159">
        <f>Proj_1!K44+Proj_2!K44+Proj_3!K44+Proj_4!K44+Proj_5!K44+Proj_6!K44+Proj_7!K44+Proj_8!K44+Proj_9!K44+Proj_10!K44+Proj_11!K44+Proj_12!K44+Proj_13!K44+Proj_14!K44+Proj_15!K44+Proj_16!K44+Proj_17!K44+Proj_18!K44+Proj_19!K44+Proj_20!K44+Proj_21!K44+Proj_22!K44+Proj_23!K44+Proj_24!K44+Proj_25!K44+Proj_26!K44+Proj_27!K44+Proj_28!K44+Proj_29!K44+Proj_30!K44+Proj_31!K44+Proj_32!K44+Proj_33!K44+Proj_34!K44+Proj_35!K44+Proj_36!K44+Proj_37!K44+Proj_38!K44+Proj_39!K44+Proj_40!K44</f>
        <v>0</v>
      </c>
      <c r="Q27" s="29">
        <v>0</v>
      </c>
      <c r="R27" s="29">
        <v>0</v>
      </c>
      <c r="S27" s="26">
        <f t="shared" si="16"/>
        <v>0</v>
      </c>
      <c r="T27" s="159">
        <f>Proj_1!L44+Proj_2!L44+Proj_3!L44+Proj_4!L44+Proj_5!L44+Proj_6!L44+Proj_7!L44+Proj_8!L44+Proj_9!L44+Proj_10!L44+Proj_11!L44+Proj_12!L44+Proj_13!L44+Proj_14!L44+Proj_15!L44+Proj_16!L44+Proj_17!L44+Proj_18!L44+Proj_19!L44+Proj_20!L44+Proj_21!L44+Proj_22!L44+Proj_23!L44+Proj_24!L44+Proj_25!L44+Proj_26!L44+Proj_27!L44+Proj_28!L44+Proj_29!L44+Proj_30!L44+Proj_31!L44+Proj_32!L44+Proj_33!L44+Proj_34!L44+Proj_35!L44+Proj_36!L44+Proj_37!L44+Proj_38!L44+Proj_39!L44+Proj_40!H44</f>
        <v>13</v>
      </c>
      <c r="U27" s="29">
        <v>0</v>
      </c>
      <c r="V27" s="29">
        <v>0</v>
      </c>
      <c r="W27" s="26">
        <f t="shared" si="4"/>
        <v>13</v>
      </c>
      <c r="X27" s="159">
        <f>Proj_1!M44+Proj_2!M44+Proj_3!M44+Proj_4!M44+Proj_5!M44+Proj_6!M44+Proj_7!M44+Proj_8!M44+Proj_9!M44+Proj_10!M44+Proj_11!M44+Proj_12!M44+Proj_13!M44+Proj_14!M44+Proj_15!M44+Proj_16!M44+Proj_17!M44+Proj_18!M44+Proj_19!M44+Proj_20!M44+Proj_21!M44+Proj_22!M44+Proj_23!M44+Proj_24!M44+Proj_25!M44+Proj_26!M44+Proj_27!M44+Proj_28!M44+Proj_29!M44+Proj_30!M44+Proj_31!M44+Proj_32!M44+Proj_33!M44+Proj_34!M44+Proj_35!M44+Proj_36!M44+Proj_37!M44+Proj_38!M44+Proj_39!M44+Proj_40!H44</f>
        <v>19</v>
      </c>
      <c r="Y27" s="29">
        <v>0</v>
      </c>
      <c r="Z27" s="29">
        <v>0</v>
      </c>
      <c r="AA27" s="26">
        <f t="shared" si="5"/>
        <v>19</v>
      </c>
      <c r="AB27" s="159">
        <f>Proj_1!N44+Proj_2!N44+Proj_3!N44+Proj_4!N44+Proj_5!N44+Proj_6!N44+Proj_7!N44+Proj_8!N44+Proj_9!N44+Proj_10!N44+Proj_11!N44+Proj_12!N44+Proj_13!N44+Proj_14!N44+Proj_15!N44+Proj_16!N44+Proj_17!N44+Proj_18!N44+Proj_19!N44+Proj_20!N44+Proj_21!N44+Proj_22!N44+Proj_23!N44+Proj_24!N44+Proj_25!N44+Proj_26!N44+Proj_27!N44+Proj_28!N44+Proj_29!N44+Proj_30!N44+Proj_31!N44+Proj_32!N44+Proj_33!N44+Proj_34!N44+Proj_35!N44+Proj_36!N44+Proj_37!N44+Proj_38!N44+Proj_39!N44+Proj_40!H44</f>
        <v>23</v>
      </c>
      <c r="AC27" s="29">
        <v>0</v>
      </c>
      <c r="AD27" s="29">
        <v>0</v>
      </c>
      <c r="AE27" s="26">
        <f t="shared" si="6"/>
        <v>23</v>
      </c>
      <c r="AF27" s="159">
        <f>Proj_1!O44+Proj_2!O44+Proj_3!O44+Proj_4!O44+Proj_5!O44+Proj_6!O44+Proj_7!O44+Proj_8!O44+Proj_9!O44+Proj_10!O44+Proj_11!O44+Proj_12!O44+Proj_13!O44+Proj_14!O44+Proj_15!O44+Proj_16!O44+Proj_17!O44+Proj_18!O44+Proj_19!O44+Proj_20!O44+Proj_21!O44+Proj_22!O44+Proj_23!O44+Proj_24!O44+Proj_25!O44+Proj_26!O44+Proj_27!O44+Proj_28!O44+Proj_29!O44+Proj_30!O44+Proj_31!O44+Proj_32!O44+Proj_33!O44+Proj_34!O44+Proj_35!O44+Proj_36!O44+Proj_37!O44+Proj_38!O44+Proj_39!O44+Proj_40!H44</f>
        <v>22</v>
      </c>
      <c r="AG27" s="29">
        <v>0</v>
      </c>
      <c r="AH27" s="29">
        <v>0</v>
      </c>
      <c r="AI27" s="26">
        <f t="shared" si="7"/>
        <v>22</v>
      </c>
      <c r="AJ27" s="159">
        <f>Proj_1!P44+Proj_2!P44+Proj_3!P44+Proj_4!P44+Proj_5!P44+Proj_6!P44+Proj_7!P44+Proj_8!P44+Proj_9!P44+Proj_10!P44+Proj_11!P44+Proj_12!P44+Proj_13!P44+Proj_14!P44+Proj_15!P44+Proj_16!P44+Proj_17!P44+Proj_18!P44+Proj_19!P44+Proj_20!P44+Proj_21!P44+Proj_22!P44+Proj_23!P44+Proj_24!P44+Proj_25!P44+Proj_26!P44+Proj_27!P44+Proj_28!P44+Proj_29!P44+Proj_30!P44+Proj_31!P44+Proj_32!P44+Proj_33!P44+Proj_34!P44+Proj_35!P44+Proj_36!P44+Proj_37!P44+Proj_38!P44+Proj_39!P44+Proj_40!H44</f>
        <v>10</v>
      </c>
      <c r="AK27" s="29"/>
      <c r="AL27" s="29"/>
      <c r="AM27" s="26">
        <f t="shared" si="8"/>
        <v>10</v>
      </c>
      <c r="AN27" s="159">
        <f>Proj_1!Q44+Proj_2!Q44+Proj_3!Q44+Proj_4!Q44+Proj_5!Q44+Proj_6!Q44+Proj_7!Q44+Proj_8!Q44+Proj_9!Q44+Proj_10!Q44+Proj_11!Q44+Proj_12!Q44+Proj_13!Q44+Proj_14!Q44+Proj_15!Q44+Proj_16!Q44+Proj_17!Q44+Proj_18!Q44+Proj_19!Q44+Proj_20!Q44+Proj_21!Q44+Proj_22!Q44+Proj_23!Q44+Proj_24!Q44+Proj_25!Q44+Proj_26!Q44+Proj_27!Q44+Proj_28!Q44+Proj_29!Q44+Proj_30!Q44+Proj_31!Q44+Proj_32!Q44+Proj_33!Q44+Proj_34!Q44+Proj_35!Q44+Proj_36!Q44+Proj_37!Q44+Proj_38!Q44+Proj_39!Q44+Proj_40!H44</f>
        <v>10</v>
      </c>
      <c r="AO27" s="29"/>
      <c r="AP27" s="29"/>
      <c r="AQ27" s="26">
        <f t="shared" si="9"/>
        <v>10</v>
      </c>
      <c r="AR27" s="159">
        <f>Proj_1!R44+Proj_2!R44+Proj_3!R44+Proj_4!R44+Proj_5!R44+Proj_6!R44+Proj_7!R44+Proj_8!R44+Proj_9!R44+Proj_10!R44+Proj_11!R44+Proj_12!R44+Proj_13!R44+Proj_14!R44+Proj_15!R44+Proj_16!R44+Proj_17!R44+Proj_18!R44+Proj_19!R44+Proj_20!R44+Proj_21!R44+Proj_22!R44+Proj_23!R44+Proj_24!R44+Proj_25!R44+Proj_26!R44+Proj_27!R44+Proj_28!R44+Proj_29!R44+Proj_30!R44+Proj_31!R44+Proj_32!R44+Proj_33!R44+Proj_34!R44+Proj_35!R44+Proj_36!R44+Proj_37!R44+Proj_38!R44+Proj_39!R44+Proj_40!H44</f>
        <v>10</v>
      </c>
      <c r="AS27" s="29"/>
      <c r="AT27" s="29"/>
      <c r="AU27" s="26">
        <f t="shared" si="10"/>
        <v>10</v>
      </c>
      <c r="AV27" s="159">
        <f>Proj_1!S44+Proj_2!S44+Proj_3!S44+Proj_4!S44+Proj_5!S44+Proj_6!S44+Proj_7!S44+Proj_8!S44+Proj_9!S44+Proj_10!S44+Proj_11!S44+Proj_12!S44+Proj_13!S44+Proj_14!S44+Proj_15!S44+Proj_16!S44+Proj_17!S44+Proj_18!S44+Proj_19!S44+Proj_20!S44+Proj_21!S44+Proj_22!S44+Proj_23!S44+Proj_24!S44+Proj_25!S44+Proj_26!S44+Proj_27!S44+Proj_28!S44+Proj_29!S44+Proj_30!S44+Proj_31!S44+Proj_32!S44+Proj_33!S44+Proj_34!S44+Proj_35!S44+Proj_36!S44+Proj_37!S44+Proj_38!S44+Proj_39!S44+Proj_40!H44</f>
        <v>10</v>
      </c>
      <c r="AW27" s="29"/>
      <c r="AX27" s="29"/>
      <c r="AY27" s="293">
        <f t="shared" si="17"/>
        <v>10</v>
      </c>
      <c r="AZ27" s="298">
        <f t="shared" si="12"/>
        <v>117</v>
      </c>
      <c r="BA27" s="298">
        <f t="shared" si="13"/>
        <v>56160</v>
      </c>
      <c r="BB27" s="297"/>
      <c r="BC27" s="297"/>
      <c r="BD27" s="297"/>
      <c r="BE27" s="297">
        <f t="shared" si="14"/>
        <v>71904</v>
      </c>
      <c r="BF27" s="299">
        <f t="shared" si="15"/>
        <v>0.75974025974025972</v>
      </c>
    </row>
    <row r="28" spans="1:58" x14ac:dyDescent="0.35">
      <c r="A28" s="291" t="s">
        <v>2466</v>
      </c>
      <c r="B28" s="162" t="s">
        <v>42</v>
      </c>
      <c r="C28" s="242">
        <v>60</v>
      </c>
      <c r="D28" s="159">
        <f>Proj_1!H45+Proj_2!H45+Proj_3!H45+Proj_4!H45+Proj_5!H45+Proj_6!H45+Proj_7!H45+Proj_8!H45+Proj_9!H45+Proj_10!H45+Proj_11!H45+Proj_12!H45+Proj_13!H45+Proj_14!H45+Proj_15!H45+Proj_16!H45+Proj_17!H45+Proj_18!H45+Proj_19!H45+Proj_20!H45+Proj_21!H45+Proj_22!H45+Proj_23!H45+Proj_24!H45+Proj_25!H45+Proj_26!H45+Proj_27!H45+Proj_28!H45+Proj_29!H45+Proj_30!H45+Proj_31!H45+Proj_32!H45+Proj_33!H45+Proj_34!H45+Proj_35!H45+Proj_36!H45+Proj_37!H45+Proj_38!H45+Proj_39!H45+Proj_40!H45</f>
        <v>0</v>
      </c>
      <c r="E28" s="29"/>
      <c r="F28" s="29"/>
      <c r="G28" s="26">
        <f t="shared" si="0"/>
        <v>0</v>
      </c>
      <c r="H28" s="159">
        <f>Proj_1!I45+Proj_2!I45+Proj_3!I45+Proj_4!I45+Proj_5!I45+Proj_6!I45+Proj_7!I45+Proj_8!I45+Proj_9!I45+Proj_10!I45+Proj_11!I45+Proj_12!I45+Proj_13!I45+Proj_14!I45+Proj_15!I45+Proj_16!I45+Proj_17!I45+Proj_18!I45+Proj_19!I45+Proj_20!I45+Proj_21!I45+Proj_22!I45+Proj_23!I45+Proj_24!I45+Proj_25!I45+Proj_26!I45+Proj_27!I45+Proj_28!I45+Proj_29!I45+Proj_30!I45+Proj_31!I45+Proj_32!I45+Proj_33!I45+Proj_34!I45+Proj_35!I45+Proj_36!I45+Proj_37!I45+Proj_38!I45+Proj_39!I45+Proj_40!H45</f>
        <v>0</v>
      </c>
      <c r="I28" s="29">
        <v>0</v>
      </c>
      <c r="J28" s="29">
        <v>0</v>
      </c>
      <c r="K28" s="26">
        <f t="shared" si="1"/>
        <v>0</v>
      </c>
      <c r="L28" s="159">
        <f>Proj_1!J45+Proj_2!J45+Proj_3!J45+Proj_4!J45+Proj_5!J45+Proj_6!J45+Proj_7!J45+Proj_8!J45+Proj_9!J45+Proj_10!J45+Proj_11!J45+Proj_12!J45+Proj_13!J45+Proj_14!J45+Proj_15!J45+Proj_16!J45+Proj_17!J45+Proj_18!J45+Proj_19!J45+Proj_20!J45+Proj_21!J45+Proj_22!J45+Proj_23!J45+Proj_24!J45+Proj_25!J45+Proj_26!J45+Proj_27!J45+Proj_28!J45+Proj_29!J45+Proj_30!J45+Proj_31!J45+Proj_32!J45+Proj_33!J45+Proj_34!J45+Proj_35!J45+Proj_36!J45+Proj_37!J45+Proj_38!J45+Proj_39!J45+Proj_40!H45</f>
        <v>0</v>
      </c>
      <c r="M28" s="29">
        <v>0</v>
      </c>
      <c r="N28" s="29">
        <v>0</v>
      </c>
      <c r="O28" s="26">
        <f t="shared" si="2"/>
        <v>0</v>
      </c>
      <c r="P28" s="159">
        <f>Proj_1!K45+Proj_2!K45+Proj_3!K45+Proj_4!K45+Proj_5!K45+Proj_6!K45+Proj_7!K45+Proj_8!K45+Proj_9!K45+Proj_10!K45+Proj_11!K45+Proj_12!K45+Proj_13!K45+Proj_14!K45+Proj_15!K45+Proj_16!K45+Proj_17!K45+Proj_18!K45+Proj_19!K45+Proj_20!K45+Proj_21!K45+Proj_22!K45+Proj_23!K45+Proj_24!K45+Proj_25!K45+Proj_26!K45+Proj_27!K45+Proj_28!K45+Proj_29!K45+Proj_30!K45+Proj_31!K45+Proj_32!K45+Proj_33!K45+Proj_34!K45+Proj_35!K45+Proj_36!K45+Proj_37!K45+Proj_38!K45+Proj_39!K45+Proj_40!K45</f>
        <v>0</v>
      </c>
      <c r="Q28" s="29">
        <v>0</v>
      </c>
      <c r="R28" s="29">
        <v>0</v>
      </c>
      <c r="S28" s="26">
        <f t="shared" si="16"/>
        <v>0</v>
      </c>
      <c r="T28" s="159">
        <f>Proj_1!L45+Proj_2!L45+Proj_3!L45+Proj_4!L45+Proj_5!L45+Proj_6!L45+Proj_7!L45+Proj_8!L45+Proj_9!L45+Proj_10!L45+Proj_11!L45+Proj_12!L45+Proj_13!L45+Proj_14!L45+Proj_15!L45+Proj_16!L45+Proj_17!L45+Proj_18!L45+Proj_19!L45+Proj_20!L45+Proj_21!L45+Proj_22!L45+Proj_23!L45+Proj_24!L45+Proj_25!L45+Proj_26!L45+Proj_27!L45+Proj_28!L45+Proj_29!L45+Proj_30!L45+Proj_31!L45+Proj_32!L45+Proj_33!L45+Proj_34!L45+Proj_35!L45+Proj_36!L45+Proj_37!L45+Proj_38!L45+Proj_39!L45+Proj_40!H45</f>
        <v>21</v>
      </c>
      <c r="U28" s="29">
        <v>0</v>
      </c>
      <c r="V28" s="29">
        <v>0</v>
      </c>
      <c r="W28" s="26">
        <f t="shared" si="4"/>
        <v>21</v>
      </c>
      <c r="X28" s="159">
        <f>Proj_1!M45+Proj_2!M45+Proj_3!M45+Proj_4!M45+Proj_5!M45+Proj_6!M45+Proj_7!M45+Proj_8!M45+Proj_9!M45+Proj_10!M45+Proj_11!M45+Proj_12!M45+Proj_13!M45+Proj_14!M45+Proj_15!M45+Proj_16!M45+Proj_17!M45+Proj_18!M45+Proj_19!M45+Proj_20!M45+Proj_21!M45+Proj_22!M45+Proj_23!M45+Proj_24!M45+Proj_25!M45+Proj_26!M45+Proj_27!M45+Proj_28!M45+Proj_29!M45+Proj_30!M45+Proj_31!M45+Proj_32!M45+Proj_33!M45+Proj_34!M45+Proj_35!M45+Proj_36!M45+Proj_37!M45+Proj_38!M45+Proj_39!M45+Proj_40!H45</f>
        <v>22</v>
      </c>
      <c r="Y28" s="29">
        <v>0</v>
      </c>
      <c r="Z28" s="29">
        <v>0</v>
      </c>
      <c r="AA28" s="26">
        <f t="shared" si="5"/>
        <v>22</v>
      </c>
      <c r="AB28" s="159">
        <f>Proj_1!N45+Proj_2!N45+Proj_3!N45+Proj_4!N45+Proj_5!N45+Proj_6!N45+Proj_7!N45+Proj_8!N45+Proj_9!N45+Proj_10!N45+Proj_11!N45+Proj_12!N45+Proj_13!N45+Proj_14!N45+Proj_15!N45+Proj_16!N45+Proj_17!N45+Proj_18!N45+Proj_19!N45+Proj_20!N45+Proj_21!N45+Proj_22!N45+Proj_23!N45+Proj_24!N45+Proj_25!N45+Proj_26!N45+Proj_27!N45+Proj_28!N45+Proj_29!N45+Proj_30!N45+Proj_31!N45+Proj_32!N45+Proj_33!N45+Proj_34!N45+Proj_35!N45+Proj_36!N45+Proj_37!N45+Proj_38!N45+Proj_39!N45+Proj_40!H45</f>
        <v>23</v>
      </c>
      <c r="AC28" s="29">
        <v>0</v>
      </c>
      <c r="AD28" s="29">
        <v>0</v>
      </c>
      <c r="AE28" s="26">
        <f t="shared" si="6"/>
        <v>23</v>
      </c>
      <c r="AF28" s="159">
        <f>Proj_1!O45+Proj_2!O45+Proj_3!O45+Proj_4!O45+Proj_5!O45+Proj_6!O45+Proj_7!O45+Proj_8!O45+Proj_9!O45+Proj_10!O45+Proj_11!O45+Proj_12!O45+Proj_13!O45+Proj_14!O45+Proj_15!O45+Proj_16!O45+Proj_17!O45+Proj_18!O45+Proj_19!O45+Proj_20!O45+Proj_21!O45+Proj_22!O45+Proj_23!O45+Proj_24!O45+Proj_25!O45+Proj_26!O45+Proj_27!O45+Proj_28!O45+Proj_29!O45+Proj_30!O45+Proj_31!O45+Proj_32!O45+Proj_33!O45+Proj_34!O45+Proj_35!O45+Proj_36!O45+Proj_37!O45+Proj_38!O45+Proj_39!O45+Proj_40!H45</f>
        <v>22</v>
      </c>
      <c r="AG28" s="29">
        <v>0</v>
      </c>
      <c r="AH28" s="29">
        <v>0</v>
      </c>
      <c r="AI28" s="26">
        <f t="shared" si="7"/>
        <v>22</v>
      </c>
      <c r="AJ28" s="159">
        <f>Proj_1!P45+Proj_2!P45+Proj_3!P45+Proj_4!P45+Proj_5!P45+Proj_6!P45+Proj_7!P45+Proj_8!P45+Proj_9!P45+Proj_10!P45+Proj_11!P45+Proj_12!P45+Proj_13!P45+Proj_14!P45+Proj_15!P45+Proj_16!P45+Proj_17!P45+Proj_18!P45+Proj_19!P45+Proj_20!P45+Proj_21!P45+Proj_22!P45+Proj_23!P45+Proj_24!P45+Proj_25!P45+Proj_26!P45+Proj_27!P45+Proj_28!P45+Proj_29!P45+Proj_30!P45+Proj_31!P45+Proj_32!P45+Proj_33!P45+Proj_34!P45+Proj_35!P45+Proj_36!P45+Proj_37!P45+Proj_38!P45+Proj_39!P45+Proj_40!H45</f>
        <v>20</v>
      </c>
      <c r="AK28" s="29"/>
      <c r="AL28" s="29"/>
      <c r="AM28" s="26">
        <f t="shared" si="8"/>
        <v>20</v>
      </c>
      <c r="AN28" s="159">
        <f>Proj_1!Q45+Proj_2!Q45+Proj_3!Q45+Proj_4!Q45+Proj_5!Q45+Proj_6!Q45+Proj_7!Q45+Proj_8!Q45+Proj_9!Q45+Proj_10!Q45+Proj_11!Q45+Proj_12!Q45+Proj_13!Q45+Proj_14!Q45+Proj_15!Q45+Proj_16!Q45+Proj_17!Q45+Proj_18!Q45+Proj_19!Q45+Proj_20!Q45+Proj_21!Q45+Proj_22!Q45+Proj_23!Q45+Proj_24!Q45+Proj_25!Q45+Proj_26!Q45+Proj_27!Q45+Proj_28!Q45+Proj_29!Q45+Proj_30!Q45+Proj_31!Q45+Proj_32!Q45+Proj_33!Q45+Proj_34!Q45+Proj_35!Q45+Proj_36!Q45+Proj_37!Q45+Proj_38!Q45+Proj_39!Q45+Proj_40!H45</f>
        <v>19</v>
      </c>
      <c r="AO28" s="29"/>
      <c r="AP28" s="29"/>
      <c r="AQ28" s="26">
        <f t="shared" si="9"/>
        <v>19</v>
      </c>
      <c r="AR28" s="159">
        <f>Proj_1!R45+Proj_2!R45+Proj_3!R45+Proj_4!R45+Proj_5!R45+Proj_6!R45+Proj_7!R45+Proj_8!R45+Proj_9!R45+Proj_10!R45+Proj_11!R45+Proj_12!R45+Proj_13!R45+Proj_14!R45+Proj_15!R45+Proj_16!R45+Proj_17!R45+Proj_18!R45+Proj_19!R45+Proj_20!R45+Proj_21!R45+Proj_22!R45+Proj_23!R45+Proj_24!R45+Proj_25!R45+Proj_26!R45+Proj_27!R45+Proj_28!R45+Proj_29!R45+Proj_30!R45+Proj_31!R45+Proj_32!R45+Proj_33!R45+Proj_34!R45+Proj_35!R45+Proj_36!R45+Proj_37!R45+Proj_38!R45+Proj_39!R45+Proj_40!H45</f>
        <v>21</v>
      </c>
      <c r="AS28" s="29"/>
      <c r="AT28" s="29"/>
      <c r="AU28" s="26">
        <f t="shared" si="10"/>
        <v>21</v>
      </c>
      <c r="AV28" s="159">
        <f>Proj_1!S45+Proj_2!S45+Proj_3!S45+Proj_4!S45+Proj_5!S45+Proj_6!S45+Proj_7!S45+Proj_8!S45+Proj_9!S45+Proj_10!S45+Proj_11!S45+Proj_12!S45+Proj_13!S45+Proj_14!S45+Proj_15!S45+Proj_16!S45+Proj_17!S45+Proj_18!S45+Proj_19!S45+Proj_20!S45+Proj_21!S45+Proj_22!S45+Proj_23!S45+Proj_24!S45+Proj_25!S45+Proj_26!S45+Proj_27!S45+Proj_28!S45+Proj_29!S45+Proj_30!S45+Proj_31!S45+Proj_32!S45+Proj_33!S45+Proj_34!S45+Proj_35!S45+Proj_36!S45+Proj_37!S45+Proj_38!S45+Proj_39!S45+Proj_40!H45</f>
        <v>22</v>
      </c>
      <c r="AW28" s="29"/>
      <c r="AX28" s="29"/>
      <c r="AY28" s="293">
        <f t="shared" si="17"/>
        <v>22</v>
      </c>
      <c r="AZ28" s="298">
        <f t="shared" si="12"/>
        <v>170</v>
      </c>
      <c r="BA28" s="298">
        <f t="shared" si="13"/>
        <v>81600</v>
      </c>
      <c r="BB28" s="297"/>
      <c r="BC28" s="297"/>
      <c r="BD28" s="297"/>
      <c r="BE28" s="297">
        <f t="shared" si="14"/>
        <v>71904</v>
      </c>
      <c r="BF28" s="299">
        <f t="shared" si="15"/>
        <v>1.1038961038961039</v>
      </c>
    </row>
    <row r="29" spans="1:58" x14ac:dyDescent="0.35">
      <c r="A29" s="288" t="s">
        <v>2467</v>
      </c>
      <c r="B29" s="162" t="s">
        <v>42</v>
      </c>
      <c r="C29" s="242">
        <v>60</v>
      </c>
      <c r="D29" s="159">
        <f>Proj_1!H46+Proj_2!H46+Proj_3!H46+Proj_4!H46+Proj_5!H46+Proj_6!H46+Proj_7!H46+Proj_8!H46+Proj_9!H46+Proj_10!H46+Proj_11!H46+Proj_12!H46+Proj_13!H46+Proj_14!H46+Proj_15!H46+Proj_16!H46+Proj_17!H46+Proj_18!H46+Proj_19!H46+Proj_20!H46+Proj_21!H46+Proj_22!H46+Proj_23!H46+Proj_24!H46+Proj_25!H46+Proj_26!H46+Proj_27!H46+Proj_28!H46+Proj_29!H46+Proj_30!H46+Proj_31!H46+Proj_32!H46+Proj_33!H46+Proj_34!H46+Proj_35!H46+Proj_36!H46+Proj_37!H46+Proj_38!H46+Proj_39!H46+Proj_40!H46</f>
        <v>0</v>
      </c>
      <c r="E29" s="29"/>
      <c r="F29" s="29"/>
      <c r="G29" s="26">
        <f t="shared" si="0"/>
        <v>0</v>
      </c>
      <c r="H29" s="159">
        <f>Proj_1!I46+Proj_2!I46+Proj_3!I46+Proj_4!I46+Proj_5!I46+Proj_6!I46+Proj_7!I46+Proj_8!I46+Proj_9!I46+Proj_10!I46+Proj_11!I46+Proj_12!I46+Proj_13!I46+Proj_14!I46+Proj_15!I46+Proj_16!I46+Proj_17!I46+Proj_18!I46+Proj_19!I46+Proj_20!I46+Proj_21!I46+Proj_22!I46+Proj_23!I46+Proj_24!I46+Proj_25!I46+Proj_26!I46+Proj_27!I46+Proj_28!I46+Proj_29!I46+Proj_30!I46+Proj_31!I46+Proj_32!I46+Proj_33!I46+Proj_34!I46+Proj_35!I46+Proj_36!I46+Proj_37!I46+Proj_38!I46+Proj_39!I46+Proj_40!H46</f>
        <v>0</v>
      </c>
      <c r="I29" s="29">
        <v>0</v>
      </c>
      <c r="J29" s="29">
        <v>0</v>
      </c>
      <c r="K29" s="26">
        <f t="shared" si="1"/>
        <v>0</v>
      </c>
      <c r="L29" s="159">
        <f>Proj_1!J46+Proj_2!J46+Proj_3!J46+Proj_4!J46+Proj_5!J46+Proj_6!J46+Proj_7!J46+Proj_8!J46+Proj_9!J46+Proj_10!J46+Proj_11!J46+Proj_12!J46+Proj_13!J46+Proj_14!J46+Proj_15!J46+Proj_16!J46+Proj_17!J46+Proj_18!J46+Proj_19!J46+Proj_20!J46+Proj_21!J46+Proj_22!J46+Proj_23!J46+Proj_24!J46+Proj_25!J46+Proj_26!J46+Proj_27!J46+Proj_28!J46+Proj_29!J46+Proj_30!J46+Proj_31!J46+Proj_32!J46+Proj_33!J46+Proj_34!J46+Proj_35!J46+Proj_36!J46+Proj_37!J46+Proj_38!J46+Proj_39!J46+Proj_40!H46</f>
        <v>0</v>
      </c>
      <c r="M29" s="29">
        <v>0</v>
      </c>
      <c r="N29" s="29">
        <v>0</v>
      </c>
      <c r="O29" s="26">
        <f t="shared" si="2"/>
        <v>0</v>
      </c>
      <c r="P29" s="159">
        <f>Proj_1!K46+Proj_2!K46+Proj_3!K46+Proj_4!K46+Proj_5!K46+Proj_6!K46+Proj_7!K46+Proj_8!K46+Proj_9!K46+Proj_10!K46+Proj_11!K46+Proj_12!K46+Proj_13!K46+Proj_14!K46+Proj_15!K46+Proj_16!K46+Proj_17!K46+Proj_18!K46+Proj_19!K46+Proj_20!K46+Proj_21!K46+Proj_22!K46+Proj_23!K46+Proj_24!K46+Proj_25!K46+Proj_26!K46+Proj_27!K46+Proj_28!K46+Proj_29!K46+Proj_30!K46+Proj_31!K46+Proj_32!K46+Proj_33!K46+Proj_34!K46+Proj_35!K46+Proj_36!K46+Proj_37!K46+Proj_38!K46+Proj_39!K46+Proj_40!K46</f>
        <v>0</v>
      </c>
      <c r="Q29" s="29">
        <v>0</v>
      </c>
      <c r="R29" s="29">
        <v>0</v>
      </c>
      <c r="S29" s="26">
        <f t="shared" si="16"/>
        <v>0</v>
      </c>
      <c r="T29" s="159">
        <f>Proj_1!L46+Proj_2!L46+Proj_3!L46+Proj_4!L46+Proj_5!L46+Proj_6!L46+Proj_7!L46+Proj_8!L46+Proj_9!L46+Proj_10!L46+Proj_11!L46+Proj_12!L46+Proj_13!L46+Proj_14!L46+Proj_15!L46+Proj_16!L46+Proj_17!L46+Proj_18!L46+Proj_19!L46+Proj_20!L46+Proj_21!L46+Proj_22!L46+Proj_23!L46+Proj_24!L46+Proj_25!L46+Proj_26!L46+Proj_27!L46+Proj_28!L46+Proj_29!L46+Proj_30!L46+Proj_31!L46+Proj_32!L46+Proj_33!L46+Proj_34!L46+Proj_35!L46+Proj_36!L46+Proj_37!L46+Proj_38!L46+Proj_39!L46+Proj_40!H46</f>
        <v>21</v>
      </c>
      <c r="U29" s="29">
        <v>0</v>
      </c>
      <c r="V29" s="29">
        <v>0</v>
      </c>
      <c r="W29" s="26">
        <f t="shared" si="4"/>
        <v>21</v>
      </c>
      <c r="X29" s="159">
        <f>Proj_1!M46+Proj_2!M46+Proj_3!M46+Proj_4!M46+Proj_5!M46+Proj_6!M46+Proj_7!M46+Proj_8!M46+Proj_9!M46+Proj_10!M46+Proj_11!M46+Proj_12!M46+Proj_13!M46+Proj_14!M46+Proj_15!M46+Proj_16!M46+Proj_17!M46+Proj_18!M46+Proj_19!M46+Proj_20!M46+Proj_21!M46+Proj_22!M46+Proj_23!M46+Proj_24!M46+Proj_25!M46+Proj_26!M46+Proj_27!M46+Proj_28!M46+Proj_29!M46+Proj_30!M46+Proj_31!M46+Proj_32!M46+Proj_33!M46+Proj_34!M46+Proj_35!M46+Proj_36!M46+Proj_37!M46+Proj_38!M46+Proj_39!M46+Proj_40!H46</f>
        <v>19</v>
      </c>
      <c r="Y29" s="29">
        <v>0</v>
      </c>
      <c r="Z29" s="29">
        <v>0</v>
      </c>
      <c r="AA29" s="26">
        <f t="shared" si="5"/>
        <v>19</v>
      </c>
      <c r="AB29" s="159">
        <f>Proj_1!N46+Proj_2!N46+Proj_3!N46+Proj_4!N46+Proj_5!N46+Proj_6!N46+Proj_7!N46+Proj_8!N46+Proj_9!N46+Proj_10!N46+Proj_11!N46+Proj_12!N46+Proj_13!N46+Proj_14!N46+Proj_15!N46+Proj_16!N46+Proj_17!N46+Proj_18!N46+Proj_19!N46+Proj_20!N46+Proj_21!N46+Proj_22!N46+Proj_23!N46+Proj_24!N46+Proj_25!N46+Proj_26!N46+Proj_27!N46+Proj_28!N46+Proj_29!N46+Proj_30!N46+Proj_31!N46+Proj_32!N46+Proj_33!N46+Proj_34!N46+Proj_35!N46+Proj_36!N46+Proj_37!N46+Proj_38!N46+Proj_39!N46+Proj_40!H46</f>
        <v>23</v>
      </c>
      <c r="AC29" s="29">
        <v>0</v>
      </c>
      <c r="AD29" s="29">
        <v>0</v>
      </c>
      <c r="AE29" s="26">
        <f t="shared" si="6"/>
        <v>23</v>
      </c>
      <c r="AF29" s="159">
        <f>Proj_1!O46+Proj_2!O46+Proj_3!O46+Proj_4!O46+Proj_5!O46+Proj_6!O46+Proj_7!O46+Proj_8!O46+Proj_9!O46+Proj_10!O46+Proj_11!O46+Proj_12!O46+Proj_13!O46+Proj_14!O46+Proj_15!O46+Proj_16!O46+Proj_17!O46+Proj_18!O46+Proj_19!O46+Proj_20!O46+Proj_21!O46+Proj_22!O46+Proj_23!O46+Proj_24!O46+Proj_25!O46+Proj_26!O46+Proj_27!O46+Proj_28!O46+Proj_29!O46+Proj_30!O46+Proj_31!O46+Proj_32!O46+Proj_33!O46+Proj_34!O46+Proj_35!O46+Proj_36!O46+Proj_37!O46+Proj_38!O46+Proj_39!O46+Proj_40!H46</f>
        <v>22</v>
      </c>
      <c r="AG29" s="29">
        <v>0</v>
      </c>
      <c r="AH29" s="29">
        <v>0</v>
      </c>
      <c r="AI29" s="26">
        <f t="shared" si="7"/>
        <v>22</v>
      </c>
      <c r="AJ29" s="159">
        <f>Proj_1!P46+Proj_2!P46+Proj_3!P46+Proj_4!P46+Proj_5!P46+Proj_6!P46+Proj_7!P46+Proj_8!P46+Proj_9!P46+Proj_10!P46+Proj_11!P46+Proj_12!P46+Proj_13!P46+Proj_14!P46+Proj_15!P46+Proj_16!P46+Proj_17!P46+Proj_18!P46+Proj_19!P46+Proj_20!P46+Proj_21!P46+Proj_22!P46+Proj_23!P46+Proj_24!P46+Proj_25!P46+Proj_26!P46+Proj_27!P46+Proj_28!P46+Proj_29!P46+Proj_30!P46+Proj_31!P46+Proj_32!P46+Proj_33!P46+Proj_34!P46+Proj_35!P46+Proj_36!P46+Proj_37!P46+Proj_38!P46+Proj_39!P46+Proj_40!H46</f>
        <v>20</v>
      </c>
      <c r="AK29" s="29"/>
      <c r="AL29" s="29"/>
      <c r="AM29" s="26">
        <f t="shared" si="8"/>
        <v>20</v>
      </c>
      <c r="AN29" s="159">
        <f>Proj_1!Q46+Proj_2!Q46+Proj_3!Q46+Proj_4!Q46+Proj_5!Q46+Proj_6!Q46+Proj_7!Q46+Proj_8!Q46+Proj_9!Q46+Proj_10!Q46+Proj_11!Q46+Proj_12!Q46+Proj_13!Q46+Proj_14!Q46+Proj_15!Q46+Proj_16!Q46+Proj_17!Q46+Proj_18!Q46+Proj_19!Q46+Proj_20!Q46+Proj_21!Q46+Proj_22!Q46+Proj_23!Q46+Proj_24!Q46+Proj_25!Q46+Proj_26!Q46+Proj_27!Q46+Proj_28!Q46+Proj_29!Q46+Proj_30!Q46+Proj_31!Q46+Proj_32!Q46+Proj_33!Q46+Proj_34!Q46+Proj_35!Q46+Proj_36!Q46+Proj_37!Q46+Proj_38!Q46+Proj_39!Q46+Proj_40!H46</f>
        <v>19</v>
      </c>
      <c r="AO29" s="29"/>
      <c r="AP29" s="29"/>
      <c r="AQ29" s="26">
        <f t="shared" si="9"/>
        <v>19</v>
      </c>
      <c r="AR29" s="159">
        <f>Proj_1!R46+Proj_2!R46+Proj_3!R46+Proj_4!R46+Proj_5!R46+Proj_6!R46+Proj_7!R46+Proj_8!R46+Proj_9!R46+Proj_10!R46+Proj_11!R46+Proj_12!R46+Proj_13!R46+Proj_14!R46+Proj_15!R46+Proj_16!R46+Proj_17!R46+Proj_18!R46+Proj_19!R46+Proj_20!R46+Proj_21!R46+Proj_22!R46+Proj_23!R46+Proj_24!R46+Proj_25!R46+Proj_26!R46+Proj_27!R46+Proj_28!R46+Proj_29!R46+Proj_30!R46+Proj_31!R46+Proj_32!R46+Proj_33!R46+Proj_34!R46+Proj_35!R46+Proj_36!R46+Proj_37!R46+Proj_38!R46+Proj_39!R46+Proj_40!H46</f>
        <v>21</v>
      </c>
      <c r="AS29" s="29"/>
      <c r="AT29" s="29"/>
      <c r="AU29" s="26">
        <f t="shared" si="10"/>
        <v>21</v>
      </c>
      <c r="AV29" s="159">
        <f>Proj_1!S46+Proj_2!S46+Proj_3!S46+Proj_4!S46+Proj_5!S46+Proj_6!S46+Proj_7!S46+Proj_8!S46+Proj_9!S46+Proj_10!S46+Proj_11!S46+Proj_12!S46+Proj_13!S46+Proj_14!S46+Proj_15!S46+Proj_16!S46+Proj_17!S46+Proj_18!S46+Proj_19!S46+Proj_20!S46+Proj_21!S46+Proj_22!S46+Proj_23!S46+Proj_24!S46+Proj_25!S46+Proj_26!S46+Proj_27!S46+Proj_28!S46+Proj_29!S46+Proj_30!S46+Proj_31!S46+Proj_32!S46+Proj_33!S46+Proj_34!S46+Proj_35!S46+Proj_36!S46+Proj_37!S46+Proj_38!S46+Proj_39!S46+Proj_40!H46</f>
        <v>22</v>
      </c>
      <c r="AW29" s="29"/>
      <c r="AX29" s="29"/>
      <c r="AY29" s="293">
        <f t="shared" si="17"/>
        <v>22</v>
      </c>
      <c r="AZ29" s="298">
        <f t="shared" si="12"/>
        <v>167</v>
      </c>
      <c r="BA29" s="298">
        <f t="shared" si="13"/>
        <v>80160</v>
      </c>
      <c r="BB29" s="297"/>
      <c r="BC29" s="297"/>
      <c r="BD29" s="297"/>
      <c r="BE29" s="297">
        <f t="shared" si="14"/>
        <v>71904</v>
      </c>
      <c r="BF29" s="299">
        <f t="shared" si="15"/>
        <v>1.0844155844155845</v>
      </c>
    </row>
    <row r="30" spans="1:58" x14ac:dyDescent="0.35">
      <c r="A30" s="167" t="s">
        <v>2468</v>
      </c>
      <c r="B30" s="162" t="s">
        <v>42</v>
      </c>
      <c r="C30" s="242">
        <v>60</v>
      </c>
      <c r="D30" s="159">
        <f>Proj_1!H47+Proj_2!H47+Proj_3!H47+Proj_4!H47+Proj_5!H47+Proj_6!H47+Proj_7!H47+Proj_8!H47+Proj_9!H47+Proj_10!H47+Proj_11!H47+Proj_12!H47+Proj_13!H47+Proj_14!H47+Proj_15!H47+Proj_16!H47+Proj_17!H47+Proj_18!H47+Proj_19!H47+Proj_20!H47+Proj_21!H47+Proj_22!H47+Proj_23!H47+Proj_24!H47+Proj_25!H47+Proj_26!H47+Proj_27!H47+Proj_28!H47+Proj_29!H47+Proj_30!H47+Proj_31!H47+Proj_32!H47+Proj_33!H47+Proj_34!H47+Proj_35!H47+Proj_36!H47+Proj_37!H47+Proj_38!H47+Proj_39!H47+Proj_40!H47</f>
        <v>0</v>
      </c>
      <c r="E30" s="29"/>
      <c r="F30" s="29"/>
      <c r="G30" s="26">
        <f t="shared" si="0"/>
        <v>0</v>
      </c>
      <c r="H30" s="159">
        <f>Proj_1!I47+Proj_2!I47+Proj_3!I47+Proj_4!I47+Proj_5!I47+Proj_6!I47+Proj_7!I47+Proj_8!I47+Proj_9!I47+Proj_10!I47+Proj_11!I47+Proj_12!I47+Proj_13!I47+Proj_14!I47+Proj_15!I47+Proj_16!I47+Proj_17!I47+Proj_18!I47+Proj_19!I47+Proj_20!I47+Proj_21!I47+Proj_22!I47+Proj_23!I47+Proj_24!I47+Proj_25!I47+Proj_26!I47+Proj_27!I47+Proj_28!I47+Proj_29!I47+Proj_30!I47+Proj_31!I47+Proj_32!I47+Proj_33!I47+Proj_34!I47+Proj_35!I47+Proj_36!I47+Proj_37!I47+Proj_38!I47+Proj_39!I47+Proj_40!H47</f>
        <v>0</v>
      </c>
      <c r="I30" s="29">
        <v>0</v>
      </c>
      <c r="J30" s="29">
        <v>0</v>
      </c>
      <c r="K30" s="26">
        <f t="shared" si="1"/>
        <v>0</v>
      </c>
      <c r="L30" s="159">
        <f>Proj_1!J47+Proj_2!J47+Proj_3!J47+Proj_4!J47+Proj_5!J47+Proj_6!J47+Proj_7!J47+Proj_8!J47+Proj_9!J47+Proj_10!J47+Proj_11!J47+Proj_12!J47+Proj_13!J47+Proj_14!J47+Proj_15!J47+Proj_16!J47+Proj_17!J47+Proj_18!J47+Proj_19!J47+Proj_20!J47+Proj_21!J47+Proj_22!J47+Proj_23!J47+Proj_24!J47+Proj_25!J47+Proj_26!J47+Proj_27!J47+Proj_28!J47+Proj_29!J47+Proj_30!J47+Proj_31!J47+Proj_32!J47+Proj_33!J47+Proj_34!J47+Proj_35!J47+Proj_36!J47+Proj_37!J47+Proj_38!J47+Proj_39!J47+Proj_40!H47</f>
        <v>0</v>
      </c>
      <c r="M30" s="29">
        <v>0</v>
      </c>
      <c r="N30" s="29">
        <v>0</v>
      </c>
      <c r="O30" s="26">
        <f t="shared" si="2"/>
        <v>0</v>
      </c>
      <c r="P30" s="159">
        <f>Proj_1!K47+Proj_2!K47+Proj_3!K47+Proj_4!K47+Proj_5!K47+Proj_6!K47+Proj_7!K47+Proj_8!K47+Proj_9!K47+Proj_10!K47+Proj_11!K47+Proj_12!K47+Proj_13!K47+Proj_14!K47+Proj_15!K47+Proj_16!K47+Proj_17!K47+Proj_18!K47+Proj_19!K47+Proj_20!K47+Proj_21!K47+Proj_22!K47+Proj_23!K47+Proj_24!K47+Proj_25!K47+Proj_26!K47+Proj_27!K47+Proj_28!K47+Proj_29!K47+Proj_30!K47+Proj_31!K47+Proj_32!K47+Proj_33!K47+Proj_34!K47+Proj_35!K47+Proj_36!K47+Proj_37!K47+Proj_38!K47+Proj_39!K47+Proj_40!K47</f>
        <v>0</v>
      </c>
      <c r="Q30" s="29">
        <v>0</v>
      </c>
      <c r="R30" s="29">
        <v>0</v>
      </c>
      <c r="S30" s="26">
        <f t="shared" si="16"/>
        <v>0</v>
      </c>
      <c r="T30" s="159">
        <f>Proj_1!L47+Proj_2!L47+Proj_3!L47+Proj_4!L47+Proj_5!L47+Proj_6!L47+Proj_7!L47+Proj_8!L47+Proj_9!L47+Proj_10!L47+Proj_11!L47+Proj_12!L47+Proj_13!L47+Proj_14!L47+Proj_15!L47+Proj_16!L47+Proj_17!L47+Proj_18!L47+Proj_19!L47+Proj_20!L47+Proj_21!L47+Proj_22!L47+Proj_23!L47+Proj_24!L47+Proj_25!L47+Proj_26!L47+Proj_27!L47+Proj_28!L47+Proj_29!L47+Proj_30!L47+Proj_31!L47+Proj_32!L47+Proj_33!L47+Proj_34!L47+Proj_35!L47+Proj_36!L47+Proj_37!L47+Proj_38!L47+Proj_39!L47+Proj_40!H47</f>
        <v>21</v>
      </c>
      <c r="U30" s="29">
        <v>0</v>
      </c>
      <c r="V30" s="29">
        <v>0</v>
      </c>
      <c r="W30" s="26">
        <f t="shared" si="4"/>
        <v>21</v>
      </c>
      <c r="X30" s="159">
        <f>Proj_1!M47+Proj_2!M47+Proj_3!M47+Proj_4!M47+Proj_5!M47+Proj_6!M47+Proj_7!M47+Proj_8!M47+Proj_9!M47+Proj_10!M47+Proj_11!M47+Proj_12!M47+Proj_13!M47+Proj_14!M47+Proj_15!M47+Proj_16!M47+Proj_17!M47+Proj_18!M47+Proj_19!M47+Proj_20!M47+Proj_21!M47+Proj_22!M47+Proj_23!M47+Proj_24!M47+Proj_25!M47+Proj_26!M47+Proj_27!M47+Proj_28!M47+Proj_29!M47+Proj_30!M47+Proj_31!M47+Proj_32!M47+Proj_33!M47+Proj_34!M47+Proj_35!M47+Proj_36!M47+Proj_37!M47+Proj_38!M47+Proj_39!M47+Proj_40!H47</f>
        <v>21</v>
      </c>
      <c r="Y30" s="29">
        <v>0</v>
      </c>
      <c r="Z30" s="29">
        <v>0</v>
      </c>
      <c r="AA30" s="26">
        <f t="shared" si="5"/>
        <v>21</v>
      </c>
      <c r="AB30" s="159">
        <f>Proj_1!N47+Proj_2!N47+Proj_3!N47+Proj_4!N47+Proj_5!N47+Proj_6!N47+Proj_7!N47+Proj_8!N47+Proj_9!N47+Proj_10!N47+Proj_11!N47+Proj_12!N47+Proj_13!N47+Proj_14!N47+Proj_15!N47+Proj_16!N47+Proj_17!N47+Proj_18!N47+Proj_19!N47+Proj_20!N47+Proj_21!N47+Proj_22!N47+Proj_23!N47+Proj_24!N47+Proj_25!N47+Proj_26!N47+Proj_27!N47+Proj_28!N47+Proj_29!N47+Proj_30!N47+Proj_31!N47+Proj_32!N47+Proj_33!N47+Proj_34!N47+Proj_35!N47+Proj_36!N47+Proj_37!N47+Proj_38!N47+Proj_39!N47+Proj_40!H47</f>
        <v>15</v>
      </c>
      <c r="AC30" s="29">
        <v>0</v>
      </c>
      <c r="AD30" s="29">
        <v>0</v>
      </c>
      <c r="AE30" s="26">
        <f t="shared" si="6"/>
        <v>15</v>
      </c>
      <c r="AF30" s="159">
        <f>Proj_1!O47+Proj_2!O47+Proj_3!O47+Proj_4!O47+Proj_5!O47+Proj_6!O47+Proj_7!O47+Proj_8!O47+Proj_9!O47+Proj_10!O47+Proj_11!O47+Proj_12!O47+Proj_13!O47+Proj_14!O47+Proj_15!O47+Proj_16!O47+Proj_17!O47+Proj_18!O47+Proj_19!O47+Proj_20!O47+Proj_21!O47+Proj_22!O47+Proj_23!O47+Proj_24!O47+Proj_25!O47+Proj_26!O47+Proj_27!O47+Proj_28!O47+Proj_29!O47+Proj_30!O47+Proj_31!O47+Proj_32!O47+Proj_33!O47+Proj_34!O47+Proj_35!O47+Proj_36!O47+Proj_37!O47+Proj_38!O47+Proj_39!O47+Proj_40!H47</f>
        <v>15</v>
      </c>
      <c r="AG30" s="29">
        <v>0</v>
      </c>
      <c r="AH30" s="29">
        <v>0</v>
      </c>
      <c r="AI30" s="26">
        <f t="shared" si="7"/>
        <v>15</v>
      </c>
      <c r="AJ30" s="159">
        <f>Proj_1!P47+Proj_2!P47+Proj_3!P47+Proj_4!P47+Proj_5!P47+Proj_6!P47+Proj_7!P47+Proj_8!P47+Proj_9!P47+Proj_10!P47+Proj_11!P47+Proj_12!P47+Proj_13!P47+Proj_14!P47+Proj_15!P47+Proj_16!P47+Proj_17!P47+Proj_18!P47+Proj_19!P47+Proj_20!P47+Proj_21!P47+Proj_22!P47+Proj_23!P47+Proj_24!P47+Proj_25!P47+Proj_26!P47+Proj_27!P47+Proj_28!P47+Proj_29!P47+Proj_30!P47+Proj_31!P47+Proj_32!P47+Proj_33!P47+Proj_34!P47+Proj_35!P47+Proj_36!P47+Proj_37!P47+Proj_38!P47+Proj_39!P47+Proj_40!H47</f>
        <v>15</v>
      </c>
      <c r="AK30" s="29"/>
      <c r="AL30" s="29"/>
      <c r="AM30" s="26">
        <f t="shared" si="8"/>
        <v>15</v>
      </c>
      <c r="AN30" s="159">
        <f>Proj_1!Q47+Proj_2!Q47+Proj_3!Q47+Proj_4!Q47+Proj_5!Q47+Proj_6!Q47+Proj_7!Q47+Proj_8!Q47+Proj_9!Q47+Proj_10!Q47+Proj_11!Q47+Proj_12!Q47+Proj_13!Q47+Proj_14!Q47+Proj_15!Q47+Proj_16!Q47+Proj_17!Q47+Proj_18!Q47+Proj_19!Q47+Proj_20!Q47+Proj_21!Q47+Proj_22!Q47+Proj_23!Q47+Proj_24!Q47+Proj_25!Q47+Proj_26!Q47+Proj_27!Q47+Proj_28!Q47+Proj_29!Q47+Proj_30!Q47+Proj_31!Q47+Proj_32!Q47+Proj_33!Q47+Proj_34!Q47+Proj_35!Q47+Proj_36!Q47+Proj_37!Q47+Proj_38!Q47+Proj_39!Q47+Proj_40!H47</f>
        <v>15</v>
      </c>
      <c r="AO30" s="29"/>
      <c r="AP30" s="29"/>
      <c r="AQ30" s="26">
        <f t="shared" si="9"/>
        <v>15</v>
      </c>
      <c r="AR30" s="159">
        <f>Proj_1!R47+Proj_2!R47+Proj_3!R47+Proj_4!R47+Proj_5!R47+Proj_6!R47+Proj_7!R47+Proj_8!R47+Proj_9!R47+Proj_10!R47+Proj_11!R47+Proj_12!R47+Proj_13!R47+Proj_14!R47+Proj_15!R47+Proj_16!R47+Proj_17!R47+Proj_18!R47+Proj_19!R47+Proj_20!R47+Proj_21!R47+Proj_22!R47+Proj_23!R47+Proj_24!R47+Proj_25!R47+Proj_26!R47+Proj_27!R47+Proj_28!R47+Proj_29!R47+Proj_30!R47+Proj_31!R47+Proj_32!R47+Proj_33!R47+Proj_34!R47+Proj_35!R47+Proj_36!R47+Proj_37!R47+Proj_38!R47+Proj_39!R47+Proj_40!H47</f>
        <v>15</v>
      </c>
      <c r="AS30" s="29"/>
      <c r="AT30" s="29"/>
      <c r="AU30" s="26">
        <f t="shared" si="10"/>
        <v>15</v>
      </c>
      <c r="AV30" s="159">
        <f>Proj_1!S47+Proj_2!S47+Proj_3!S47+Proj_4!S47+Proj_5!S47+Proj_6!S47+Proj_7!S47+Proj_8!S47+Proj_9!S47+Proj_10!S47+Proj_11!S47+Proj_12!S47+Proj_13!S47+Proj_14!S47+Proj_15!S47+Proj_16!S47+Proj_17!S47+Proj_18!S47+Proj_19!S47+Proj_20!S47+Proj_21!S47+Proj_22!S47+Proj_23!S47+Proj_24!S47+Proj_25!S47+Proj_26!S47+Proj_27!S47+Proj_28!S47+Proj_29!S47+Proj_30!S47+Proj_31!S47+Proj_32!S47+Proj_33!S47+Proj_34!S47+Proj_35!S47+Proj_36!S47+Proj_37!S47+Proj_38!S47+Proj_39!S47+Proj_40!H47</f>
        <v>15</v>
      </c>
      <c r="AW30" s="29"/>
      <c r="AX30" s="29"/>
      <c r="AY30" s="293">
        <f t="shared" si="17"/>
        <v>15</v>
      </c>
      <c r="AZ30" s="298">
        <f t="shared" si="12"/>
        <v>132</v>
      </c>
      <c r="BA30" s="298">
        <f t="shared" si="13"/>
        <v>63360</v>
      </c>
      <c r="BB30" s="297"/>
      <c r="BC30" s="297"/>
      <c r="BD30" s="297"/>
      <c r="BE30" s="297">
        <f t="shared" si="14"/>
        <v>71904</v>
      </c>
      <c r="BF30" s="299">
        <f t="shared" si="15"/>
        <v>0.8571428571428571</v>
      </c>
    </row>
    <row r="31" spans="1:58" x14ac:dyDescent="0.35">
      <c r="A31" s="167" t="s">
        <v>2469</v>
      </c>
      <c r="B31" s="162" t="s">
        <v>42</v>
      </c>
      <c r="C31" s="242">
        <v>60</v>
      </c>
      <c r="D31" s="159">
        <f>Proj_1!H48+Proj_2!H48+Proj_3!H48+Proj_4!H48+Proj_5!H48+Proj_6!H48+Proj_7!H48+Proj_8!H48+Proj_9!H48+Proj_10!H48+Proj_11!H48+Proj_12!H48+Proj_13!H48+Proj_14!H48+Proj_15!H48+Proj_16!H48+Proj_17!H48+Proj_18!H48+Proj_19!H48+Proj_20!H48+Proj_21!H48+Proj_22!H48+Proj_23!H48+Proj_24!H48+Proj_25!H48+Proj_26!H48+Proj_27!H48+Proj_28!H48+Proj_29!H48+Proj_30!H48+Proj_31!H48+Proj_32!H48+Proj_33!H48+Proj_34!H48+Proj_35!H48+Proj_36!H48+Proj_37!H48+Proj_38!H48+Proj_39!H48+Proj_40!H48</f>
        <v>0</v>
      </c>
      <c r="E31" s="29"/>
      <c r="F31" s="29"/>
      <c r="G31" s="26">
        <f t="shared" si="0"/>
        <v>0</v>
      </c>
      <c r="H31" s="159">
        <f>Proj_1!I48+Proj_2!I48+Proj_3!I48+Proj_4!I48+Proj_5!I48+Proj_6!I48+Proj_7!I48+Proj_8!I48+Proj_9!I48+Proj_10!I48+Proj_11!I48+Proj_12!I48+Proj_13!I48+Proj_14!I48+Proj_15!I48+Proj_16!I48+Proj_17!I48+Proj_18!I48+Proj_19!I48+Proj_20!I48+Proj_21!I48+Proj_22!I48+Proj_23!I48+Proj_24!I48+Proj_25!I48+Proj_26!I48+Proj_27!I48+Proj_28!I48+Proj_29!I48+Proj_30!I48+Proj_31!I48+Proj_32!I48+Proj_33!I48+Proj_34!I48+Proj_35!I48+Proj_36!I48+Proj_37!I48+Proj_38!I48+Proj_39!I48+Proj_40!H48</f>
        <v>0</v>
      </c>
      <c r="I31" s="29">
        <v>0</v>
      </c>
      <c r="J31" s="29">
        <v>0</v>
      </c>
      <c r="K31" s="26">
        <f t="shared" si="1"/>
        <v>0</v>
      </c>
      <c r="L31" s="159">
        <f>Proj_1!J48+Proj_2!J48+Proj_3!J48+Proj_4!J48+Proj_5!J48+Proj_6!J48+Proj_7!J48+Proj_8!J48+Proj_9!J48+Proj_10!J48+Proj_11!J48+Proj_12!J48+Proj_13!J48+Proj_14!J48+Proj_15!J48+Proj_16!J48+Proj_17!J48+Proj_18!J48+Proj_19!J48+Proj_20!J48+Proj_21!J48+Proj_22!J48+Proj_23!J48+Proj_24!J48+Proj_25!J48+Proj_26!J48+Proj_27!J48+Proj_28!J48+Proj_29!J48+Proj_30!J48+Proj_31!J48+Proj_32!J48+Proj_33!J48+Proj_34!J48+Proj_35!J48+Proj_36!J48+Proj_37!J48+Proj_38!J48+Proj_39!J48+Proj_40!H48</f>
        <v>0</v>
      </c>
      <c r="M31" s="29">
        <v>0</v>
      </c>
      <c r="N31" s="29">
        <v>0</v>
      </c>
      <c r="O31" s="26">
        <f t="shared" si="2"/>
        <v>0</v>
      </c>
      <c r="P31" s="159">
        <f>Proj_1!K48+Proj_2!K48+Proj_3!K48+Proj_4!K48+Proj_5!K48+Proj_6!K48+Proj_7!K48+Proj_8!K48+Proj_9!K48+Proj_10!K48+Proj_11!K48+Proj_12!K48+Proj_13!K48+Proj_14!K48+Proj_15!K48+Proj_16!K48+Proj_17!K48+Proj_18!K48+Proj_19!K48+Proj_20!K48+Proj_21!K48+Proj_22!K48+Proj_23!K48+Proj_24!K48+Proj_25!K48+Proj_26!K48+Proj_27!K48+Proj_28!K48+Proj_29!K48+Proj_30!K48+Proj_31!K48+Proj_32!K48+Proj_33!K48+Proj_34!K48+Proj_35!K48+Proj_36!K48+Proj_37!K48+Proj_38!K48+Proj_39!K48+Proj_40!K48</f>
        <v>0</v>
      </c>
      <c r="Q31" s="29">
        <v>0</v>
      </c>
      <c r="R31" s="29">
        <v>0</v>
      </c>
      <c r="S31" s="26">
        <f t="shared" si="16"/>
        <v>0</v>
      </c>
      <c r="T31" s="159">
        <f>Proj_1!L48+Proj_2!L48+Proj_3!L48+Proj_4!L48+Proj_5!L48+Proj_6!L48+Proj_7!L48+Proj_8!L48+Proj_9!L48+Proj_10!L48+Proj_11!L48+Proj_12!L48+Proj_13!L48+Proj_14!L48+Proj_15!L48+Proj_16!L48+Proj_17!L48+Proj_18!L48+Proj_19!L48+Proj_20!L48+Proj_21!L48+Proj_22!L48+Proj_23!L48+Proj_24!L48+Proj_25!L48+Proj_26!L48+Proj_27!L48+Proj_28!L48+Proj_29!L48+Proj_30!L48+Proj_31!L48+Proj_32!L48+Proj_33!L48+Proj_34!L48+Proj_35!L48+Proj_36!L48+Proj_37!L48+Proj_38!L48+Proj_39!L48+Proj_40!H48</f>
        <v>21</v>
      </c>
      <c r="U31" s="29">
        <v>0</v>
      </c>
      <c r="V31" s="29">
        <v>0</v>
      </c>
      <c r="W31" s="26">
        <f t="shared" si="4"/>
        <v>21</v>
      </c>
      <c r="X31" s="159">
        <f>Proj_1!M48+Proj_2!M48+Proj_3!M48+Proj_4!M48+Proj_5!M48+Proj_6!M48+Proj_7!M48+Proj_8!M48+Proj_9!M48+Proj_10!M48+Proj_11!M48+Proj_12!M48+Proj_13!M48+Proj_14!M48+Proj_15!M48+Proj_16!M48+Proj_17!M48+Proj_18!M48+Proj_19!M48+Proj_20!M48+Proj_21!M48+Proj_22!M48+Proj_23!M48+Proj_24!M48+Proj_25!M48+Proj_26!M48+Proj_27!M48+Proj_28!M48+Proj_29!M48+Proj_30!M48+Proj_31!M48+Proj_32!M48+Proj_33!M48+Proj_34!M48+Proj_35!M48+Proj_36!M48+Proj_37!M48+Proj_38!M48+Proj_39!M48+Proj_40!H48</f>
        <v>19</v>
      </c>
      <c r="Y31" s="29">
        <v>0</v>
      </c>
      <c r="Z31" s="29">
        <v>0</v>
      </c>
      <c r="AA31" s="26">
        <f t="shared" si="5"/>
        <v>19</v>
      </c>
      <c r="AB31" s="159">
        <f>Proj_1!N48+Proj_2!N48+Proj_3!N48+Proj_4!N48+Proj_5!N48+Proj_6!N48+Proj_7!N48+Proj_8!N48+Proj_9!N48+Proj_10!N48+Proj_11!N48+Proj_12!N48+Proj_13!N48+Proj_14!N48+Proj_15!N48+Proj_16!N48+Proj_17!N48+Proj_18!N48+Proj_19!N48+Proj_20!N48+Proj_21!N48+Proj_22!N48+Proj_23!N48+Proj_24!N48+Proj_25!N48+Proj_26!N48+Proj_27!N48+Proj_28!N48+Proj_29!N48+Proj_30!N48+Proj_31!N48+Proj_32!N48+Proj_33!N48+Proj_34!N48+Proj_35!N48+Proj_36!N48+Proj_37!N48+Proj_38!N48+Proj_39!N48+Proj_40!H48</f>
        <v>23</v>
      </c>
      <c r="AC31" s="29">
        <v>0</v>
      </c>
      <c r="AD31" s="29">
        <v>0</v>
      </c>
      <c r="AE31" s="26">
        <f t="shared" si="6"/>
        <v>23</v>
      </c>
      <c r="AF31" s="159">
        <f>Proj_1!O48+Proj_2!O48+Proj_3!O48+Proj_4!O48+Proj_5!O48+Proj_6!O48+Proj_7!O48+Proj_8!O48+Proj_9!O48+Proj_10!O48+Proj_11!O48+Proj_12!O48+Proj_13!O48+Proj_14!O48+Proj_15!O48+Proj_16!O48+Proj_17!O48+Proj_18!O48+Proj_19!O48+Proj_20!O48+Proj_21!O48+Proj_22!O48+Proj_23!O48+Proj_24!O48+Proj_25!O48+Proj_26!O48+Proj_27!O48+Proj_28!O48+Proj_29!O48+Proj_30!O48+Proj_31!O48+Proj_32!O48+Proj_33!O48+Proj_34!O48+Proj_35!O48+Proj_36!O48+Proj_37!O48+Proj_38!O48+Proj_39!O48+Proj_40!H48</f>
        <v>22</v>
      </c>
      <c r="AG31" s="29">
        <v>0</v>
      </c>
      <c r="AH31" s="29">
        <v>0</v>
      </c>
      <c r="AI31" s="26">
        <f t="shared" si="7"/>
        <v>22</v>
      </c>
      <c r="AJ31" s="159">
        <f>Proj_1!P48+Proj_2!P48+Proj_3!P48+Proj_4!P48+Proj_5!P48+Proj_6!P48+Proj_7!P48+Proj_8!P48+Proj_9!P48+Proj_10!P48+Proj_11!P48+Proj_12!P48+Proj_13!P48+Proj_14!P48+Proj_15!P48+Proj_16!P48+Proj_17!P48+Proj_18!P48+Proj_19!P48+Proj_20!P48+Proj_21!P48+Proj_22!P48+Proj_23!P48+Proj_24!P48+Proj_25!P48+Proj_26!P48+Proj_27!P48+Proj_28!P48+Proj_29!P48+Proj_30!P48+Proj_31!P48+Proj_32!P48+Proj_33!P48+Proj_34!P48+Proj_35!P48+Proj_36!P48+Proj_37!P48+Proj_38!P48+Proj_39!P48+Proj_40!H48</f>
        <v>20</v>
      </c>
      <c r="AK31" s="29"/>
      <c r="AL31" s="29"/>
      <c r="AM31" s="26">
        <f t="shared" si="8"/>
        <v>20</v>
      </c>
      <c r="AN31" s="159">
        <f>Proj_1!Q48+Proj_2!Q48+Proj_3!Q48+Proj_4!Q48+Proj_5!Q48+Proj_6!Q48+Proj_7!Q48+Proj_8!Q48+Proj_9!Q48+Proj_10!Q48+Proj_11!Q48+Proj_12!Q48+Proj_13!Q48+Proj_14!Q48+Proj_15!Q48+Proj_16!Q48+Proj_17!Q48+Proj_18!Q48+Proj_19!Q48+Proj_20!Q48+Proj_21!Q48+Proj_22!Q48+Proj_23!Q48+Proj_24!Q48+Proj_25!Q48+Proj_26!Q48+Proj_27!Q48+Proj_28!Q48+Proj_29!Q48+Proj_30!Q48+Proj_31!Q48+Proj_32!Q48+Proj_33!Q48+Proj_34!Q48+Proj_35!Q48+Proj_36!Q48+Proj_37!Q48+Proj_38!Q48+Proj_39!Q48+Proj_40!H48</f>
        <v>19</v>
      </c>
      <c r="AO31" s="29"/>
      <c r="AP31" s="29"/>
      <c r="AQ31" s="26">
        <f t="shared" si="9"/>
        <v>19</v>
      </c>
      <c r="AR31" s="159">
        <f>Proj_1!R48+Proj_2!R48+Proj_3!R48+Proj_4!R48+Proj_5!R48+Proj_6!R48+Proj_7!R48+Proj_8!R48+Proj_9!R48+Proj_10!R48+Proj_11!R48+Proj_12!R48+Proj_13!R48+Proj_14!R48+Proj_15!R48+Proj_16!R48+Proj_17!R48+Proj_18!R48+Proj_19!R48+Proj_20!R48+Proj_21!R48+Proj_22!R48+Proj_23!R48+Proj_24!R48+Proj_25!R48+Proj_26!R48+Proj_27!R48+Proj_28!R48+Proj_29!R48+Proj_30!R48+Proj_31!R48+Proj_32!R48+Proj_33!R48+Proj_34!R48+Proj_35!R48+Proj_36!R48+Proj_37!R48+Proj_38!R48+Proj_39!R48+Proj_40!H48</f>
        <v>21</v>
      </c>
      <c r="AS31" s="29"/>
      <c r="AT31" s="29"/>
      <c r="AU31" s="26">
        <f t="shared" si="10"/>
        <v>21</v>
      </c>
      <c r="AV31" s="159">
        <f>Proj_1!S48+Proj_2!S48+Proj_3!S48+Proj_4!S48+Proj_5!S48+Proj_6!S48+Proj_7!S48+Proj_8!S48+Proj_9!S48+Proj_10!S48+Proj_11!S48+Proj_12!S48+Proj_13!S48+Proj_14!S48+Proj_15!S48+Proj_16!S48+Proj_17!S48+Proj_18!S48+Proj_19!S48+Proj_20!S48+Proj_21!S48+Proj_22!S48+Proj_23!S48+Proj_24!S48+Proj_25!S48+Proj_26!S48+Proj_27!S48+Proj_28!S48+Proj_29!S48+Proj_30!S48+Proj_31!S48+Proj_32!S48+Proj_33!S48+Proj_34!S48+Proj_35!S48+Proj_36!S48+Proj_37!S48+Proj_38!S48+Proj_39!S48+Proj_40!H48</f>
        <v>22</v>
      </c>
      <c r="AW31" s="29"/>
      <c r="AX31" s="29"/>
      <c r="AY31" s="293">
        <f t="shared" si="17"/>
        <v>22</v>
      </c>
      <c r="AZ31" s="298">
        <f t="shared" si="12"/>
        <v>167</v>
      </c>
      <c r="BA31" s="298">
        <f t="shared" si="13"/>
        <v>80160</v>
      </c>
      <c r="BB31" s="297"/>
      <c r="BC31" s="297"/>
      <c r="BD31" s="297"/>
      <c r="BE31" s="297">
        <f t="shared" si="14"/>
        <v>71904</v>
      </c>
      <c r="BF31" s="299">
        <f t="shared" si="15"/>
        <v>1.0844155844155845</v>
      </c>
    </row>
    <row r="32" spans="1:58" hidden="1" x14ac:dyDescent="0.35">
      <c r="A32" s="167" t="s">
        <v>2501</v>
      </c>
      <c r="B32" s="168" t="s">
        <v>44</v>
      </c>
      <c r="C32" s="242">
        <v>60</v>
      </c>
      <c r="D32" s="159">
        <f>Proj_1!H49+Proj_2!H49+Proj_3!H49+Proj_4!H49+Proj_5!H49+Proj_6!H49+Proj_7!H49+Proj_8!H49+Proj_9!H49+Proj_10!H49+Proj_11!H49+Proj_12!H49+Proj_13!H49+Proj_14!H49+Proj_15!H49+Proj_16!H49+Proj_17!H49+Proj_18!H49+Proj_19!H49+Proj_20!H49+Proj_21!H49+Proj_22!H49+Proj_23!H49+Proj_24!H49+Proj_25!H49+Proj_26!H49+Proj_27!H49+Proj_28!H49+Proj_29!H49+Proj_30!H49+Proj_31!H49+Proj_32!H49+Proj_33!H49+Proj_34!H49+Proj_35!H49+Proj_36!H49+Proj_37!H49+Proj_38!H49+Proj_39!H49+Proj_40!H49</f>
        <v>0</v>
      </c>
      <c r="E32" s="29"/>
      <c r="F32" s="29"/>
      <c r="G32" s="26">
        <f t="shared" si="0"/>
        <v>0</v>
      </c>
      <c r="H32" s="159">
        <f>Proj_1!I49+Proj_2!I49+Proj_3!I49+Proj_4!I49+Proj_5!I49+Proj_6!I49+Proj_7!I49+Proj_8!I49+Proj_9!I49+Proj_10!I49+Proj_11!I49+Proj_12!I49+Proj_13!I49+Proj_14!I49+Proj_15!I49+Proj_16!I49+Proj_17!I49+Proj_18!I49+Proj_19!I49+Proj_20!I49+Proj_21!I49+Proj_22!I49+Proj_23!I49+Proj_24!I49+Proj_25!I49+Proj_26!I49+Proj_27!I49+Proj_28!I49+Proj_29!I49+Proj_30!I49+Proj_31!I49+Proj_32!I49+Proj_33!I49+Proj_34!I49+Proj_35!I49+Proj_36!I49+Proj_37!I49+Proj_38!I49+Proj_39!I49+Proj_40!H49</f>
        <v>0</v>
      </c>
      <c r="I32" s="29">
        <v>0</v>
      </c>
      <c r="J32" s="29">
        <v>0</v>
      </c>
      <c r="K32" s="26">
        <f t="shared" si="1"/>
        <v>0</v>
      </c>
      <c r="L32" s="159">
        <f>Proj_1!J49+Proj_2!J49+Proj_3!J49+Proj_4!J49+Proj_5!J49+Proj_6!J49+Proj_7!J49+Proj_8!J49+Proj_9!J49+Proj_10!J49+Proj_11!J49+Proj_12!J49+Proj_13!J49+Proj_14!J49+Proj_15!J49+Proj_16!J49+Proj_17!J49+Proj_18!J49+Proj_19!J49+Proj_20!J49+Proj_21!J49+Proj_22!J49+Proj_23!J49+Proj_24!J49+Proj_25!J49+Proj_26!J49+Proj_27!J49+Proj_28!J49+Proj_29!J49+Proj_30!J49+Proj_31!J49+Proj_32!J49+Proj_33!J49+Proj_34!J49+Proj_35!J49+Proj_36!J49+Proj_37!J49+Proj_38!J49+Proj_39!J49+Proj_40!H49</f>
        <v>0</v>
      </c>
      <c r="M32" s="29">
        <v>0</v>
      </c>
      <c r="N32" s="29">
        <v>0</v>
      </c>
      <c r="O32" s="26">
        <f t="shared" si="2"/>
        <v>0</v>
      </c>
      <c r="P32" s="159">
        <f>Proj_1!K49+Proj_2!K49+Proj_3!K49+Proj_4!K49+Proj_5!K49+Proj_6!K49+Proj_7!K49+Proj_8!K49+Proj_9!K49+Proj_10!K49+Proj_11!K49+Proj_12!K49+Proj_13!K49+Proj_14!K49+Proj_15!K49+Proj_16!K49+Proj_17!K49+Proj_18!K49+Proj_19!K49+Proj_20!K49+Proj_21!K49+Proj_22!K49+Proj_23!K49+Proj_24!K49+Proj_25!K49+Proj_26!K49+Proj_27!K49+Proj_28!K49+Proj_29!K49+Proj_30!K49+Proj_31!K49+Proj_32!K49+Proj_33!K49+Proj_34!K49+Proj_35!K49+Proj_36!K49+Proj_37!K49+Proj_38!K49+Proj_39!K49+Proj_40!K49</f>
        <v>0</v>
      </c>
      <c r="Q32" s="29">
        <v>0</v>
      </c>
      <c r="R32" s="29">
        <v>0</v>
      </c>
      <c r="S32" s="26">
        <f t="shared" si="16"/>
        <v>0</v>
      </c>
      <c r="T32" s="159">
        <f>Proj_1!L49+Proj_2!L49+Proj_3!L49+Proj_4!L49+Proj_5!L49+Proj_6!L49+Proj_7!L49+Proj_8!L49+Proj_9!L49+Proj_10!L49+Proj_11!L49+Proj_12!L49+Proj_13!L49+Proj_14!L49+Proj_15!L49+Proj_16!L49+Proj_17!L49+Proj_18!L49+Proj_19!L49+Proj_20!L49+Proj_21!L49+Proj_22!L49+Proj_23!L49+Proj_24!L49+Proj_25!L49+Proj_26!L49+Proj_27!L49+Proj_28!L49+Proj_29!L49+Proj_30!L49+Proj_31!L49+Proj_32!L49+Proj_33!L49+Proj_34!L49+Proj_35!L49+Proj_36!L49+Proj_37!L49+Proj_38!L49+Proj_39!L49+Proj_40!H49</f>
        <v>21</v>
      </c>
      <c r="U32" s="29">
        <v>0</v>
      </c>
      <c r="V32" s="29">
        <v>0</v>
      </c>
      <c r="W32" s="26">
        <f t="shared" si="4"/>
        <v>21</v>
      </c>
      <c r="X32" s="159">
        <f>Proj_1!M49+Proj_2!M49+Proj_3!M49+Proj_4!M49+Proj_5!M49+Proj_6!M49+Proj_7!M49+Proj_8!M49+Proj_9!M49+Proj_10!M49+Proj_11!M49+Proj_12!M49+Proj_13!M49+Proj_14!M49+Proj_15!M49+Proj_16!M49+Proj_17!M49+Proj_18!M49+Proj_19!M49+Proj_20!M49+Proj_21!M49+Proj_22!M49+Proj_23!M49+Proj_24!M49+Proj_25!M49+Proj_26!M49+Proj_27!M49+Proj_28!M49+Proj_29!M49+Proj_30!M49+Proj_31!M49+Proj_32!M49+Proj_33!M49+Proj_34!M49+Proj_35!M49+Proj_36!M49+Proj_37!M49+Proj_38!M49+Proj_39!M49+Proj_40!H49</f>
        <v>0</v>
      </c>
      <c r="Y32" s="29">
        <v>0</v>
      </c>
      <c r="Z32" s="29">
        <v>0</v>
      </c>
      <c r="AA32" s="26">
        <f t="shared" si="5"/>
        <v>0</v>
      </c>
      <c r="AB32" s="159">
        <f>Proj_1!N49+Proj_2!N49+Proj_3!N49+Proj_4!N49+Proj_5!N49+Proj_6!N49+Proj_7!N49+Proj_8!N49+Proj_9!N49+Proj_10!N49+Proj_11!N49+Proj_12!N49+Proj_13!N49+Proj_14!N49+Proj_15!N49+Proj_16!N49+Proj_17!N49+Proj_18!N49+Proj_19!N49+Proj_20!N49+Proj_21!N49+Proj_22!N49+Proj_23!N49+Proj_24!N49+Proj_25!N49+Proj_26!N49+Proj_27!N49+Proj_28!N49+Proj_29!N49+Proj_30!N49+Proj_31!N49+Proj_32!N49+Proj_33!N49+Proj_34!N49+Proj_35!N49+Proj_36!N49+Proj_37!N49+Proj_38!N49+Proj_39!N49+Proj_40!H49</f>
        <v>0</v>
      </c>
      <c r="AC32" s="29">
        <v>0</v>
      </c>
      <c r="AD32" s="29">
        <v>0</v>
      </c>
      <c r="AE32" s="26">
        <f t="shared" si="6"/>
        <v>0</v>
      </c>
      <c r="AF32" s="159">
        <f>Proj_1!O49+Proj_2!O49+Proj_3!O49+Proj_4!O49+Proj_5!O49+Proj_6!O49+Proj_7!O49+Proj_8!O49+Proj_9!O49+Proj_10!O49+Proj_11!O49+Proj_12!O49+Proj_13!O49+Proj_14!O49+Proj_15!O49+Proj_16!O49+Proj_17!O49+Proj_18!O49+Proj_19!O49+Proj_20!O49+Proj_21!O49+Proj_22!O49+Proj_23!O49+Proj_24!O49+Proj_25!O49+Proj_26!O49+Proj_27!O49+Proj_28!O49+Proj_29!O49+Proj_30!O49+Proj_31!O49+Proj_32!O49+Proj_33!O49+Proj_34!O49+Proj_35!O49+Proj_36!O49+Proj_37!O49+Proj_38!O49+Proj_39!O49+Proj_40!H49</f>
        <v>0</v>
      </c>
      <c r="AG32" s="29">
        <v>0</v>
      </c>
      <c r="AH32" s="29">
        <v>0</v>
      </c>
      <c r="AI32" s="26">
        <f t="shared" si="7"/>
        <v>0</v>
      </c>
      <c r="AJ32" s="159">
        <f>Proj_1!P49+Proj_2!P49+Proj_3!P49+Proj_4!P49+Proj_5!P49+Proj_6!P49+Proj_7!P49+Proj_8!P49+Proj_9!P49+Proj_10!P49+Proj_11!P49+Proj_12!P49+Proj_13!P49+Proj_14!P49+Proj_15!P49+Proj_16!P49+Proj_17!P49+Proj_18!P49+Proj_19!P49+Proj_20!P49+Proj_21!P49+Proj_22!P49+Proj_23!P49+Proj_24!P49+Proj_25!P49+Proj_26!P49+Proj_27!P49+Proj_28!P49+Proj_29!P49+Proj_30!P49+Proj_31!P49+Proj_32!P49+Proj_33!P49+Proj_34!P49+Proj_35!P49+Proj_36!P49+Proj_37!P49+Proj_38!P49+Proj_39!P49+Proj_40!H49</f>
        <v>0</v>
      </c>
      <c r="AK32" s="29"/>
      <c r="AL32" s="29"/>
      <c r="AM32" s="26">
        <f t="shared" si="8"/>
        <v>0</v>
      </c>
      <c r="AN32" s="159">
        <f>Proj_1!Q49+Proj_2!Q49+Proj_3!Q49+Proj_4!Q49+Proj_5!Q49+Proj_6!Q49+Proj_7!Q49+Proj_8!Q49+Proj_9!Q49+Proj_10!Q49+Proj_11!Q49+Proj_12!Q49+Proj_13!Q49+Proj_14!Q49+Proj_15!Q49+Proj_16!Q49+Proj_17!Q49+Proj_18!Q49+Proj_19!Q49+Proj_20!Q49+Proj_21!Q49+Proj_22!Q49+Proj_23!Q49+Proj_24!Q49+Proj_25!Q49+Proj_26!Q49+Proj_27!Q49+Proj_28!Q49+Proj_29!Q49+Proj_30!Q49+Proj_31!Q49+Proj_32!Q49+Proj_33!Q49+Proj_34!Q49+Proj_35!Q49+Proj_36!Q49+Proj_37!Q49+Proj_38!Q49+Proj_39!Q49+Proj_40!H49</f>
        <v>0</v>
      </c>
      <c r="AO32" s="29"/>
      <c r="AP32" s="29"/>
      <c r="AQ32" s="26">
        <f t="shared" si="9"/>
        <v>0</v>
      </c>
      <c r="AR32" s="159">
        <f>Proj_1!R49+Proj_2!R49+Proj_3!R49+Proj_4!R49+Proj_5!R49+Proj_6!R49+Proj_7!R49+Proj_8!R49+Proj_9!R49+Proj_10!R49+Proj_11!R49+Proj_12!R49+Proj_13!R49+Proj_14!R49+Proj_15!R49+Proj_16!R49+Proj_17!R49+Proj_18!R49+Proj_19!R49+Proj_20!R49+Proj_21!R49+Proj_22!R49+Proj_23!R49+Proj_24!R49+Proj_25!R49+Proj_26!R49+Proj_27!R49+Proj_28!R49+Proj_29!R49+Proj_30!R49+Proj_31!R49+Proj_32!R49+Proj_33!R49+Proj_34!R49+Proj_35!R49+Proj_36!R49+Proj_37!R49+Proj_38!R49+Proj_39!R49+Proj_40!H49</f>
        <v>0</v>
      </c>
      <c r="AS32" s="29"/>
      <c r="AT32" s="29"/>
      <c r="AU32" s="26">
        <f t="shared" si="10"/>
        <v>0</v>
      </c>
      <c r="AV32" s="159">
        <f>Proj_1!S49+Proj_2!S49+Proj_3!S49+Proj_4!S49+Proj_5!S49+Proj_6!S49+Proj_7!S49+Proj_8!S49+Proj_9!S49+Proj_10!S49+Proj_11!S49+Proj_12!S49+Proj_13!S49+Proj_14!S49+Proj_15!S49+Proj_16!S49+Proj_17!S49+Proj_18!S49+Proj_19!S49+Proj_20!S49+Proj_21!S49+Proj_22!S49+Proj_23!S49+Proj_24!S49+Proj_25!S49+Proj_26!S49+Proj_27!S49+Proj_28!S49+Proj_29!S49+Proj_30!S49+Proj_31!S49+Proj_32!S49+Proj_33!S49+Proj_34!S49+Proj_35!S49+Proj_36!S49+Proj_37!S49+Proj_38!S49+Proj_39!S49+Proj_40!H49</f>
        <v>0</v>
      </c>
      <c r="AW32" s="29"/>
      <c r="AX32" s="29"/>
      <c r="AY32" s="293">
        <f t="shared" si="17"/>
        <v>0</v>
      </c>
      <c r="AZ32" s="298">
        <f t="shared" ref="AZ32:AZ61" si="18">T32+X32+AB32+AF32+AJ32+AN32+AR32+AV32</f>
        <v>21</v>
      </c>
      <c r="BA32" s="297"/>
      <c r="BB32" s="297"/>
      <c r="BC32" s="297"/>
      <c r="BD32" s="297"/>
      <c r="BE32" s="297"/>
      <c r="BF32" s="299"/>
    </row>
    <row r="33" spans="1:58" hidden="1" x14ac:dyDescent="0.35">
      <c r="A33" s="167" t="s">
        <v>2502</v>
      </c>
      <c r="B33" s="168" t="s">
        <v>44</v>
      </c>
      <c r="C33" s="242">
        <v>60</v>
      </c>
      <c r="D33" s="159">
        <f>Proj_1!H50+Proj_2!H50+Proj_3!H50+Proj_4!H50+Proj_5!H50+Proj_6!H50+Proj_7!H50+Proj_8!H50+Proj_9!H50+Proj_10!H50+Proj_11!H50+Proj_12!H50+Proj_13!H50+Proj_14!H50+Proj_15!H50+Proj_16!H50+Proj_17!H50+Proj_18!H50+Proj_19!H50+Proj_20!H50+Proj_21!H50+Proj_22!H50+Proj_23!H50+Proj_24!H50+Proj_25!H50+Proj_26!H50+Proj_27!H50+Proj_28!H50+Proj_29!H50+Proj_30!H50+Proj_31!H50+Proj_32!H50+Proj_33!H50+Proj_34!H50+Proj_35!H50+Proj_36!H50+Proj_37!H50+Proj_38!H50+Proj_39!H50+Proj_40!H50</f>
        <v>0</v>
      </c>
      <c r="E33" s="29"/>
      <c r="F33" s="29"/>
      <c r="G33" s="26">
        <f t="shared" si="0"/>
        <v>0</v>
      </c>
      <c r="H33" s="159">
        <f>Proj_1!I50+Proj_2!I50+Proj_3!I50+Proj_4!I50+Proj_5!I50+Proj_6!I50+Proj_7!I50+Proj_8!I50+Proj_9!I50+Proj_10!I50+Proj_11!I50+Proj_12!I50+Proj_13!I50+Proj_14!I50+Proj_15!I50+Proj_16!I50+Proj_17!I50+Proj_18!I50+Proj_19!I50+Proj_20!I50+Proj_21!I50+Proj_22!I50+Proj_23!I50+Proj_24!I50+Proj_25!I50+Proj_26!I50+Proj_27!I50+Proj_28!I50+Proj_29!I50+Proj_30!I50+Proj_31!I50+Proj_32!I50+Proj_33!I50+Proj_34!I50+Proj_35!I50+Proj_36!I50+Proj_37!I50+Proj_38!I50+Proj_39!I50+Proj_40!H50</f>
        <v>0</v>
      </c>
      <c r="I33" s="29">
        <v>0</v>
      </c>
      <c r="J33" s="29">
        <v>0</v>
      </c>
      <c r="K33" s="26">
        <f t="shared" si="1"/>
        <v>0</v>
      </c>
      <c r="L33" s="159">
        <f>Proj_1!J50+Proj_2!J50+Proj_3!J50+Proj_4!J50+Proj_5!J50+Proj_6!J50+Proj_7!J50+Proj_8!J50+Proj_9!J50+Proj_10!J50+Proj_11!J50+Proj_12!J50+Proj_13!J50+Proj_14!J50+Proj_15!J50+Proj_16!J50+Proj_17!J50+Proj_18!J50+Proj_19!J50+Proj_20!J50+Proj_21!J50+Proj_22!J50+Proj_23!J50+Proj_24!J50+Proj_25!J50+Proj_26!J50+Proj_27!J50+Proj_28!J50+Proj_29!J50+Proj_30!J50+Proj_31!J50+Proj_32!J50+Proj_33!J50+Proj_34!J50+Proj_35!J50+Proj_36!J50+Proj_37!J50+Proj_38!J50+Proj_39!J50+Proj_40!H50</f>
        <v>0</v>
      </c>
      <c r="M33" s="29">
        <v>0</v>
      </c>
      <c r="N33" s="29">
        <v>0</v>
      </c>
      <c r="O33" s="26">
        <f t="shared" si="2"/>
        <v>0</v>
      </c>
      <c r="P33" s="159">
        <f>Proj_1!K50+Proj_2!K50+Proj_3!K50+Proj_4!K50+Proj_5!K50+Proj_6!K50+Proj_7!K50+Proj_8!K50+Proj_9!K50+Proj_10!K50+Proj_11!K50+Proj_12!K50+Proj_13!K50+Proj_14!K50+Proj_15!K50+Proj_16!K50+Proj_17!K50+Proj_18!K50+Proj_19!K50+Proj_20!K50+Proj_21!K50+Proj_22!K50+Proj_23!K50+Proj_24!K50+Proj_25!K50+Proj_26!K50+Proj_27!K50+Proj_28!K50+Proj_29!K50+Proj_30!K50+Proj_31!K50+Proj_32!K50+Proj_33!K50+Proj_34!K50+Proj_35!K50+Proj_36!K50+Proj_37!K50+Proj_38!K50+Proj_39!K50+Proj_40!K50</f>
        <v>0</v>
      </c>
      <c r="Q33" s="29">
        <v>0</v>
      </c>
      <c r="R33" s="29">
        <v>0</v>
      </c>
      <c r="S33" s="26">
        <f t="shared" si="16"/>
        <v>0</v>
      </c>
      <c r="T33" s="159">
        <f>Proj_1!L50+Proj_2!L50+Proj_3!L50+Proj_4!L50+Proj_5!L50+Proj_6!L50+Proj_7!L50+Proj_8!L50+Proj_9!L50+Proj_10!L50+Proj_11!L50+Proj_12!L50+Proj_13!L50+Proj_14!L50+Proj_15!L50+Proj_16!L50+Proj_17!L50+Proj_18!L50+Proj_19!L50+Proj_20!L50+Proj_21!L50+Proj_22!L50+Proj_23!L50+Proj_24!L50+Proj_25!L50+Proj_26!L50+Proj_27!L50+Proj_28!L50+Proj_29!L50+Proj_30!L50+Proj_31!L50+Proj_32!L50+Proj_33!L50+Proj_34!L50+Proj_35!L50+Proj_36!L50+Proj_37!L50+Proj_38!L50+Proj_39!L50+Proj_40!H50</f>
        <v>21</v>
      </c>
      <c r="U33" s="29">
        <v>0</v>
      </c>
      <c r="V33" s="29">
        <v>0</v>
      </c>
      <c r="W33" s="26">
        <f t="shared" si="4"/>
        <v>21</v>
      </c>
      <c r="X33" s="159">
        <f>Proj_1!M50+Proj_2!M50+Proj_3!M50+Proj_4!M50+Proj_5!M50+Proj_6!M50+Proj_7!M50+Proj_8!M50+Proj_9!M50+Proj_10!M50+Proj_11!M50+Proj_12!M50+Proj_13!M50+Proj_14!M50+Proj_15!M50+Proj_16!M50+Proj_17!M50+Proj_18!M50+Proj_19!M50+Proj_20!M50+Proj_21!M50+Proj_22!M50+Proj_23!M50+Proj_24!M50+Proj_25!M50+Proj_26!M50+Proj_27!M50+Proj_28!M50+Proj_29!M50+Proj_30!M50+Proj_31!M50+Proj_32!M50+Proj_33!M50+Proj_34!M50+Proj_35!M50+Proj_36!M50+Proj_37!M50+Proj_38!M50+Proj_39!M50+Proj_40!H50</f>
        <v>19</v>
      </c>
      <c r="Y33" s="29">
        <v>0</v>
      </c>
      <c r="Z33" s="29">
        <v>0</v>
      </c>
      <c r="AA33" s="26">
        <f t="shared" si="5"/>
        <v>19</v>
      </c>
      <c r="AB33" s="159">
        <f>Proj_1!N50+Proj_2!N50+Proj_3!N50+Proj_4!N50+Proj_5!N50+Proj_6!N50+Proj_7!N50+Proj_8!N50+Proj_9!N50+Proj_10!N50+Proj_11!N50+Proj_12!N50+Proj_13!N50+Proj_14!N50+Proj_15!N50+Proj_16!N50+Proj_17!N50+Proj_18!N50+Proj_19!N50+Proj_20!N50+Proj_21!N50+Proj_22!N50+Proj_23!N50+Proj_24!N50+Proj_25!N50+Proj_26!N50+Proj_27!N50+Proj_28!N50+Proj_29!N50+Proj_30!N50+Proj_31!N50+Proj_32!N50+Proj_33!N50+Proj_34!N50+Proj_35!N50+Proj_36!N50+Proj_37!N50+Proj_38!N50+Proj_39!N50+Proj_40!H50</f>
        <v>0</v>
      </c>
      <c r="AC33" s="29">
        <v>0</v>
      </c>
      <c r="AD33" s="29">
        <v>0</v>
      </c>
      <c r="AE33" s="26">
        <f t="shared" si="6"/>
        <v>0</v>
      </c>
      <c r="AF33" s="159">
        <f>Proj_1!O50+Proj_2!O50+Proj_3!O50+Proj_4!O50+Proj_5!O50+Proj_6!O50+Proj_7!O50+Proj_8!O50+Proj_9!O50+Proj_10!O50+Proj_11!O50+Proj_12!O50+Proj_13!O50+Proj_14!O50+Proj_15!O50+Proj_16!O50+Proj_17!O50+Proj_18!O50+Proj_19!O50+Proj_20!O50+Proj_21!O50+Proj_22!O50+Proj_23!O50+Proj_24!O50+Proj_25!O50+Proj_26!O50+Proj_27!O50+Proj_28!O50+Proj_29!O50+Proj_30!O50+Proj_31!O50+Proj_32!O50+Proj_33!O50+Proj_34!O50+Proj_35!O50+Proj_36!O50+Proj_37!O50+Proj_38!O50+Proj_39!O50+Proj_40!H50</f>
        <v>0</v>
      </c>
      <c r="AG33" s="29">
        <v>0</v>
      </c>
      <c r="AH33" s="29">
        <v>0</v>
      </c>
      <c r="AI33" s="26">
        <f t="shared" si="7"/>
        <v>0</v>
      </c>
      <c r="AJ33" s="159">
        <f>Proj_1!P50+Proj_2!P50+Proj_3!P50+Proj_4!P50+Proj_5!P50+Proj_6!P50+Proj_7!P50+Proj_8!P50+Proj_9!P50+Proj_10!P50+Proj_11!P50+Proj_12!P50+Proj_13!P50+Proj_14!P50+Proj_15!P50+Proj_16!P50+Proj_17!P50+Proj_18!P50+Proj_19!P50+Proj_20!P50+Proj_21!P50+Proj_22!P50+Proj_23!P50+Proj_24!P50+Proj_25!P50+Proj_26!P50+Proj_27!P50+Proj_28!P50+Proj_29!P50+Proj_30!P50+Proj_31!P50+Proj_32!P50+Proj_33!P50+Proj_34!P50+Proj_35!P50+Proj_36!P50+Proj_37!P50+Proj_38!P50+Proj_39!P50+Proj_40!H50</f>
        <v>0</v>
      </c>
      <c r="AK33" s="29"/>
      <c r="AL33" s="29"/>
      <c r="AM33" s="26">
        <f t="shared" si="8"/>
        <v>0</v>
      </c>
      <c r="AN33" s="159">
        <f>Proj_1!Q50+Proj_2!Q50+Proj_3!Q50+Proj_4!Q50+Proj_5!Q50+Proj_6!Q50+Proj_7!Q50+Proj_8!Q50+Proj_9!Q50+Proj_10!Q50+Proj_11!Q50+Proj_12!Q50+Proj_13!Q50+Proj_14!Q50+Proj_15!Q50+Proj_16!Q50+Proj_17!Q50+Proj_18!Q50+Proj_19!Q50+Proj_20!Q50+Proj_21!Q50+Proj_22!Q50+Proj_23!Q50+Proj_24!Q50+Proj_25!Q50+Proj_26!Q50+Proj_27!Q50+Proj_28!Q50+Proj_29!Q50+Proj_30!Q50+Proj_31!Q50+Proj_32!Q50+Proj_33!Q50+Proj_34!Q50+Proj_35!Q50+Proj_36!Q50+Proj_37!Q50+Proj_38!Q50+Proj_39!Q50+Proj_40!H50</f>
        <v>0</v>
      </c>
      <c r="AO33" s="29"/>
      <c r="AP33" s="29"/>
      <c r="AQ33" s="26">
        <f t="shared" si="9"/>
        <v>0</v>
      </c>
      <c r="AR33" s="159">
        <f>Proj_1!R50+Proj_2!R50+Proj_3!R50+Proj_4!R50+Proj_5!R50+Proj_6!R50+Proj_7!R50+Proj_8!R50+Proj_9!R50+Proj_10!R50+Proj_11!R50+Proj_12!R50+Proj_13!R50+Proj_14!R50+Proj_15!R50+Proj_16!R50+Proj_17!R50+Proj_18!R50+Proj_19!R50+Proj_20!R50+Proj_21!R50+Proj_22!R50+Proj_23!R50+Proj_24!R50+Proj_25!R50+Proj_26!R50+Proj_27!R50+Proj_28!R50+Proj_29!R50+Proj_30!R50+Proj_31!R50+Proj_32!R50+Proj_33!R50+Proj_34!R50+Proj_35!R50+Proj_36!R50+Proj_37!R50+Proj_38!R50+Proj_39!R50+Proj_40!H50</f>
        <v>0</v>
      </c>
      <c r="AS33" s="29"/>
      <c r="AT33" s="29"/>
      <c r="AU33" s="26">
        <f t="shared" si="10"/>
        <v>0</v>
      </c>
      <c r="AV33" s="159">
        <f>Proj_1!S50+Proj_2!S50+Proj_3!S50+Proj_4!S50+Proj_5!S50+Proj_6!S50+Proj_7!S50+Proj_8!S50+Proj_9!S50+Proj_10!S50+Proj_11!S50+Proj_12!S50+Proj_13!S50+Proj_14!S50+Proj_15!S50+Proj_16!S50+Proj_17!S50+Proj_18!S50+Proj_19!S50+Proj_20!S50+Proj_21!S50+Proj_22!S50+Proj_23!S50+Proj_24!S50+Proj_25!S50+Proj_26!S50+Proj_27!S50+Proj_28!S50+Proj_29!S50+Proj_30!S50+Proj_31!S50+Proj_32!S50+Proj_33!S50+Proj_34!S50+Proj_35!S50+Proj_36!S50+Proj_37!S50+Proj_38!S50+Proj_39!S50+Proj_40!H50</f>
        <v>0</v>
      </c>
      <c r="AW33" s="29"/>
      <c r="AX33" s="29"/>
      <c r="AY33" s="293">
        <f t="shared" si="17"/>
        <v>0</v>
      </c>
      <c r="AZ33" s="298">
        <f t="shared" si="18"/>
        <v>40</v>
      </c>
      <c r="BA33" s="297"/>
      <c r="BB33" s="297"/>
      <c r="BC33" s="297"/>
      <c r="BD33" s="297"/>
      <c r="BE33" s="297"/>
      <c r="BF33" s="299"/>
    </row>
    <row r="34" spans="1:58" hidden="1" x14ac:dyDescent="0.35">
      <c r="A34" s="167" t="s">
        <v>2503</v>
      </c>
      <c r="B34" s="168" t="s">
        <v>44</v>
      </c>
      <c r="C34" s="242">
        <v>60</v>
      </c>
      <c r="D34" s="159">
        <f>Proj_1!H51+Proj_2!H51+Proj_3!H51+Proj_4!H51+Proj_5!H51+Proj_6!H51+Proj_7!H51+Proj_8!H51+Proj_9!H51+Proj_10!H51+Proj_11!H51+Proj_12!H51+Proj_13!H51+Proj_14!H51+Proj_15!H51+Proj_16!H51+Proj_17!H51+Proj_18!H51+Proj_19!H51+Proj_20!H51+Proj_21!H51+Proj_22!H51+Proj_23!H51+Proj_24!H51+Proj_25!H51+Proj_26!H51+Proj_27!H51+Proj_28!H51+Proj_29!H51+Proj_30!H51+Proj_31!H51+Proj_32!H51+Proj_33!H51+Proj_34!H51+Proj_35!H51+Proj_36!H51+Proj_37!H51+Proj_38!H51+Proj_39!H51+Proj_40!H51</f>
        <v>0</v>
      </c>
      <c r="E34" s="29"/>
      <c r="F34" s="29"/>
      <c r="G34" s="26">
        <f t="shared" si="0"/>
        <v>0</v>
      </c>
      <c r="H34" s="159">
        <f>Proj_1!I51+Proj_2!I51+Proj_3!I51+Proj_4!I51+Proj_5!I51+Proj_6!I51+Proj_7!I51+Proj_8!I51+Proj_9!I51+Proj_10!I51+Proj_11!I51+Proj_12!I51+Proj_13!I51+Proj_14!I51+Proj_15!I51+Proj_16!I51+Proj_17!I51+Proj_18!I51+Proj_19!I51+Proj_20!I51+Proj_21!I51+Proj_22!I51+Proj_23!I51+Proj_24!I51+Proj_25!I51+Proj_26!I51+Proj_27!I51+Proj_28!I51+Proj_29!I51+Proj_30!I51+Proj_31!I51+Proj_32!I51+Proj_33!I51+Proj_34!I51+Proj_35!I51+Proj_36!I51+Proj_37!I51+Proj_38!I51+Proj_39!I51+Proj_40!H51</f>
        <v>0</v>
      </c>
      <c r="I34" s="29">
        <v>0</v>
      </c>
      <c r="J34" s="29">
        <v>0</v>
      </c>
      <c r="K34" s="26">
        <f t="shared" si="1"/>
        <v>0</v>
      </c>
      <c r="L34" s="159">
        <f>Proj_1!J51+Proj_2!J51+Proj_3!J51+Proj_4!J51+Proj_5!J51+Proj_6!J51+Proj_7!J51+Proj_8!J51+Proj_9!J51+Proj_10!J51+Proj_11!J51+Proj_12!J51+Proj_13!J51+Proj_14!J51+Proj_15!J51+Proj_16!J51+Proj_17!J51+Proj_18!J51+Proj_19!J51+Proj_20!J51+Proj_21!J51+Proj_22!J51+Proj_23!J51+Proj_24!J51+Proj_25!J51+Proj_26!J51+Proj_27!J51+Proj_28!J51+Proj_29!J51+Proj_30!J51+Proj_31!J51+Proj_32!J51+Proj_33!J51+Proj_34!J51+Proj_35!J51+Proj_36!J51+Proj_37!J51+Proj_38!J51+Proj_39!J51+Proj_40!H51</f>
        <v>0</v>
      </c>
      <c r="M34" s="29">
        <v>0</v>
      </c>
      <c r="N34" s="29">
        <v>0</v>
      </c>
      <c r="O34" s="26">
        <f t="shared" si="2"/>
        <v>0</v>
      </c>
      <c r="P34" s="159">
        <f>Proj_1!K51+Proj_2!K51+Proj_3!K51+Proj_4!K51+Proj_5!K51+Proj_6!K51+Proj_7!K51+Proj_8!K51+Proj_9!K51+Proj_10!K51+Proj_11!K51+Proj_12!K51+Proj_13!K51+Proj_14!K51+Proj_15!K51+Proj_16!K51+Proj_17!K51+Proj_18!K51+Proj_19!K51+Proj_20!K51+Proj_21!K51+Proj_22!K51+Proj_23!K51+Proj_24!K51+Proj_25!K51+Proj_26!K51+Proj_27!K51+Proj_28!K51+Proj_29!K51+Proj_30!K51+Proj_31!K51+Proj_32!K51+Proj_33!K51+Proj_34!K51+Proj_35!K51+Proj_36!K51+Proj_37!K51+Proj_38!K51+Proj_39!K51+Proj_40!K51</f>
        <v>0</v>
      </c>
      <c r="Q34" s="29">
        <v>0</v>
      </c>
      <c r="R34" s="29">
        <v>0</v>
      </c>
      <c r="S34" s="26">
        <f t="shared" si="16"/>
        <v>0</v>
      </c>
      <c r="T34" s="159">
        <f>Proj_1!L51+Proj_2!L51+Proj_3!L51+Proj_4!L51+Proj_5!L51+Proj_6!L51+Proj_7!L51+Proj_8!L51+Proj_9!L51+Proj_10!L51+Proj_11!L51+Proj_12!L51+Proj_13!L51+Proj_14!L51+Proj_15!L51+Proj_16!L51+Proj_17!L51+Proj_18!L51+Proj_19!L51+Proj_20!L51+Proj_21!L51+Proj_22!L51+Proj_23!L51+Proj_24!L51+Proj_25!L51+Proj_26!L51+Proj_27!L51+Proj_28!L51+Proj_29!L51+Proj_30!L51+Proj_31!L51+Proj_32!L51+Proj_33!L51+Proj_34!L51+Proj_35!L51+Proj_36!L51+Proj_37!L51+Proj_38!L51+Proj_39!L51+Proj_40!H51</f>
        <v>0</v>
      </c>
      <c r="U34" s="29">
        <v>0</v>
      </c>
      <c r="V34" s="29">
        <v>0</v>
      </c>
      <c r="W34" s="26">
        <f t="shared" si="4"/>
        <v>0</v>
      </c>
      <c r="X34" s="159">
        <f>Proj_1!M51+Proj_2!M51+Proj_3!M51+Proj_4!M51+Proj_5!M51+Proj_6!M51+Proj_7!M51+Proj_8!M51+Proj_9!M51+Proj_10!M51+Proj_11!M51+Proj_12!M51+Proj_13!M51+Proj_14!M51+Proj_15!M51+Proj_16!M51+Proj_17!M51+Proj_18!M51+Proj_19!M51+Proj_20!M51+Proj_21!M51+Proj_22!M51+Proj_23!M51+Proj_24!M51+Proj_25!M51+Proj_26!M51+Proj_27!M51+Proj_28!M51+Proj_29!M51+Proj_30!M51+Proj_31!M51+Proj_32!M51+Proj_33!M51+Proj_34!M51+Proj_35!M51+Proj_36!M51+Proj_37!M51+Proj_38!M51+Proj_39!M51+Proj_40!H51</f>
        <v>0</v>
      </c>
      <c r="Y34" s="29">
        <v>0</v>
      </c>
      <c r="Z34" s="29">
        <v>0</v>
      </c>
      <c r="AA34" s="26">
        <f t="shared" si="5"/>
        <v>0</v>
      </c>
      <c r="AB34" s="159">
        <f>Proj_1!N51+Proj_2!N51+Proj_3!N51+Proj_4!N51+Proj_5!N51+Proj_6!N51+Proj_7!N51+Proj_8!N51+Proj_9!N51+Proj_10!N51+Proj_11!N51+Proj_12!N51+Proj_13!N51+Proj_14!N51+Proj_15!N51+Proj_16!N51+Proj_17!N51+Proj_18!N51+Proj_19!N51+Proj_20!N51+Proj_21!N51+Proj_22!N51+Proj_23!N51+Proj_24!N51+Proj_25!N51+Proj_26!N51+Proj_27!N51+Proj_28!N51+Proj_29!N51+Proj_30!N51+Proj_31!N51+Proj_32!N51+Proj_33!N51+Proj_34!N51+Proj_35!N51+Proj_36!N51+Proj_37!N51+Proj_38!N51+Proj_39!N51+Proj_40!H51</f>
        <v>0</v>
      </c>
      <c r="AC34" s="29">
        <v>0</v>
      </c>
      <c r="AD34" s="29">
        <v>0</v>
      </c>
      <c r="AE34" s="26">
        <f t="shared" si="6"/>
        <v>0</v>
      </c>
      <c r="AF34" s="159">
        <f>Proj_1!O51+Proj_2!O51+Proj_3!O51+Proj_4!O51+Proj_5!O51+Proj_6!O51+Proj_7!O51+Proj_8!O51+Proj_9!O51+Proj_10!O51+Proj_11!O51+Proj_12!O51+Proj_13!O51+Proj_14!O51+Proj_15!O51+Proj_16!O51+Proj_17!O51+Proj_18!O51+Proj_19!O51+Proj_20!O51+Proj_21!O51+Proj_22!O51+Proj_23!O51+Proj_24!O51+Proj_25!O51+Proj_26!O51+Proj_27!O51+Proj_28!O51+Proj_29!O51+Proj_30!O51+Proj_31!O51+Proj_32!O51+Proj_33!O51+Proj_34!O51+Proj_35!O51+Proj_36!O51+Proj_37!O51+Proj_38!O51+Proj_39!O51+Proj_40!H51</f>
        <v>0</v>
      </c>
      <c r="AG34" s="29">
        <v>0</v>
      </c>
      <c r="AH34" s="29">
        <v>0</v>
      </c>
      <c r="AI34" s="26">
        <f t="shared" si="7"/>
        <v>0</v>
      </c>
      <c r="AJ34" s="159">
        <f>Proj_1!P51+Proj_2!P51+Proj_3!P51+Proj_4!P51+Proj_5!P51+Proj_6!P51+Proj_7!P51+Proj_8!P51+Proj_9!P51+Proj_10!P51+Proj_11!P51+Proj_12!P51+Proj_13!P51+Proj_14!P51+Proj_15!P51+Proj_16!P51+Proj_17!P51+Proj_18!P51+Proj_19!P51+Proj_20!P51+Proj_21!P51+Proj_22!P51+Proj_23!P51+Proj_24!P51+Proj_25!P51+Proj_26!P51+Proj_27!P51+Proj_28!P51+Proj_29!P51+Proj_30!P51+Proj_31!P51+Proj_32!P51+Proj_33!P51+Proj_34!P51+Proj_35!P51+Proj_36!P51+Proj_37!P51+Proj_38!P51+Proj_39!P51+Proj_40!H51</f>
        <v>0</v>
      </c>
      <c r="AK34" s="29"/>
      <c r="AL34" s="29"/>
      <c r="AM34" s="26">
        <f t="shared" si="8"/>
        <v>0</v>
      </c>
      <c r="AN34" s="159">
        <f>Proj_1!Q51+Proj_2!Q51+Proj_3!Q51+Proj_4!Q51+Proj_5!Q51+Proj_6!Q51+Proj_7!Q51+Proj_8!Q51+Proj_9!Q51+Proj_10!Q51+Proj_11!Q51+Proj_12!Q51+Proj_13!Q51+Proj_14!Q51+Proj_15!Q51+Proj_16!Q51+Proj_17!Q51+Proj_18!Q51+Proj_19!Q51+Proj_20!Q51+Proj_21!Q51+Proj_22!Q51+Proj_23!Q51+Proj_24!Q51+Proj_25!Q51+Proj_26!Q51+Proj_27!Q51+Proj_28!Q51+Proj_29!Q51+Proj_30!Q51+Proj_31!Q51+Proj_32!Q51+Proj_33!Q51+Proj_34!Q51+Proj_35!Q51+Proj_36!Q51+Proj_37!Q51+Proj_38!Q51+Proj_39!Q51+Proj_40!H51</f>
        <v>0</v>
      </c>
      <c r="AO34" s="29"/>
      <c r="AP34" s="29"/>
      <c r="AQ34" s="26">
        <f t="shared" si="9"/>
        <v>0</v>
      </c>
      <c r="AR34" s="159">
        <f>Proj_1!R51+Proj_2!R51+Proj_3!R51+Proj_4!R51+Proj_5!R51+Proj_6!R51+Proj_7!R51+Proj_8!R51+Proj_9!R51+Proj_10!R51+Proj_11!R51+Proj_12!R51+Proj_13!R51+Proj_14!R51+Proj_15!R51+Proj_16!R51+Proj_17!R51+Proj_18!R51+Proj_19!R51+Proj_20!R51+Proj_21!R51+Proj_22!R51+Proj_23!R51+Proj_24!R51+Proj_25!R51+Proj_26!R51+Proj_27!R51+Proj_28!R51+Proj_29!R51+Proj_30!R51+Proj_31!R51+Proj_32!R51+Proj_33!R51+Proj_34!R51+Proj_35!R51+Proj_36!R51+Proj_37!R51+Proj_38!R51+Proj_39!R51+Proj_40!H51</f>
        <v>0</v>
      </c>
      <c r="AS34" s="29"/>
      <c r="AT34" s="29"/>
      <c r="AU34" s="26">
        <f t="shared" si="10"/>
        <v>0</v>
      </c>
      <c r="AV34" s="159">
        <f>Proj_1!S51+Proj_2!S51+Proj_3!S51+Proj_4!S51+Proj_5!S51+Proj_6!S51+Proj_7!S51+Proj_8!S51+Proj_9!S51+Proj_10!S51+Proj_11!S51+Proj_12!S51+Proj_13!S51+Proj_14!S51+Proj_15!S51+Proj_16!S51+Proj_17!S51+Proj_18!S51+Proj_19!S51+Proj_20!S51+Proj_21!S51+Proj_22!S51+Proj_23!S51+Proj_24!S51+Proj_25!S51+Proj_26!S51+Proj_27!S51+Proj_28!S51+Proj_29!S51+Proj_30!S51+Proj_31!S51+Proj_32!S51+Proj_33!S51+Proj_34!S51+Proj_35!S51+Proj_36!S51+Proj_37!S51+Proj_38!S51+Proj_39!S51+Proj_40!H51</f>
        <v>0</v>
      </c>
      <c r="AW34" s="29"/>
      <c r="AX34" s="29"/>
      <c r="AY34" s="293">
        <f t="shared" si="17"/>
        <v>0</v>
      </c>
      <c r="AZ34" s="298">
        <f t="shared" si="18"/>
        <v>0</v>
      </c>
      <c r="BA34" s="297"/>
      <c r="BB34" s="297"/>
      <c r="BC34" s="297"/>
      <c r="BD34" s="297"/>
      <c r="BE34" s="297"/>
      <c r="BF34" s="299"/>
    </row>
    <row r="35" spans="1:58" hidden="1" x14ac:dyDescent="0.35">
      <c r="A35" s="167" t="s">
        <v>2545</v>
      </c>
      <c r="B35" s="168"/>
      <c r="C35" s="242">
        <v>60</v>
      </c>
      <c r="D35" s="159">
        <f>Proj_1!H52+Proj_2!H52+Proj_3!H52+Proj_4!H52+Proj_5!H52+Proj_6!H52+Proj_7!H52+Proj_8!H52+Proj_9!H52+Proj_10!H52+Proj_11!H52+Proj_12!H52+Proj_13!H52+Proj_14!H52+Proj_15!H52+Proj_16!H52+Proj_17!H52+Proj_18!H52+Proj_19!H52+Proj_20!H52+Proj_21!H52+Proj_22!H52+Proj_23!H52+Proj_24!H52+Proj_25!H52+Proj_26!H52+Proj_27!H52+Proj_28!H52+Proj_29!H52+Proj_30!H52+Proj_31!H52+Proj_32!H52+Proj_33!H52+Proj_34!H52+Proj_35!H52+Proj_36!H52+Proj_37!H52+Proj_38!H52+Proj_39!H52+Proj_40!H52</f>
        <v>0</v>
      </c>
      <c r="E35" s="29"/>
      <c r="F35" s="29"/>
      <c r="G35" s="26">
        <f t="shared" si="0"/>
        <v>0</v>
      </c>
      <c r="H35" s="159">
        <f>Proj_1!I52+Proj_2!I52+Proj_3!I52+Proj_4!I52+Proj_5!I52+Proj_6!I52+Proj_7!I52+Proj_8!I52+Proj_9!I52+Proj_10!I52+Proj_11!I52+Proj_12!I52+Proj_13!I52+Proj_14!I52+Proj_15!I52+Proj_16!I52+Proj_17!I52+Proj_18!I52+Proj_19!I52+Proj_20!I52+Proj_21!I52+Proj_22!I52+Proj_23!I52+Proj_24!I52+Proj_25!I52+Proj_26!I52+Proj_27!I52+Proj_28!I52+Proj_29!I52+Proj_30!I52+Proj_31!I52+Proj_32!I52+Proj_33!I52+Proj_34!I52+Proj_35!I52+Proj_36!I52+Proj_37!I52+Proj_38!I52+Proj_39!I52+Proj_40!H52</f>
        <v>0</v>
      </c>
      <c r="I35" s="29">
        <v>0</v>
      </c>
      <c r="J35" s="29">
        <v>0</v>
      </c>
      <c r="K35" s="26">
        <f t="shared" si="1"/>
        <v>0</v>
      </c>
      <c r="L35" s="159">
        <f>Proj_1!J52+Proj_2!J52+Proj_3!J52+Proj_4!J52+Proj_5!J52+Proj_6!J52+Proj_7!J52+Proj_8!J52+Proj_9!J52+Proj_10!J52+Proj_11!J52+Proj_12!J52+Proj_13!J52+Proj_14!J52+Proj_15!J52+Proj_16!J52+Proj_17!J52+Proj_18!J52+Proj_19!J52+Proj_20!J52+Proj_21!J52+Proj_22!J52+Proj_23!J52+Proj_24!J52+Proj_25!J52+Proj_26!J52+Proj_27!J52+Proj_28!J52+Proj_29!J52+Proj_30!J52+Proj_31!J52+Proj_32!J52+Proj_33!J52+Proj_34!J52+Proj_35!J52+Proj_36!J52+Proj_37!J52+Proj_38!J52+Proj_39!J52+Proj_40!H52</f>
        <v>0</v>
      </c>
      <c r="M35" s="29">
        <v>0</v>
      </c>
      <c r="N35" s="29">
        <v>0</v>
      </c>
      <c r="O35" s="26">
        <f t="shared" si="2"/>
        <v>0</v>
      </c>
      <c r="P35" s="159">
        <f>Proj_1!K52+Proj_2!K52+Proj_3!K52+Proj_4!K52+Proj_5!K52+Proj_6!K52+Proj_7!K52+Proj_8!K52+Proj_9!K52+Proj_10!K52+Proj_11!K52+Proj_12!K52+Proj_13!K52+Proj_14!K52+Proj_15!K52+Proj_16!K52+Proj_17!K52+Proj_18!K52+Proj_19!K52+Proj_20!K52+Proj_21!K52+Proj_22!K52+Proj_23!K52+Proj_24!K52+Proj_25!K52+Proj_26!K52+Proj_27!K52+Proj_28!K52+Proj_29!K52+Proj_30!K52+Proj_31!K52+Proj_32!K52+Proj_33!K52+Proj_34!K52+Proj_35!K52+Proj_36!K52+Proj_37!K52+Proj_38!K52+Proj_39!K52+Proj_40!K52</f>
        <v>0</v>
      </c>
      <c r="Q35" s="29">
        <v>0</v>
      </c>
      <c r="R35" s="29">
        <v>0</v>
      </c>
      <c r="S35" s="26">
        <f t="shared" si="16"/>
        <v>0</v>
      </c>
      <c r="T35" s="159">
        <f>Proj_1!L52+Proj_2!L52+Proj_3!L52+Proj_4!L52+Proj_5!L52+Proj_6!L52+Proj_7!L52+Proj_8!L52+Proj_9!L52+Proj_10!L52+Proj_11!L52+Proj_12!L52+Proj_13!L52+Proj_14!L52+Proj_15!L52+Proj_16!L52+Proj_17!L52+Proj_18!L52+Proj_19!L52+Proj_20!L52+Proj_21!L52+Proj_22!L52+Proj_23!L52+Proj_24!L52+Proj_25!L52+Proj_26!L52+Proj_27!L52+Proj_28!L52+Proj_29!L52+Proj_30!L52+Proj_31!L52+Proj_32!L52+Proj_33!L52+Proj_34!L52+Proj_35!L52+Proj_36!L52+Proj_37!L52+Proj_38!L52+Proj_39!L52+Proj_40!H52</f>
        <v>22</v>
      </c>
      <c r="U35" s="29">
        <v>0</v>
      </c>
      <c r="V35" s="29">
        <v>0</v>
      </c>
      <c r="W35" s="26">
        <f t="shared" si="4"/>
        <v>22</v>
      </c>
      <c r="X35" s="159">
        <f>Proj_1!M52+Proj_2!M52+Proj_3!M52+Proj_4!M52+Proj_5!M52+Proj_6!M52+Proj_7!M52+Proj_8!M52+Proj_9!M52+Proj_10!M52+Proj_11!M52+Proj_12!M52+Proj_13!M52+Proj_14!M52+Proj_15!M52+Proj_16!M52+Proj_17!M52+Proj_18!M52+Proj_19!M52+Proj_20!M52+Proj_21!M52+Proj_22!M52+Proj_23!M52+Proj_24!M52+Proj_25!M52+Proj_26!M52+Proj_27!M52+Proj_28!M52+Proj_29!M52+Proj_30!M52+Proj_31!M52+Proj_32!M52+Proj_33!M52+Proj_34!M52+Proj_35!M52+Proj_36!M52+Proj_37!M52+Proj_38!M52+Proj_39!M52+Proj_40!H52</f>
        <v>16</v>
      </c>
      <c r="Y35" s="29">
        <v>0</v>
      </c>
      <c r="Z35" s="29">
        <v>0</v>
      </c>
      <c r="AA35" s="26">
        <f t="shared" si="5"/>
        <v>16</v>
      </c>
      <c r="AB35" s="159">
        <f>Proj_1!N52+Proj_2!N52+Proj_3!N52+Proj_4!N52+Proj_5!N52+Proj_6!N52+Proj_7!N52+Proj_8!N52+Proj_9!N52+Proj_10!N52+Proj_11!N52+Proj_12!N52+Proj_13!N52+Proj_14!N52+Proj_15!N52+Proj_16!N52+Proj_17!N52+Proj_18!N52+Proj_19!N52+Proj_20!N52+Proj_21!N52+Proj_22!N52+Proj_23!N52+Proj_24!N52+Proj_25!N52+Proj_26!N52+Proj_27!N52+Proj_28!N52+Proj_29!N52+Proj_30!N52+Proj_31!N52+Proj_32!N52+Proj_33!N52+Proj_34!N52+Proj_35!N52+Proj_36!N52+Proj_37!N52+Proj_38!N52+Proj_39!N52+Proj_40!H52</f>
        <v>0</v>
      </c>
      <c r="AC35" s="29">
        <v>0</v>
      </c>
      <c r="AD35" s="29">
        <v>0</v>
      </c>
      <c r="AE35" s="26">
        <f t="shared" si="6"/>
        <v>0</v>
      </c>
      <c r="AF35" s="159">
        <f>Proj_1!O52+Proj_2!O52+Proj_3!O52+Proj_4!O52+Proj_5!O52+Proj_6!O52+Proj_7!O52+Proj_8!O52+Proj_9!O52+Proj_10!O52+Proj_11!O52+Proj_12!O52+Proj_13!O52+Proj_14!O52+Proj_15!O52+Proj_16!O52+Proj_17!O52+Proj_18!O52+Proj_19!O52+Proj_20!O52+Proj_21!O52+Proj_22!O52+Proj_23!O52+Proj_24!O52+Proj_25!O52+Proj_26!O52+Proj_27!O52+Proj_28!O52+Proj_29!O52+Proj_30!O52+Proj_31!O52+Proj_32!O52+Proj_33!O52+Proj_34!O52+Proj_35!O52+Proj_36!O52+Proj_37!O52+Proj_38!O52+Proj_39!O52+Proj_40!H52</f>
        <v>0</v>
      </c>
      <c r="AG35" s="29">
        <v>0</v>
      </c>
      <c r="AH35" s="29">
        <v>0</v>
      </c>
      <c r="AI35" s="26">
        <f t="shared" si="7"/>
        <v>0</v>
      </c>
      <c r="AJ35" s="159">
        <f>Proj_1!P52+Proj_2!P52+Proj_3!P52+Proj_4!P52+Proj_5!P52+Proj_6!P52+Proj_7!P52+Proj_8!P52+Proj_9!P52+Proj_10!P52+Proj_11!P52+Proj_12!P52+Proj_13!P52+Proj_14!P52+Proj_15!P52+Proj_16!P52+Proj_17!P52+Proj_18!P52+Proj_19!P52+Proj_20!P52+Proj_21!P52+Proj_22!P52+Proj_23!P52+Proj_24!P52+Proj_25!P52+Proj_26!P52+Proj_27!P52+Proj_28!P52+Proj_29!P52+Proj_30!P52+Proj_31!P52+Proj_32!P52+Proj_33!P52+Proj_34!P52+Proj_35!P52+Proj_36!P52+Proj_37!P52+Proj_38!P52+Proj_39!P52+Proj_40!H52</f>
        <v>0</v>
      </c>
      <c r="AK35" s="29"/>
      <c r="AL35" s="29"/>
      <c r="AM35" s="26">
        <f t="shared" si="8"/>
        <v>0</v>
      </c>
      <c r="AN35" s="159">
        <f>Proj_1!Q52+Proj_2!Q52+Proj_3!Q52+Proj_4!Q52+Proj_5!Q52+Proj_6!Q52+Proj_7!Q52+Proj_8!Q52+Proj_9!Q52+Proj_10!Q52+Proj_11!Q52+Proj_12!Q52+Proj_13!Q52+Proj_14!Q52+Proj_15!Q52+Proj_16!Q52+Proj_17!Q52+Proj_18!Q52+Proj_19!Q52+Proj_20!Q52+Proj_21!Q52+Proj_22!Q52+Proj_23!Q52+Proj_24!Q52+Proj_25!Q52+Proj_26!Q52+Proj_27!Q52+Proj_28!Q52+Proj_29!Q52+Proj_30!Q52+Proj_31!Q52+Proj_32!Q52+Proj_33!Q52+Proj_34!Q52+Proj_35!Q52+Proj_36!Q52+Proj_37!Q52+Proj_38!Q52+Proj_39!Q52+Proj_40!H52</f>
        <v>0</v>
      </c>
      <c r="AO35" s="29"/>
      <c r="AP35" s="29"/>
      <c r="AQ35" s="26">
        <f t="shared" si="9"/>
        <v>0</v>
      </c>
      <c r="AR35" s="159">
        <f>Proj_1!R52+Proj_2!R52+Proj_3!R52+Proj_4!R52+Proj_5!R52+Proj_6!R52+Proj_7!R52+Proj_8!R52+Proj_9!R52+Proj_10!R52+Proj_11!R52+Proj_12!R52+Proj_13!R52+Proj_14!R52+Proj_15!R52+Proj_16!R52+Proj_17!R52+Proj_18!R52+Proj_19!R52+Proj_20!R52+Proj_21!R52+Proj_22!R52+Proj_23!R52+Proj_24!R52+Proj_25!R52+Proj_26!R52+Proj_27!R52+Proj_28!R52+Proj_29!R52+Proj_30!R52+Proj_31!R52+Proj_32!R52+Proj_33!R52+Proj_34!R52+Proj_35!R52+Proj_36!R52+Proj_37!R52+Proj_38!R52+Proj_39!R52+Proj_40!H52</f>
        <v>0</v>
      </c>
      <c r="AS35" s="29"/>
      <c r="AT35" s="29"/>
      <c r="AU35" s="26">
        <f t="shared" si="10"/>
        <v>0</v>
      </c>
      <c r="AV35" s="159">
        <f>Proj_1!S52+Proj_2!S52+Proj_3!S52+Proj_4!S52+Proj_5!S52+Proj_6!S52+Proj_7!S52+Proj_8!S52+Proj_9!S52+Proj_10!S52+Proj_11!S52+Proj_12!S52+Proj_13!S52+Proj_14!S52+Proj_15!S52+Proj_16!S52+Proj_17!S52+Proj_18!S52+Proj_19!S52+Proj_20!S52+Proj_21!S52+Proj_22!S52+Proj_23!S52+Proj_24!S52+Proj_25!S52+Proj_26!S52+Proj_27!S52+Proj_28!S52+Proj_29!S52+Proj_30!S52+Proj_31!S52+Proj_32!S52+Proj_33!S52+Proj_34!S52+Proj_35!S52+Proj_36!S52+Proj_37!S52+Proj_38!S52+Proj_39!S52+Proj_40!H52</f>
        <v>0</v>
      </c>
      <c r="AW35" s="29"/>
      <c r="AX35" s="29"/>
      <c r="AY35" s="293">
        <f t="shared" si="17"/>
        <v>0</v>
      </c>
      <c r="AZ35" s="298">
        <f t="shared" si="18"/>
        <v>38</v>
      </c>
      <c r="BA35" s="297"/>
      <c r="BB35" s="297"/>
      <c r="BC35" s="297"/>
      <c r="BD35" s="297"/>
      <c r="BE35" s="297"/>
      <c r="BF35" s="299"/>
    </row>
    <row r="36" spans="1:58" x14ac:dyDescent="0.35">
      <c r="A36" s="167" t="s">
        <v>2501</v>
      </c>
      <c r="B36" s="168" t="s">
        <v>44</v>
      </c>
      <c r="C36" s="242">
        <v>60</v>
      </c>
      <c r="D36" s="159">
        <f>Proj_1!H53+Proj_2!H53+Proj_3!H53+Proj_4!H53+Proj_5!H53+Proj_6!H53+Proj_7!H53+Proj_8!H53+Proj_9!H53+Proj_10!H53+Proj_11!H53+Proj_12!H53+Proj_13!H53+Proj_14!H53+Proj_15!H53+Proj_16!H53+Proj_17!H53+Proj_18!H53+Proj_19!H53+Proj_20!H53+Proj_21!H53+Proj_22!H53+Proj_23!H53+Proj_24!H53+Proj_25!H53+Proj_26!H53+Proj_27!H53+Proj_28!H53+Proj_29!H53+Proj_30!H53+Proj_31!H53+Proj_32!H53+Proj_33!H53+Proj_34!H53+Proj_35!H53+Proj_36!H53+Proj_37!H53+Proj_38!H53+Proj_39!H53+Proj_40!H53</f>
        <v>0</v>
      </c>
      <c r="E36" s="29"/>
      <c r="F36" s="29"/>
      <c r="G36" s="26">
        <f t="shared" si="0"/>
        <v>0</v>
      </c>
      <c r="H36" s="159">
        <f>Proj_1!I53+Proj_2!I53+Proj_3!I53+Proj_4!I53+Proj_5!I53+Proj_6!I53+Proj_7!I53+Proj_8!I53+Proj_9!I53+Proj_10!I53+Proj_11!I53+Proj_12!I53+Proj_13!I53+Proj_14!I53+Proj_15!I53+Proj_16!I53+Proj_17!I53+Proj_18!I53+Proj_19!I53+Proj_20!I53+Proj_21!I53+Proj_22!I53+Proj_23!I53+Proj_24!I53+Proj_25!I53+Proj_26!I53+Proj_27!I53+Proj_28!I53+Proj_29!I53+Proj_30!I53+Proj_31!I53+Proj_32!I53+Proj_33!I53+Proj_34!I53+Proj_35!I53+Proj_36!I53+Proj_37!I53+Proj_38!I53+Proj_39!I53+Proj_40!H53</f>
        <v>0</v>
      </c>
      <c r="I36" s="29">
        <v>0</v>
      </c>
      <c r="J36" s="29">
        <v>0</v>
      </c>
      <c r="K36" s="26">
        <f t="shared" si="1"/>
        <v>0</v>
      </c>
      <c r="L36" s="159">
        <f>Proj_1!J53+Proj_2!J53+Proj_3!J53+Proj_4!J53+Proj_5!J53+Proj_6!J53+Proj_7!J53+Proj_8!J53+Proj_9!J53+Proj_10!J53+Proj_11!J53+Proj_12!J53+Proj_13!J53+Proj_14!J53+Proj_15!J53+Proj_16!J53+Proj_17!J53+Proj_18!J53+Proj_19!J53+Proj_20!J53+Proj_21!J53+Proj_22!J53+Proj_23!J53+Proj_24!J53+Proj_25!J53+Proj_26!J53+Proj_27!J53+Proj_28!J53+Proj_29!J53+Proj_30!J53+Proj_31!J53+Proj_32!J53+Proj_33!J53+Proj_34!J53+Proj_35!J53+Proj_36!J53+Proj_37!J53+Proj_38!J53+Proj_39!J53+Proj_40!H53</f>
        <v>0</v>
      </c>
      <c r="M36" s="29">
        <v>0</v>
      </c>
      <c r="N36" s="29">
        <v>0</v>
      </c>
      <c r="O36" s="26">
        <f t="shared" si="2"/>
        <v>0</v>
      </c>
      <c r="P36" s="159">
        <f>Proj_1!K53+Proj_2!K53+Proj_3!K53+Proj_4!K53+Proj_5!K53+Proj_6!K53+Proj_7!K53+Proj_8!K53+Proj_9!K53+Proj_10!K53+Proj_11!K53+Proj_12!K53+Proj_13!K53+Proj_14!K53+Proj_15!K53+Proj_16!K53+Proj_17!K53+Proj_18!K53+Proj_19!K53+Proj_20!K53+Proj_21!K53+Proj_22!K53+Proj_23!K53+Proj_24!K53+Proj_25!K53+Proj_26!K53+Proj_27!K53+Proj_28!K53+Proj_29!K53+Proj_30!K53+Proj_31!K53+Proj_32!K53+Proj_33!K53+Proj_34!K53+Proj_35!K53+Proj_36!K53+Proj_37!K53+Proj_38!K53+Proj_39!K53+Proj_40!K53</f>
        <v>0</v>
      </c>
      <c r="Q36" s="29">
        <v>0</v>
      </c>
      <c r="R36" s="29">
        <v>0</v>
      </c>
      <c r="S36" s="26">
        <f t="shared" ref="S36:S58" si="19">SUM(P36:R36)</f>
        <v>0</v>
      </c>
      <c r="T36" s="159">
        <f>Proj_1!L53+Proj_2!L53+Proj_3!L53+Proj_4!L53+Proj_5!L53+Proj_6!L53+Proj_7!L53+Proj_8!L53+Proj_9!L53+Proj_10!L53+Proj_11!L53+Proj_12!L53+Proj_13!L53+Proj_14!L53+Proj_15!L53+Proj_16!L53+Proj_17!L53+Proj_18!L53+Proj_19!L53+Proj_20!L53+Proj_21!L53+Proj_22!L53+Proj_23!L53+Proj_24!L53+Proj_25!L53+Proj_26!L53+Proj_27!L53+Proj_28!L53+Proj_29!L53+Proj_30!L53+Proj_31!L53+Proj_32!L53+Proj_33!L53+Proj_34!L53+Proj_35!L53+Proj_36!L53+Proj_37!L53+Proj_38!L53+Proj_39!L53+Proj_40!H53</f>
        <v>0</v>
      </c>
      <c r="U36" s="29">
        <v>0</v>
      </c>
      <c r="V36" s="29">
        <v>0</v>
      </c>
      <c r="W36" s="26">
        <f t="shared" si="4"/>
        <v>0</v>
      </c>
      <c r="X36" s="159">
        <f>Proj_1!M53+Proj_2!M53+Proj_3!M53+Proj_4!M53+Proj_5!M53+Proj_6!M53+Proj_7!M53+Proj_8!M53+Proj_9!M53+Proj_10!M53+Proj_11!M53+Proj_12!M53+Proj_13!M53+Proj_14!M53+Proj_15!M53+Proj_16!M53+Proj_17!M53+Proj_18!M53+Proj_19!M53+Proj_20!M53+Proj_21!M53+Proj_22!M53+Proj_23!M53+Proj_24!M53+Proj_25!M53+Proj_26!M53+Proj_27!M53+Proj_28!M53+Proj_29!M53+Proj_30!M53+Proj_31!M53+Proj_32!M53+Proj_33!M53+Proj_34!M53+Proj_35!M53+Proj_36!M53+Proj_37!M53+Proj_38!M53+Proj_39!M53+Proj_40!H53</f>
        <v>0</v>
      </c>
      <c r="Y36" s="29">
        <v>0</v>
      </c>
      <c r="Z36" s="29">
        <v>0</v>
      </c>
      <c r="AA36" s="26">
        <f t="shared" si="5"/>
        <v>0</v>
      </c>
      <c r="AB36" s="159">
        <f>Proj_1!N53+Proj_2!N53+Proj_3!N53+Proj_4!N53+Proj_5!N53+Proj_6!N53+Proj_7!N53+Proj_8!N53+Proj_9!N53+Proj_10!N53+Proj_11!N53+Proj_12!N53+Proj_13!N53+Proj_14!N53+Proj_15!N53+Proj_16!N53+Proj_17!N53+Proj_18!N53+Proj_19!N53+Proj_20!N53+Proj_21!N53+Proj_22!N53+Proj_23!N53+Proj_24!N53+Proj_25!N53+Proj_26!N53+Proj_27!N53+Proj_28!N53+Proj_29!N53+Proj_30!N53+Proj_31!N53+Proj_32!N53+Proj_33!N53+Proj_34!N53+Proj_35!N53+Proj_36!N53+Proj_37!N53+Proj_38!N53+Proj_39!N53+Proj_40!H53</f>
        <v>0</v>
      </c>
      <c r="AC36" s="29">
        <v>0</v>
      </c>
      <c r="AD36" s="29">
        <v>0</v>
      </c>
      <c r="AE36" s="26">
        <f t="shared" si="6"/>
        <v>0</v>
      </c>
      <c r="AF36" s="159">
        <f>Proj_1!O53+Proj_2!O53+Proj_3!O53+Proj_4!O53+Proj_5!O53+Proj_6!O53+Proj_7!O53+Proj_8!O53+Proj_9!O53+Proj_10!O53+Proj_11!O53+Proj_12!O53+Proj_13!O53+Proj_14!O53+Proj_15!O53+Proj_16!O53+Proj_17!O53+Proj_18!O53+Proj_19!O53+Proj_20!O53+Proj_21!O53+Proj_22!O53+Proj_23!O53+Proj_24!O53+Proj_25!O53+Proj_26!O53+Proj_27!O53+Proj_28!O53+Proj_29!O53+Proj_30!O53+Proj_31!O53+Proj_32!O53+Proj_33!O53+Proj_34!O53+Proj_35!O53+Proj_36!O53+Proj_37!O53+Proj_38!O53+Proj_39!O53+Proj_40!H53</f>
        <v>0</v>
      </c>
      <c r="AG36" s="29">
        <v>0</v>
      </c>
      <c r="AH36" s="29">
        <v>0</v>
      </c>
      <c r="AI36" s="26">
        <f t="shared" si="7"/>
        <v>0</v>
      </c>
      <c r="AJ36" s="159">
        <f>Proj_1!P53+Proj_2!P53+Proj_3!P53+Proj_4!P53+Proj_5!P53+Proj_6!P53+Proj_7!P53+Proj_8!P53+Proj_9!P53+Proj_10!P53+Proj_11!P53+Proj_12!P53+Proj_13!P53+Proj_14!P53+Proj_15!P53+Proj_16!P53+Proj_17!P53+Proj_18!P53+Proj_19!P53+Proj_20!P53+Proj_21!P53+Proj_22!P53+Proj_23!P53+Proj_24!P53+Proj_25!P53+Proj_26!P53+Proj_27!P53+Proj_28!P53+Proj_29!P53+Proj_30!P53+Proj_31!P53+Proj_32!P53+Proj_33!P53+Proj_34!P53+Proj_35!P53+Proj_36!P53+Proj_37!P53+Proj_38!P53+Proj_39!P53+Proj_40!H53</f>
        <v>0</v>
      </c>
      <c r="AK36" s="29"/>
      <c r="AL36" s="29"/>
      <c r="AM36" s="26">
        <f t="shared" si="8"/>
        <v>0</v>
      </c>
      <c r="AN36" s="159">
        <f>Proj_1!Q53+Proj_2!Q53+Proj_3!Q53+Proj_4!Q53+Proj_5!Q53+Proj_6!Q53+Proj_7!Q53+Proj_8!Q53+Proj_9!Q53+Proj_10!Q53+Proj_11!Q53+Proj_12!Q53+Proj_13!Q53+Proj_14!Q53+Proj_15!Q53+Proj_16!Q53+Proj_17!Q53+Proj_18!Q53+Proj_19!Q53+Proj_20!Q53+Proj_21!Q53+Proj_22!Q53+Proj_23!Q53+Proj_24!Q53+Proj_25!Q53+Proj_26!Q53+Proj_27!Q53+Proj_28!Q53+Proj_29!Q53+Proj_30!Q53+Proj_31!Q53+Proj_32!Q53+Proj_33!Q53+Proj_34!Q53+Proj_35!Q53+Proj_36!Q53+Proj_37!Q53+Proj_38!Q53+Proj_39!Q53+Proj_40!H53</f>
        <v>0</v>
      </c>
      <c r="AO36" s="29"/>
      <c r="AP36" s="29"/>
      <c r="AQ36" s="26">
        <f t="shared" si="9"/>
        <v>0</v>
      </c>
      <c r="AR36" s="159">
        <f>Proj_1!R53+Proj_2!R53+Proj_3!R53+Proj_4!R53+Proj_5!R53+Proj_6!R53+Proj_7!R53+Proj_8!R53+Proj_9!R53+Proj_10!R53+Proj_11!R53+Proj_12!R53+Proj_13!R53+Proj_14!R53+Proj_15!R53+Proj_16!R53+Proj_17!R53+Proj_18!R53+Proj_19!R53+Proj_20!R53+Proj_21!R53+Proj_22!R53+Proj_23!R53+Proj_24!R53+Proj_25!R53+Proj_26!R53+Proj_27!R53+Proj_28!R53+Proj_29!R53+Proj_30!R53+Proj_31!R53+Proj_32!R53+Proj_33!R53+Proj_34!R53+Proj_35!R53+Proj_36!R53+Proj_37!R53+Proj_38!R53+Proj_39!R53+Proj_40!H53</f>
        <v>0</v>
      </c>
      <c r="AS36" s="29"/>
      <c r="AT36" s="29"/>
      <c r="AU36" s="26">
        <f t="shared" si="10"/>
        <v>0</v>
      </c>
      <c r="AV36" s="159">
        <f>Proj_1!S53+Proj_2!S53+Proj_3!S53+Proj_4!S53+Proj_5!S53+Proj_6!S53+Proj_7!S53+Proj_8!S53+Proj_9!S53+Proj_10!S53+Proj_11!S53+Proj_12!S53+Proj_13!S53+Proj_14!S53+Proj_15!S53+Proj_16!S53+Proj_17!S53+Proj_18!S53+Proj_19!S53+Proj_20!S53+Proj_21!S53+Proj_22!S53+Proj_23!S53+Proj_24!S53+Proj_25!S53+Proj_26!S53+Proj_27!S53+Proj_28!S53+Proj_29!S53+Proj_30!S53+Proj_31!S53+Proj_32!S53+Proj_33!S53+Proj_34!S53+Proj_35!S53+Proj_36!S53+Proj_37!S53+Proj_38!S53+Proj_39!S53+Proj_40!H53</f>
        <v>0</v>
      </c>
      <c r="AW36" s="29"/>
      <c r="AX36" s="29"/>
      <c r="AY36" s="293">
        <f t="shared" si="17"/>
        <v>0</v>
      </c>
      <c r="AZ36" s="298">
        <f t="shared" si="18"/>
        <v>0</v>
      </c>
      <c r="BA36" s="298">
        <f>SUM(BA3:BA31)</f>
        <v>1967760</v>
      </c>
      <c r="BB36" s="297"/>
      <c r="BC36" s="297"/>
      <c r="BD36" s="297"/>
      <c r="BE36" s="298">
        <f>SUM(BE3:BE31)</f>
        <v>2494384</v>
      </c>
      <c r="BF36" s="299"/>
    </row>
    <row r="37" spans="1:58" x14ac:dyDescent="0.35">
      <c r="A37" s="167" t="s">
        <v>2502</v>
      </c>
      <c r="B37" s="168" t="s">
        <v>44</v>
      </c>
      <c r="C37" s="242">
        <v>60</v>
      </c>
      <c r="D37" s="159">
        <f>Proj_1!H54+Proj_2!H54+Proj_3!H54+Proj_4!H54+Proj_5!H54+Proj_6!H54+Proj_7!H54+Proj_8!H54+Proj_9!H54+Proj_10!H54+Proj_11!H54+Proj_12!H54+Proj_13!H54+Proj_14!H54+Proj_15!H54+Proj_16!H54+Proj_17!H54+Proj_18!H54+Proj_19!H54+Proj_20!H54+Proj_21!H54+Proj_22!H54+Proj_23!H54+Proj_24!H54+Proj_25!H54+Proj_26!H54+Proj_27!H54+Proj_28!H54+Proj_29!H54+Proj_30!H54+Proj_31!H54+Proj_32!H54+Proj_33!H54+Proj_34!H54+Proj_35!H54+Proj_36!H54+Proj_37!H54+Proj_38!H54+Proj_39!H54+Proj_40!H54</f>
        <v>0</v>
      </c>
      <c r="E37" s="29"/>
      <c r="F37" s="29"/>
      <c r="G37" s="26">
        <f t="shared" si="0"/>
        <v>0</v>
      </c>
      <c r="H37" s="159">
        <f>Proj_1!I54+Proj_2!I54+Proj_3!I54+Proj_4!I54+Proj_5!I54+Proj_6!I54+Proj_7!I54+Proj_8!I54+Proj_9!I54+Proj_10!I54+Proj_11!I54+Proj_12!I54+Proj_13!I54+Proj_14!I54+Proj_15!I54+Proj_16!I54+Proj_17!I54+Proj_18!I54+Proj_19!I54+Proj_20!I54+Proj_21!I54+Proj_22!I54+Proj_23!I54+Proj_24!I54+Proj_25!I54+Proj_26!I54+Proj_27!I54+Proj_28!I54+Proj_29!I54+Proj_30!I54+Proj_31!I54+Proj_32!I54+Proj_33!I54+Proj_34!I54+Proj_35!I54+Proj_36!I54+Proj_37!I54+Proj_38!I54+Proj_39!I54+Proj_40!H54</f>
        <v>0</v>
      </c>
      <c r="I37" s="29">
        <v>0</v>
      </c>
      <c r="J37" s="29">
        <v>0</v>
      </c>
      <c r="K37" s="26">
        <f t="shared" si="1"/>
        <v>0</v>
      </c>
      <c r="L37" s="159">
        <f>Proj_1!J54+Proj_2!J54+Proj_3!J54+Proj_4!J54+Proj_5!J54+Proj_6!J54+Proj_7!J54+Proj_8!J54+Proj_9!J54+Proj_10!J54+Proj_11!J54+Proj_12!J54+Proj_13!J54+Proj_14!J54+Proj_15!J54+Proj_16!J54+Proj_17!J54+Proj_18!J54+Proj_19!J54+Proj_20!J54+Proj_21!J54+Proj_22!J54+Proj_23!J54+Proj_24!J54+Proj_25!J54+Proj_26!J54+Proj_27!J54+Proj_28!J54+Proj_29!J54+Proj_30!J54+Proj_31!J54+Proj_32!J54+Proj_33!J54+Proj_34!J54+Proj_35!J54+Proj_36!J54+Proj_37!J54+Proj_38!J54+Proj_39!J54+Proj_40!H54</f>
        <v>0</v>
      </c>
      <c r="M37" s="29">
        <v>0</v>
      </c>
      <c r="N37" s="29">
        <v>0</v>
      </c>
      <c r="O37" s="26">
        <f t="shared" si="2"/>
        <v>0</v>
      </c>
      <c r="P37" s="159">
        <f>Proj_1!K54+Proj_2!K54+Proj_3!K54+Proj_4!K54+Proj_5!K54+Proj_6!K54+Proj_7!K54+Proj_8!K54+Proj_9!K54+Proj_10!K54+Proj_11!K54+Proj_12!K54+Proj_13!K54+Proj_14!K54+Proj_15!K54+Proj_16!K54+Proj_17!K54+Proj_18!K54+Proj_19!K54+Proj_20!K54+Proj_21!K54+Proj_22!K54+Proj_23!K54+Proj_24!K54+Proj_25!K54+Proj_26!K54+Proj_27!K54+Proj_28!K54+Proj_29!K54+Proj_30!K54+Proj_31!K54+Proj_32!K54+Proj_33!K54+Proj_34!K54+Proj_35!K54+Proj_36!K54+Proj_37!K54+Proj_38!K54+Proj_39!K54+Proj_40!K54</f>
        <v>0</v>
      </c>
      <c r="Q37" s="29">
        <v>0</v>
      </c>
      <c r="R37" s="29">
        <v>0</v>
      </c>
      <c r="S37" s="26">
        <f t="shared" si="19"/>
        <v>0</v>
      </c>
      <c r="T37" s="159">
        <f>Proj_1!L54+Proj_2!L54+Proj_3!L54+Proj_4!L54+Proj_5!L54+Proj_6!L54+Proj_7!L54+Proj_8!L54+Proj_9!L54+Proj_10!L54+Proj_11!L54+Proj_12!L54+Proj_13!L54+Proj_14!L54+Proj_15!L54+Proj_16!L54+Proj_17!L54+Proj_18!L54+Proj_19!L54+Proj_20!L54+Proj_21!L54+Proj_22!L54+Proj_23!L54+Proj_24!L54+Proj_25!L54+Proj_26!L54+Proj_27!L54+Proj_28!L54+Proj_29!L54+Proj_30!L54+Proj_31!L54+Proj_32!L54+Proj_33!L54+Proj_34!L54+Proj_35!L54+Proj_36!L54+Proj_37!L54+Proj_38!L54+Proj_39!L54+Proj_40!H54</f>
        <v>0</v>
      </c>
      <c r="U37" s="29">
        <v>0</v>
      </c>
      <c r="V37" s="29">
        <v>0</v>
      </c>
      <c r="W37" s="26">
        <f t="shared" ref="W37:W58" si="20">SUM(T37:V37)</f>
        <v>0</v>
      </c>
      <c r="X37" s="159">
        <f>Proj_1!M54+Proj_2!M54+Proj_3!M54+Proj_4!M54+Proj_5!M54+Proj_6!M54+Proj_7!M54+Proj_8!M54+Proj_9!M54+Proj_10!M54+Proj_11!M54+Proj_12!M54+Proj_13!M54+Proj_14!M54+Proj_15!M54+Proj_16!M54+Proj_17!M54+Proj_18!M54+Proj_19!M54+Proj_20!M54+Proj_21!M54+Proj_22!M54+Proj_23!M54+Proj_24!M54+Proj_25!M54+Proj_26!M54+Proj_27!M54+Proj_28!M54+Proj_29!M54+Proj_30!M54+Proj_31!M54+Proj_32!M54+Proj_33!M54+Proj_34!M54+Proj_35!M54+Proj_36!M54+Proj_37!M54+Proj_38!M54+Proj_39!M54+Proj_40!H54</f>
        <v>0</v>
      </c>
      <c r="Y37" s="29">
        <v>0</v>
      </c>
      <c r="Z37" s="29">
        <v>0</v>
      </c>
      <c r="AA37" s="26">
        <f t="shared" si="5"/>
        <v>0</v>
      </c>
      <c r="AB37" s="159">
        <f>Proj_1!N54+Proj_2!N54+Proj_3!N54+Proj_4!N54+Proj_5!N54+Proj_6!N54+Proj_7!N54+Proj_8!N54+Proj_9!N54+Proj_10!N54+Proj_11!N54+Proj_12!N54+Proj_13!N54+Proj_14!N54+Proj_15!N54+Proj_16!N54+Proj_17!N54+Proj_18!N54+Proj_19!N54+Proj_20!N54+Proj_21!N54+Proj_22!N54+Proj_23!N54+Proj_24!N54+Proj_25!N54+Proj_26!N54+Proj_27!N54+Proj_28!N54+Proj_29!N54+Proj_30!N54+Proj_31!N54+Proj_32!N54+Proj_33!N54+Proj_34!N54+Proj_35!N54+Proj_36!N54+Proj_37!N54+Proj_38!N54+Proj_39!N54+Proj_40!H54</f>
        <v>0</v>
      </c>
      <c r="AC37" s="29">
        <v>0</v>
      </c>
      <c r="AD37" s="29">
        <v>0</v>
      </c>
      <c r="AE37" s="26">
        <f t="shared" si="6"/>
        <v>0</v>
      </c>
      <c r="AF37" s="159">
        <f>Proj_1!O54+Proj_2!O54+Proj_3!O54+Proj_4!O54+Proj_5!O54+Proj_6!O54+Proj_7!O54+Proj_8!O54+Proj_9!O54+Proj_10!O54+Proj_11!O54+Proj_12!O54+Proj_13!O54+Proj_14!O54+Proj_15!O54+Proj_16!O54+Proj_17!O54+Proj_18!O54+Proj_19!O54+Proj_20!O54+Proj_21!O54+Proj_22!O54+Proj_23!O54+Proj_24!O54+Proj_25!O54+Proj_26!O54+Proj_27!O54+Proj_28!O54+Proj_29!O54+Proj_30!O54+Proj_31!O54+Proj_32!O54+Proj_33!O54+Proj_34!O54+Proj_35!O54+Proj_36!O54+Proj_37!O54+Proj_38!O54+Proj_39!O54+Proj_40!H54</f>
        <v>0</v>
      </c>
      <c r="AG37" s="29">
        <v>0</v>
      </c>
      <c r="AH37" s="29">
        <v>0</v>
      </c>
      <c r="AI37" s="26">
        <f t="shared" si="7"/>
        <v>0</v>
      </c>
      <c r="AJ37" s="159">
        <f>Proj_1!P54+Proj_2!P54+Proj_3!P54+Proj_4!P54+Proj_5!P54+Proj_6!P54+Proj_7!P54+Proj_8!P54+Proj_9!P54+Proj_10!P54+Proj_11!P54+Proj_12!P54+Proj_13!P54+Proj_14!P54+Proj_15!P54+Proj_16!P54+Proj_17!P54+Proj_18!P54+Proj_19!P54+Proj_20!P54+Proj_21!P54+Proj_22!P54+Proj_23!P54+Proj_24!P54+Proj_25!P54+Proj_26!P54+Proj_27!P54+Proj_28!P54+Proj_29!P54+Proj_30!P54+Proj_31!P54+Proj_32!P54+Proj_33!P54+Proj_34!P54+Proj_35!P54+Proj_36!P54+Proj_37!P54+Proj_38!P54+Proj_39!P54+Proj_40!H54</f>
        <v>0</v>
      </c>
      <c r="AK37" s="29"/>
      <c r="AL37" s="29"/>
      <c r="AM37" s="26">
        <f t="shared" si="8"/>
        <v>0</v>
      </c>
      <c r="AN37" s="159">
        <f>Proj_1!Q54+Proj_2!Q54+Proj_3!Q54+Proj_4!Q54+Proj_5!Q54+Proj_6!Q54+Proj_7!Q54+Proj_8!Q54+Proj_9!Q54+Proj_10!Q54+Proj_11!Q54+Proj_12!Q54+Proj_13!Q54+Proj_14!Q54+Proj_15!Q54+Proj_16!Q54+Proj_17!Q54+Proj_18!Q54+Proj_19!Q54+Proj_20!Q54+Proj_21!Q54+Proj_22!Q54+Proj_23!Q54+Proj_24!Q54+Proj_25!Q54+Proj_26!Q54+Proj_27!Q54+Proj_28!Q54+Proj_29!Q54+Proj_30!Q54+Proj_31!Q54+Proj_32!Q54+Proj_33!Q54+Proj_34!Q54+Proj_35!Q54+Proj_36!Q54+Proj_37!Q54+Proj_38!Q54+Proj_39!Q54+Proj_40!H54</f>
        <v>0</v>
      </c>
      <c r="AO37" s="29"/>
      <c r="AP37" s="29"/>
      <c r="AQ37" s="26">
        <f t="shared" si="9"/>
        <v>0</v>
      </c>
      <c r="AR37" s="159">
        <f>Proj_1!R54+Proj_2!R54+Proj_3!R54+Proj_4!R54+Proj_5!R54+Proj_6!R54+Proj_7!R54+Proj_8!R54+Proj_9!R54+Proj_10!R54+Proj_11!R54+Proj_12!R54+Proj_13!R54+Proj_14!R54+Proj_15!R54+Proj_16!R54+Proj_17!R54+Proj_18!R54+Proj_19!R54+Proj_20!R54+Proj_21!R54+Proj_22!R54+Proj_23!R54+Proj_24!R54+Proj_25!R54+Proj_26!R54+Proj_27!R54+Proj_28!R54+Proj_29!R54+Proj_30!R54+Proj_31!R54+Proj_32!R54+Proj_33!R54+Proj_34!R54+Proj_35!R54+Proj_36!R54+Proj_37!R54+Proj_38!R54+Proj_39!R54+Proj_40!H54</f>
        <v>0</v>
      </c>
      <c r="AS37" s="29"/>
      <c r="AT37" s="29"/>
      <c r="AU37" s="26">
        <f t="shared" si="10"/>
        <v>0</v>
      </c>
      <c r="AV37" s="159">
        <f>Proj_1!S54+Proj_2!S54+Proj_3!S54+Proj_4!S54+Proj_5!S54+Proj_6!S54+Proj_7!S54+Proj_8!S54+Proj_9!S54+Proj_10!S54+Proj_11!S54+Proj_12!S54+Proj_13!S54+Proj_14!S54+Proj_15!S54+Proj_16!S54+Proj_17!S54+Proj_18!S54+Proj_19!S54+Proj_20!S54+Proj_21!S54+Proj_22!S54+Proj_23!S54+Proj_24!S54+Proj_25!S54+Proj_26!S54+Proj_27!S54+Proj_28!S54+Proj_29!S54+Proj_30!S54+Proj_31!S54+Proj_32!S54+Proj_33!S54+Proj_34!S54+Proj_35!S54+Proj_36!S54+Proj_37!S54+Proj_38!S54+Proj_39!S54+Proj_40!H54</f>
        <v>0</v>
      </c>
      <c r="AW37" s="29"/>
      <c r="AX37" s="29"/>
      <c r="AY37" s="293">
        <f t="shared" si="17"/>
        <v>0</v>
      </c>
      <c r="AZ37" s="298">
        <f t="shared" si="18"/>
        <v>0</v>
      </c>
      <c r="BA37" s="297"/>
      <c r="BB37" s="297"/>
      <c r="BC37" s="297"/>
      <c r="BD37" s="297"/>
      <c r="BE37" s="297"/>
      <c r="BF37" s="299"/>
    </row>
    <row r="38" spans="1:58" x14ac:dyDescent="0.35">
      <c r="A38" s="167" t="s">
        <v>2503</v>
      </c>
      <c r="B38" s="168" t="s">
        <v>44</v>
      </c>
      <c r="C38" s="242">
        <v>60</v>
      </c>
      <c r="D38" s="159">
        <f>Proj_1!H55+Proj_2!H55+Proj_3!H55+Proj_4!H55+Proj_5!H55+Proj_6!H55+Proj_7!H55+Proj_8!H55+Proj_9!H55+Proj_10!H55+Proj_11!H55+Proj_12!H55+Proj_13!H55+Proj_14!H55+Proj_15!H55+Proj_16!H55+Proj_17!H55+Proj_18!H55+Proj_19!H55+Proj_20!H55+Proj_21!H55+Proj_22!H55+Proj_23!H55+Proj_24!H55+Proj_25!H55+Proj_26!H55+Proj_27!H55+Proj_28!H55+Proj_29!H55+Proj_30!H55+Proj_31!H55+Proj_32!H55+Proj_33!H55+Proj_34!H55+Proj_35!H55+Proj_36!H55+Proj_37!H55+Proj_38!H55+Proj_39!H55+Proj_40!H55</f>
        <v>0</v>
      </c>
      <c r="E38" s="29"/>
      <c r="F38" s="29"/>
      <c r="G38" s="26">
        <f t="shared" ref="G38:G55" si="21">SUM(D38:F38)</f>
        <v>0</v>
      </c>
      <c r="H38" s="159">
        <f>Proj_1!I55+Proj_2!I55+Proj_3!I55+Proj_4!I55+Proj_5!I55+Proj_6!I55+Proj_7!I55+Proj_8!I55+Proj_9!I55+Proj_10!I55+Proj_11!I55+Proj_12!I55+Proj_13!I55+Proj_14!I55+Proj_15!I55+Proj_16!I55+Proj_17!I55+Proj_18!I55+Proj_19!I55+Proj_20!I55+Proj_21!I55+Proj_22!I55+Proj_23!I55+Proj_24!I55+Proj_25!I55+Proj_26!I55+Proj_27!I55+Proj_28!I55+Proj_29!I55+Proj_30!I55+Proj_31!I55+Proj_32!I55+Proj_33!I55+Proj_34!I55+Proj_35!I55+Proj_36!I55+Proj_37!I55+Proj_38!I55+Proj_39!I55+Proj_40!H55</f>
        <v>0</v>
      </c>
      <c r="I38" s="29">
        <v>0</v>
      </c>
      <c r="J38" s="29">
        <v>0</v>
      </c>
      <c r="K38" s="26">
        <f t="shared" ref="K38:K55" si="22">SUM(H38:J38)</f>
        <v>0</v>
      </c>
      <c r="L38" s="159">
        <f>Proj_1!J55+Proj_2!J55+Proj_3!J55+Proj_4!J55+Proj_5!J55+Proj_6!J55+Proj_7!J55+Proj_8!J55+Proj_9!J55+Proj_10!J55+Proj_11!J55+Proj_12!J55+Proj_13!J55+Proj_14!J55+Proj_15!J55+Proj_16!J55+Proj_17!J55+Proj_18!J55+Proj_19!J55+Proj_20!J55+Proj_21!J55+Proj_22!J55+Proj_23!J55+Proj_24!J55+Proj_25!J55+Proj_26!J55+Proj_27!J55+Proj_28!J55+Proj_29!J55+Proj_30!J55+Proj_31!J55+Proj_32!J55+Proj_33!J55+Proj_34!J55+Proj_35!J55+Proj_36!J55+Proj_37!J55+Proj_38!J55+Proj_39!J55+Proj_40!H55</f>
        <v>0</v>
      </c>
      <c r="M38" s="29">
        <v>0</v>
      </c>
      <c r="N38" s="29">
        <v>0</v>
      </c>
      <c r="O38" s="26">
        <f t="shared" ref="O38:O55" si="23">SUM(L38:N38)</f>
        <v>0</v>
      </c>
      <c r="P38" s="159">
        <f>Proj_1!K55+Proj_2!K55+Proj_3!K55+Proj_4!K55+Proj_5!K55+Proj_6!K55+Proj_7!K55+Proj_8!K55+Proj_9!K55+Proj_10!K55+Proj_11!K55+Proj_12!K55+Proj_13!K55+Proj_14!K55+Proj_15!K55+Proj_16!K55+Proj_17!K55+Proj_18!K55+Proj_19!K55+Proj_20!K55+Proj_21!K55+Proj_22!K55+Proj_23!K55+Proj_24!K55+Proj_25!K55+Proj_26!K55+Proj_27!K55+Proj_28!K55+Proj_29!K55+Proj_30!K55+Proj_31!K55+Proj_32!K55+Proj_33!K55+Proj_34!K55+Proj_35!K55+Proj_36!K55+Proj_37!K55+Proj_38!K55+Proj_39!K55+Proj_40!K55</f>
        <v>0</v>
      </c>
      <c r="Q38" s="29">
        <v>0</v>
      </c>
      <c r="R38" s="29">
        <v>0</v>
      </c>
      <c r="S38" s="26">
        <f t="shared" ref="S38:S55" si="24">SUM(P38:R38)</f>
        <v>0</v>
      </c>
      <c r="T38" s="159">
        <f>Proj_1!L55+Proj_2!L55+Proj_3!L55+Proj_4!L55+Proj_5!L55+Proj_6!L55+Proj_7!L55+Proj_8!L55+Proj_9!L55+Proj_10!L55+Proj_11!L55+Proj_12!L55+Proj_13!L55+Proj_14!L55+Proj_15!L55+Proj_16!L55+Proj_17!L55+Proj_18!L55+Proj_19!L55+Proj_20!L55+Proj_21!L55+Proj_22!L55+Proj_23!L55+Proj_24!L55+Proj_25!L55+Proj_26!L55+Proj_27!L55+Proj_28!L55+Proj_29!L55+Proj_30!L55+Proj_31!L55+Proj_32!L55+Proj_33!L55+Proj_34!L55+Proj_35!L55+Proj_36!L55+Proj_37!L55+Proj_38!L55+Proj_39!L55+Proj_40!H55</f>
        <v>0</v>
      </c>
      <c r="U38" s="29">
        <v>0</v>
      </c>
      <c r="V38" s="29">
        <v>0</v>
      </c>
      <c r="W38" s="26">
        <f t="shared" ref="W38:W55" si="25">SUM(T38:V38)</f>
        <v>0</v>
      </c>
      <c r="X38" s="159">
        <f>Proj_1!M55+Proj_2!M55+Proj_3!M55+Proj_4!M55+Proj_5!M55+Proj_6!M55+Proj_7!M55+Proj_8!M55+Proj_9!M55+Proj_10!M55+Proj_11!M55+Proj_12!M55+Proj_13!M55+Proj_14!M55+Proj_15!M55+Proj_16!M55+Proj_17!M55+Proj_18!M55+Proj_19!M55+Proj_20!M55+Proj_21!M55+Proj_22!M55+Proj_23!M55+Proj_24!M55+Proj_25!M55+Proj_26!M55+Proj_27!M55+Proj_28!M55+Proj_29!M55+Proj_30!M55+Proj_31!M55+Proj_32!M55+Proj_33!M55+Proj_34!M55+Proj_35!M55+Proj_36!M55+Proj_37!M55+Proj_38!M55+Proj_39!M55+Proj_40!H55</f>
        <v>0</v>
      </c>
      <c r="Y38" s="29">
        <v>0</v>
      </c>
      <c r="Z38" s="29">
        <v>0</v>
      </c>
      <c r="AA38" s="26">
        <f t="shared" si="5"/>
        <v>0</v>
      </c>
      <c r="AB38" s="159">
        <f>Proj_1!N55+Proj_2!N55+Proj_3!N55+Proj_4!N55+Proj_5!N55+Proj_6!N55+Proj_7!N55+Proj_8!N55+Proj_9!N55+Proj_10!N55+Proj_11!N55+Proj_12!N55+Proj_13!N55+Proj_14!N55+Proj_15!N55+Proj_16!N55+Proj_17!N55+Proj_18!N55+Proj_19!N55+Proj_20!N55+Proj_21!N55+Proj_22!N55+Proj_23!N55+Proj_24!N55+Proj_25!N55+Proj_26!N55+Proj_27!N55+Proj_28!N55+Proj_29!N55+Proj_30!N55+Proj_31!N55+Proj_32!N55+Proj_33!N55+Proj_34!N55+Proj_35!N55+Proj_36!N55+Proj_37!N55+Proj_38!N55+Proj_39!N55+Proj_40!H55</f>
        <v>0</v>
      </c>
      <c r="AC38" s="29">
        <v>0</v>
      </c>
      <c r="AD38" s="29">
        <v>0</v>
      </c>
      <c r="AE38" s="26">
        <f t="shared" si="6"/>
        <v>0</v>
      </c>
      <c r="AF38" s="159">
        <f>Proj_1!O55+Proj_2!O55+Proj_3!O55+Proj_4!O55+Proj_5!O55+Proj_6!O55+Proj_7!O55+Proj_8!O55+Proj_9!O55+Proj_10!O55+Proj_11!O55+Proj_12!O55+Proj_13!O55+Proj_14!O55+Proj_15!O55+Proj_16!O55+Proj_17!O55+Proj_18!O55+Proj_19!O55+Proj_20!O55+Proj_21!O55+Proj_22!O55+Proj_23!O55+Proj_24!O55+Proj_25!O55+Proj_26!O55+Proj_27!O55+Proj_28!O55+Proj_29!O55+Proj_30!O55+Proj_31!O55+Proj_32!O55+Proj_33!O55+Proj_34!O55+Proj_35!O55+Proj_36!O55+Proj_37!O55+Proj_38!O55+Proj_39!O55+Proj_40!H55</f>
        <v>0</v>
      </c>
      <c r="AG38" s="29">
        <v>0</v>
      </c>
      <c r="AH38" s="29">
        <v>0</v>
      </c>
      <c r="AI38" s="26">
        <f t="shared" si="7"/>
        <v>0</v>
      </c>
      <c r="AJ38" s="159">
        <f>Proj_1!P55+Proj_2!P55+Proj_3!P55+Proj_4!P55+Proj_5!P55+Proj_6!P55+Proj_7!P55+Proj_8!P55+Proj_9!P55+Proj_10!P55+Proj_11!P55+Proj_12!P55+Proj_13!P55+Proj_14!P55+Proj_15!P55+Proj_16!P55+Proj_17!P55+Proj_18!P55+Proj_19!P55+Proj_20!P55+Proj_21!P55+Proj_22!P55+Proj_23!P55+Proj_24!P55+Proj_25!P55+Proj_26!P55+Proj_27!P55+Proj_28!P55+Proj_29!P55+Proj_30!P55+Proj_31!P55+Proj_32!P55+Proj_33!P55+Proj_34!P55+Proj_35!P55+Proj_36!P55+Proj_37!P55+Proj_38!P55+Proj_39!P55+Proj_40!H55</f>
        <v>0</v>
      </c>
      <c r="AK38" s="29"/>
      <c r="AL38" s="29"/>
      <c r="AM38" s="26">
        <f t="shared" si="8"/>
        <v>0</v>
      </c>
      <c r="AN38" s="159">
        <f>Proj_1!Q55+Proj_2!Q55+Proj_3!Q55+Proj_4!Q55+Proj_5!Q55+Proj_6!Q55+Proj_7!Q55+Proj_8!Q55+Proj_9!Q55+Proj_10!Q55+Proj_11!Q55+Proj_12!Q55+Proj_13!Q55+Proj_14!Q55+Proj_15!Q55+Proj_16!Q55+Proj_17!Q55+Proj_18!Q55+Proj_19!Q55+Proj_20!Q55+Proj_21!Q55+Proj_22!Q55+Proj_23!Q55+Proj_24!Q55+Proj_25!Q55+Proj_26!Q55+Proj_27!Q55+Proj_28!Q55+Proj_29!Q55+Proj_30!Q55+Proj_31!Q55+Proj_32!Q55+Proj_33!Q55+Proj_34!Q55+Proj_35!Q55+Proj_36!Q55+Proj_37!Q55+Proj_38!Q55+Proj_39!Q55+Proj_40!H55</f>
        <v>0</v>
      </c>
      <c r="AO38" s="29"/>
      <c r="AP38" s="29"/>
      <c r="AQ38" s="26">
        <f t="shared" si="9"/>
        <v>0</v>
      </c>
      <c r="AR38" s="159">
        <f>Proj_1!R55+Proj_2!R55+Proj_3!R55+Proj_4!R55+Proj_5!R55+Proj_6!R55+Proj_7!R55+Proj_8!R55+Proj_9!R55+Proj_10!R55+Proj_11!R55+Proj_12!R55+Proj_13!R55+Proj_14!R55+Proj_15!R55+Proj_16!R55+Proj_17!R55+Proj_18!R55+Proj_19!R55+Proj_20!R55+Proj_21!R55+Proj_22!R55+Proj_23!R55+Proj_24!R55+Proj_25!R55+Proj_26!R55+Proj_27!R55+Proj_28!R55+Proj_29!R55+Proj_30!R55+Proj_31!R55+Proj_32!R55+Proj_33!R55+Proj_34!R55+Proj_35!R55+Proj_36!R55+Proj_37!R55+Proj_38!R55+Proj_39!R55+Proj_40!H55</f>
        <v>0</v>
      </c>
      <c r="AS38" s="29"/>
      <c r="AT38" s="29"/>
      <c r="AU38" s="26">
        <f t="shared" si="10"/>
        <v>0</v>
      </c>
      <c r="AV38" s="159">
        <f>Proj_1!S55+Proj_2!S55+Proj_3!S55+Proj_4!S55+Proj_5!S55+Proj_6!S55+Proj_7!S55+Proj_8!S55+Proj_9!S55+Proj_10!S55+Proj_11!S55+Proj_12!S55+Proj_13!S55+Proj_14!S55+Proj_15!S55+Proj_16!S55+Proj_17!S55+Proj_18!S55+Proj_19!S55+Proj_20!S55+Proj_21!S55+Proj_22!S55+Proj_23!S55+Proj_24!S55+Proj_25!S55+Proj_26!S55+Proj_27!S55+Proj_28!S55+Proj_29!S55+Proj_30!S55+Proj_31!S55+Proj_32!S55+Proj_33!S55+Proj_34!S55+Proj_35!S55+Proj_36!S55+Proj_37!S55+Proj_38!S55+Proj_39!S55+Proj_40!H55</f>
        <v>0</v>
      </c>
      <c r="AW38" s="29"/>
      <c r="AX38" s="29"/>
      <c r="AY38" s="293">
        <f t="shared" si="17"/>
        <v>0</v>
      </c>
      <c r="AZ38" s="298">
        <f t="shared" si="18"/>
        <v>0</v>
      </c>
      <c r="BA38" s="297"/>
      <c r="BB38" s="297"/>
      <c r="BC38" s="297"/>
      <c r="BD38" s="297"/>
      <c r="BE38" s="297"/>
      <c r="BF38" s="299"/>
    </row>
    <row r="39" spans="1:58" x14ac:dyDescent="0.35">
      <c r="A39" s="167" t="s">
        <v>2545</v>
      </c>
      <c r="B39" s="168" t="s">
        <v>42</v>
      </c>
      <c r="C39" s="169">
        <v>100</v>
      </c>
      <c r="D39" s="159">
        <f>Proj_1!H56+Proj_2!H56+Proj_3!H56+Proj_4!H56+Proj_5!H56+Proj_6!H56+Proj_7!H56+Proj_8!H56+Proj_9!H56+Proj_10!H56+Proj_11!H56+Proj_12!H56+Proj_13!H56+Proj_14!H56+Proj_15!H56+Proj_16!H56+Proj_17!H56+Proj_18!H56+Proj_19!H56+Proj_20!H56+Proj_21!H56+Proj_22!H56+Proj_23!H56+Proj_24!H56+Proj_25!H56+Proj_26!H56+Proj_27!H56+Proj_28!H56+Proj_29!H56+Proj_30!H56+Proj_31!H56+Proj_32!H56+Proj_33!H56+Proj_34!H56+Proj_35!H56+Proj_36!H56+Proj_37!H56+Proj_38!H56+Proj_39!H56+Proj_40!H56</f>
        <v>0</v>
      </c>
      <c r="E39" s="29"/>
      <c r="F39" s="29"/>
      <c r="G39" s="26">
        <f t="shared" si="21"/>
        <v>0</v>
      </c>
      <c r="H39" s="159">
        <f>Proj_1!I56+Proj_2!I56+Proj_3!I56+Proj_4!I56+Proj_5!I56+Proj_6!I56+Proj_7!I56+Proj_8!I56+Proj_9!I56+Proj_10!I56+Proj_11!I56+Proj_12!I56+Proj_13!I56+Proj_14!I56+Proj_15!I56+Proj_16!I56+Proj_17!I56+Proj_18!I56+Proj_19!I56+Proj_20!I56+Proj_21!I56+Proj_22!I56+Proj_23!I56+Proj_24!I56+Proj_25!I56+Proj_26!I56+Proj_27!I56+Proj_28!I56+Proj_29!I56+Proj_30!I56+Proj_31!I56+Proj_32!I56+Proj_33!I56+Proj_34!I56+Proj_35!I56+Proj_36!I56+Proj_37!I56+Proj_38!I56+Proj_39!I56+Proj_40!H56</f>
        <v>0</v>
      </c>
      <c r="I39" s="29">
        <v>0</v>
      </c>
      <c r="J39" s="29">
        <v>0</v>
      </c>
      <c r="K39" s="26">
        <f t="shared" si="22"/>
        <v>0</v>
      </c>
      <c r="L39" s="159">
        <f>Proj_1!J56+Proj_2!J56+Proj_3!J56+Proj_4!J56+Proj_5!J56+Proj_6!J56+Proj_7!J56+Proj_8!J56+Proj_9!J56+Proj_10!J56+Proj_11!J56+Proj_12!J56+Proj_13!J56+Proj_14!J56+Proj_15!J56+Proj_16!J56+Proj_17!J56+Proj_18!J56+Proj_19!J56+Proj_20!J56+Proj_21!J56+Proj_22!J56+Proj_23!J56+Proj_24!J56+Proj_25!J56+Proj_26!J56+Proj_27!J56+Proj_28!J56+Proj_29!J56+Proj_30!J56+Proj_31!J56+Proj_32!J56+Proj_33!J56+Proj_34!J56+Proj_35!J56+Proj_36!J56+Proj_37!J56+Proj_38!J56+Proj_39!J56+Proj_40!H56</f>
        <v>0</v>
      </c>
      <c r="M39" s="29">
        <v>0</v>
      </c>
      <c r="N39" s="29">
        <v>0</v>
      </c>
      <c r="O39" s="26">
        <f t="shared" si="23"/>
        <v>0</v>
      </c>
      <c r="P39" s="159">
        <f>Proj_1!K56+Proj_2!K56+Proj_3!K56+Proj_4!K56+Proj_5!K56+Proj_6!K56+Proj_7!K56+Proj_8!K56+Proj_9!K56+Proj_10!K56+Proj_11!K56+Proj_12!K56+Proj_13!K56+Proj_14!K56+Proj_15!K56+Proj_16!K56+Proj_17!K56+Proj_18!K56+Proj_19!K56+Proj_20!K56+Proj_21!K56+Proj_22!K56+Proj_23!K56+Proj_24!K56+Proj_25!K56+Proj_26!K56+Proj_27!K56+Proj_28!K56+Proj_29!K56+Proj_30!K56+Proj_31!K56+Proj_32!K56+Proj_33!K56+Proj_34!K56+Proj_35!K56+Proj_36!K56+Proj_37!K56+Proj_38!K56+Proj_39!K56+Proj_40!K56</f>
        <v>0</v>
      </c>
      <c r="Q39" s="29">
        <v>0</v>
      </c>
      <c r="R39" s="29">
        <v>0</v>
      </c>
      <c r="S39" s="26">
        <f t="shared" si="24"/>
        <v>0</v>
      </c>
      <c r="T39" s="159">
        <f>Proj_1!L56+Proj_2!L56+Proj_3!L56+Proj_4!L56+Proj_5!L56+Proj_6!L56+Proj_7!L56+Proj_8!L56+Proj_9!L56+Proj_10!L56+Proj_11!L56+Proj_12!L56+Proj_13!L56+Proj_14!L56+Proj_15!L56+Proj_16!L56+Proj_17!L56+Proj_18!L56+Proj_19!L56+Proj_20!L56+Proj_21!L56+Proj_22!L56+Proj_23!L56+Proj_24!L56+Proj_25!L56+Proj_26!L56+Proj_27!L56+Proj_28!L56+Proj_29!L56+Proj_30!L56+Proj_31!L56+Proj_32!L56+Proj_33!L56+Proj_34!L56+Proj_35!L56+Proj_36!L56+Proj_37!L56+Proj_38!L56+Proj_39!L56+Proj_40!H56</f>
        <v>0</v>
      </c>
      <c r="U39" s="29">
        <v>0</v>
      </c>
      <c r="V39" s="29">
        <v>0</v>
      </c>
      <c r="W39" s="26">
        <f t="shared" si="25"/>
        <v>0</v>
      </c>
      <c r="X39" s="159">
        <f>Proj_1!M56+Proj_2!M56+Proj_3!M56+Proj_4!M56+Proj_5!M56+Proj_6!M56+Proj_7!M56+Proj_8!M56+Proj_9!M56+Proj_10!M56+Proj_11!M56+Proj_12!M56+Proj_13!M56+Proj_14!M56+Proj_15!M56+Proj_16!M56+Proj_17!M56+Proj_18!M56+Proj_19!M56+Proj_20!M56+Proj_21!M56+Proj_22!M56+Proj_23!M56+Proj_24!M56+Proj_25!M56+Proj_26!M56+Proj_27!M56+Proj_28!M56+Proj_29!M56+Proj_30!M56+Proj_31!M56+Proj_32!M56+Proj_33!M56+Proj_34!M56+Proj_35!M56+Proj_36!M56+Proj_37!M56+Proj_38!M56+Proj_39!M56+Proj_40!H56</f>
        <v>0</v>
      </c>
      <c r="Y39" s="29">
        <v>0</v>
      </c>
      <c r="Z39" s="29">
        <v>0</v>
      </c>
      <c r="AA39" s="26">
        <f t="shared" si="5"/>
        <v>0</v>
      </c>
      <c r="AB39" s="159">
        <f>Proj_1!N56+Proj_2!N56+Proj_3!N56+Proj_4!N56+Proj_5!N56+Proj_6!N56+Proj_7!N56+Proj_8!N56+Proj_9!N56+Proj_10!N56+Proj_11!N56+Proj_12!N56+Proj_13!N56+Proj_14!N56+Proj_15!N56+Proj_16!N56+Proj_17!N56+Proj_18!N56+Proj_19!N56+Proj_20!N56+Proj_21!N56+Proj_22!N56+Proj_23!N56+Proj_24!N56+Proj_25!N56+Proj_26!N56+Proj_27!N56+Proj_28!N56+Proj_29!N56+Proj_30!N56+Proj_31!N56+Proj_32!N56+Proj_33!N56+Proj_34!N56+Proj_35!N56+Proj_36!N56+Proj_37!N56+Proj_38!N56+Proj_39!N56+Proj_40!H56</f>
        <v>0</v>
      </c>
      <c r="AC39" s="29">
        <v>0</v>
      </c>
      <c r="AD39" s="29">
        <v>0</v>
      </c>
      <c r="AE39" s="26">
        <f t="shared" si="6"/>
        <v>0</v>
      </c>
      <c r="AF39" s="159">
        <f>Proj_1!O56+Proj_2!O56+Proj_3!O56+Proj_4!O56+Proj_5!O56+Proj_6!O56+Proj_7!O56+Proj_8!O56+Proj_9!O56+Proj_10!O56+Proj_11!O56+Proj_12!O56+Proj_13!O56+Proj_14!O56+Proj_15!O56+Proj_16!O56+Proj_17!O56+Proj_18!O56+Proj_19!O56+Proj_20!O56+Proj_21!O56+Proj_22!O56+Proj_23!O56+Proj_24!O56+Proj_25!O56+Proj_26!O56+Proj_27!O56+Proj_28!O56+Proj_29!O56+Proj_30!O56+Proj_31!O56+Proj_32!O56+Proj_33!O56+Proj_34!O56+Proj_35!O56+Proj_36!O56+Proj_37!O56+Proj_38!O56+Proj_39!O56+Proj_40!H56</f>
        <v>0</v>
      </c>
      <c r="AG39" s="29">
        <v>0</v>
      </c>
      <c r="AH39" s="29">
        <v>0</v>
      </c>
      <c r="AI39" s="26">
        <f t="shared" si="7"/>
        <v>0</v>
      </c>
      <c r="AJ39" s="159">
        <f>Proj_1!P56+Proj_2!P56+Proj_3!P56+Proj_4!P56+Proj_5!P56+Proj_6!P56+Proj_7!P56+Proj_8!P56+Proj_9!P56+Proj_10!P56+Proj_11!P56+Proj_12!P56+Proj_13!P56+Proj_14!P56+Proj_15!P56+Proj_16!P56+Proj_17!P56+Proj_18!P56+Proj_19!P56+Proj_20!P56+Proj_21!P56+Proj_22!P56+Proj_23!P56+Proj_24!P56+Proj_25!P56+Proj_26!P56+Proj_27!P56+Proj_28!P56+Proj_29!P56+Proj_30!P56+Proj_31!P56+Proj_32!P56+Proj_33!P56+Proj_34!P56+Proj_35!P56+Proj_36!P56+Proj_37!P56+Proj_38!P56+Proj_39!P56+Proj_40!H56</f>
        <v>0</v>
      </c>
      <c r="AK39" s="29"/>
      <c r="AL39" s="29"/>
      <c r="AM39" s="26">
        <f t="shared" si="8"/>
        <v>0</v>
      </c>
      <c r="AN39" s="159">
        <f>Proj_1!Q56+Proj_2!Q56+Proj_3!Q56+Proj_4!Q56+Proj_5!Q56+Proj_6!Q56+Proj_7!Q56+Proj_8!Q56+Proj_9!Q56+Proj_10!Q56+Proj_11!Q56+Proj_12!Q56+Proj_13!Q56+Proj_14!Q56+Proj_15!Q56+Proj_16!Q56+Proj_17!Q56+Proj_18!Q56+Proj_19!Q56+Proj_20!Q56+Proj_21!Q56+Proj_22!Q56+Proj_23!Q56+Proj_24!Q56+Proj_25!Q56+Proj_26!Q56+Proj_27!Q56+Proj_28!Q56+Proj_29!Q56+Proj_30!Q56+Proj_31!Q56+Proj_32!Q56+Proj_33!Q56+Proj_34!Q56+Proj_35!Q56+Proj_36!Q56+Proj_37!Q56+Proj_38!Q56+Proj_39!Q56+Proj_40!H56</f>
        <v>0</v>
      </c>
      <c r="AO39" s="29"/>
      <c r="AP39" s="29"/>
      <c r="AQ39" s="26">
        <f t="shared" si="9"/>
        <v>0</v>
      </c>
      <c r="AR39" s="159">
        <f>Proj_1!R56+Proj_2!R56+Proj_3!R56+Proj_4!R56+Proj_5!R56+Proj_6!R56+Proj_7!R56+Proj_8!R56+Proj_9!R56+Proj_10!R56+Proj_11!R56+Proj_12!R56+Proj_13!R56+Proj_14!R56+Proj_15!R56+Proj_16!R56+Proj_17!R56+Proj_18!R56+Proj_19!R56+Proj_20!R56+Proj_21!R56+Proj_22!R56+Proj_23!R56+Proj_24!R56+Proj_25!R56+Proj_26!R56+Proj_27!R56+Proj_28!R56+Proj_29!R56+Proj_30!R56+Proj_31!R56+Proj_32!R56+Proj_33!R56+Proj_34!R56+Proj_35!R56+Proj_36!R56+Proj_37!R56+Proj_38!R56+Proj_39!R56+Proj_40!H56</f>
        <v>0</v>
      </c>
      <c r="AS39" s="29"/>
      <c r="AT39" s="29"/>
      <c r="AU39" s="26">
        <f t="shared" si="10"/>
        <v>0</v>
      </c>
      <c r="AV39" s="159">
        <f>Proj_1!S56+Proj_2!S56+Proj_3!S56+Proj_4!S56+Proj_5!S56+Proj_6!S56+Proj_7!S56+Proj_8!S56+Proj_9!S56+Proj_10!S56+Proj_11!S56+Proj_12!S56+Proj_13!S56+Proj_14!S56+Proj_15!S56+Proj_16!S56+Proj_17!S56+Proj_18!S56+Proj_19!S56+Proj_20!S56+Proj_21!S56+Proj_22!S56+Proj_23!S56+Proj_24!S56+Proj_25!S56+Proj_26!S56+Proj_27!S56+Proj_28!S56+Proj_29!S56+Proj_30!S56+Proj_31!S56+Proj_32!S56+Proj_33!S56+Proj_34!S56+Proj_35!S56+Proj_36!S56+Proj_37!S56+Proj_38!S56+Proj_39!S56+Proj_40!H56</f>
        <v>0</v>
      </c>
      <c r="AW39" s="29"/>
      <c r="AX39" s="29"/>
      <c r="AY39" s="293">
        <f t="shared" si="17"/>
        <v>0</v>
      </c>
      <c r="AZ39" s="298">
        <f t="shared" si="18"/>
        <v>0</v>
      </c>
      <c r="BA39" s="297"/>
      <c r="BB39" s="297"/>
      <c r="BC39" s="297"/>
      <c r="BD39" s="297"/>
      <c r="BE39" s="297"/>
      <c r="BF39" s="299"/>
    </row>
    <row r="40" spans="1:58" x14ac:dyDescent="0.35">
      <c r="A40" s="167"/>
      <c r="B40" s="37"/>
      <c r="C40" s="38"/>
      <c r="D40" s="159">
        <f>Proj_1!H57+Proj_2!H57+Proj_3!H57+Proj_4!H57+Proj_5!H57+Proj_6!H57+Proj_7!H57+Proj_8!H57+Proj_9!H57+Proj_10!H57+Proj_11!H57+Proj_12!H57+Proj_13!H57+Proj_14!H57+Proj_15!H57+Proj_16!H57+Proj_17!H57+Proj_18!H57+Proj_19!H57+Proj_20!H57+Proj_21!H57+Proj_22!H57+Proj_23!H57+Proj_24!H57+Proj_25!H57+Proj_26!H57+Proj_27!H57+Proj_28!H57+Proj_29!H57+Proj_30!H57+Proj_31!H57+Proj_32!H57+Proj_33!H57+Proj_34!H57+Proj_35!H57+Proj_36!H57+Proj_37!H57+Proj_38!H57+Proj_39!H57+Proj_40!H57</f>
        <v>0</v>
      </c>
      <c r="E40" s="29"/>
      <c r="F40" s="29"/>
      <c r="G40" s="26">
        <f t="shared" si="21"/>
        <v>0</v>
      </c>
      <c r="H40" s="159">
        <f>Proj_1!I57+Proj_2!I57+Proj_3!I57+Proj_4!I57+Proj_5!I57+Proj_6!I57+Proj_7!I57+Proj_8!I57+Proj_9!I57+Proj_10!I57+Proj_11!I57+Proj_12!I57+Proj_13!I57+Proj_14!I57+Proj_15!I57+Proj_16!I57+Proj_17!I57+Proj_18!I57+Proj_19!I57+Proj_20!I57+Proj_21!I57+Proj_22!I57+Proj_23!I57+Proj_24!I57+Proj_25!I57+Proj_26!I57+Proj_27!I57+Proj_28!I57+Proj_29!I57+Proj_30!I57+Proj_31!I57+Proj_32!I57+Proj_33!I57+Proj_34!I57+Proj_35!I57+Proj_36!I57+Proj_37!I57+Proj_38!I57+Proj_39!I57+Proj_40!H57</f>
        <v>0</v>
      </c>
      <c r="I40" s="29">
        <v>0</v>
      </c>
      <c r="J40" s="29">
        <v>0</v>
      </c>
      <c r="K40" s="26">
        <f t="shared" si="22"/>
        <v>0</v>
      </c>
      <c r="L40" s="159">
        <f>Proj_1!J57+Proj_2!J57+Proj_3!J57+Proj_4!J57+Proj_5!J57+Proj_6!J57+Proj_7!J57+Proj_8!J57+Proj_9!J57+Proj_10!J57+Proj_11!J57+Proj_12!J57+Proj_13!J57+Proj_14!J57+Proj_15!J57+Proj_16!J57+Proj_17!J57+Proj_18!J57+Proj_19!J57+Proj_20!J57+Proj_21!J57+Proj_22!J57+Proj_23!J57+Proj_24!J57+Proj_25!J57+Proj_26!J57+Proj_27!J57+Proj_28!J57+Proj_29!J57+Proj_30!J57+Proj_31!J57+Proj_32!J57+Proj_33!J57+Proj_34!J57+Proj_35!J57+Proj_36!J57+Proj_37!J57+Proj_38!J57+Proj_39!J57+Proj_40!H57</f>
        <v>0</v>
      </c>
      <c r="M40" s="29">
        <v>0</v>
      </c>
      <c r="N40" s="29">
        <v>0</v>
      </c>
      <c r="O40" s="26">
        <f t="shared" si="23"/>
        <v>0</v>
      </c>
      <c r="P40" s="159">
        <f>Proj_1!K57+Proj_2!K57+Proj_3!K57+Proj_4!K57+Proj_5!K57+Proj_6!K57+Proj_7!K57+Proj_8!K57+Proj_9!K57+Proj_10!K57+Proj_11!K57+Proj_12!K57+Proj_13!K57+Proj_14!K57+Proj_15!K57+Proj_16!K57+Proj_17!K57+Proj_18!K57+Proj_19!K57+Proj_20!K57+Proj_21!K57+Proj_22!K57+Proj_23!K57+Proj_24!K57+Proj_25!K57+Proj_26!K57+Proj_27!K57+Proj_28!K57+Proj_29!K57+Proj_30!K57+Proj_31!K57+Proj_32!K57+Proj_33!K57+Proj_34!K57+Proj_35!K57+Proj_36!K57+Proj_37!K57+Proj_38!K57+Proj_39!K57+Proj_40!K57</f>
        <v>0</v>
      </c>
      <c r="Q40" s="29">
        <v>0</v>
      </c>
      <c r="R40" s="29">
        <v>0</v>
      </c>
      <c r="S40" s="26">
        <f t="shared" si="24"/>
        <v>0</v>
      </c>
      <c r="T40" s="159">
        <f>Proj_1!L57+Proj_2!L57+Proj_3!L57+Proj_4!L57+Proj_5!L57+Proj_6!L57+Proj_7!L57+Proj_8!L57+Proj_9!L57+Proj_10!L57+Proj_11!L57+Proj_12!L57+Proj_13!L57+Proj_14!L57+Proj_15!L57+Proj_16!L57+Proj_17!L57+Proj_18!L57+Proj_19!L57+Proj_20!L57+Proj_21!L57+Proj_22!L57+Proj_23!L57+Proj_24!L57+Proj_25!L57+Proj_26!L57+Proj_27!L57+Proj_28!L57+Proj_29!L57+Proj_30!L57+Proj_31!L57+Proj_32!L57+Proj_33!L57+Proj_34!L57+Proj_35!L57+Proj_36!L57+Proj_37!L57+Proj_38!L57+Proj_39!L57+Proj_40!H57</f>
        <v>0</v>
      </c>
      <c r="U40" s="29">
        <v>0</v>
      </c>
      <c r="V40" s="29">
        <v>0</v>
      </c>
      <c r="W40" s="26">
        <f t="shared" si="25"/>
        <v>0</v>
      </c>
      <c r="X40" s="159">
        <f>Proj_1!M57+Proj_2!M57+Proj_3!M57+Proj_4!M57+Proj_5!M57+Proj_6!M57+Proj_7!M57+Proj_8!M57+Proj_9!M57+Proj_10!M57+Proj_11!M57+Proj_12!M57+Proj_13!M57+Proj_14!M57+Proj_15!M57+Proj_16!M57+Proj_17!M57+Proj_18!M57+Proj_19!M57+Proj_20!M57+Proj_21!M57+Proj_22!M57+Proj_23!M57+Proj_24!M57+Proj_25!M57+Proj_26!M57+Proj_27!M57+Proj_28!M57+Proj_29!M57+Proj_30!M57+Proj_31!M57+Proj_32!M57+Proj_33!M57+Proj_34!M57+Proj_35!M57+Proj_36!M57+Proj_37!M57+Proj_38!M57+Proj_39!M57+Proj_40!H57</f>
        <v>0</v>
      </c>
      <c r="Y40" s="29">
        <v>0</v>
      </c>
      <c r="Z40" s="29">
        <v>0</v>
      </c>
      <c r="AA40" s="26">
        <f t="shared" si="5"/>
        <v>0</v>
      </c>
      <c r="AB40" s="159">
        <f>Proj_1!N57+Proj_2!N57+Proj_3!N57+Proj_4!N57+Proj_5!N57+Proj_6!N57+Proj_7!N57+Proj_8!N57+Proj_9!N57+Proj_10!N57+Proj_11!N57+Proj_12!N57+Proj_13!N57+Proj_14!N57+Proj_15!N57+Proj_16!N57+Proj_17!N57+Proj_18!N57+Proj_19!N57+Proj_20!N57+Proj_21!N57+Proj_22!N57+Proj_23!N57+Proj_24!N57+Proj_25!N57+Proj_26!N57+Proj_27!N57+Proj_28!N57+Proj_29!N57+Proj_30!N57+Proj_31!N57+Proj_32!N57+Proj_33!N57+Proj_34!N57+Proj_35!N57+Proj_36!N57+Proj_37!N57+Proj_38!N57+Proj_39!N57+Proj_40!H57</f>
        <v>0</v>
      </c>
      <c r="AC40" s="29">
        <v>0</v>
      </c>
      <c r="AD40" s="29">
        <v>0</v>
      </c>
      <c r="AE40" s="26">
        <f t="shared" si="6"/>
        <v>0</v>
      </c>
      <c r="AF40" s="159">
        <f>Proj_1!O57+Proj_2!O57+Proj_3!O57+Proj_4!O57+Proj_5!O57+Proj_6!O57+Proj_7!O57+Proj_8!O57+Proj_9!O57+Proj_10!O57+Proj_11!O57+Proj_12!O57+Proj_13!O57+Proj_14!O57+Proj_15!O57+Proj_16!O57+Proj_17!O57+Proj_18!O57+Proj_19!O57+Proj_20!O57+Proj_21!O57+Proj_22!O57+Proj_23!O57+Proj_24!O57+Proj_25!O57+Proj_26!O57+Proj_27!O57+Proj_28!O57+Proj_29!O57+Proj_30!O57+Proj_31!O57+Proj_32!O57+Proj_33!O57+Proj_34!O57+Proj_35!O57+Proj_36!O57+Proj_37!O57+Proj_38!O57+Proj_39!O57+Proj_40!H57</f>
        <v>0</v>
      </c>
      <c r="AG40" s="29">
        <v>0</v>
      </c>
      <c r="AH40" s="29">
        <v>0</v>
      </c>
      <c r="AI40" s="26">
        <f t="shared" si="7"/>
        <v>0</v>
      </c>
      <c r="AJ40" s="159">
        <f>Proj_1!P57+Proj_2!P57+Proj_3!P57+Proj_4!P57+Proj_5!P57+Proj_6!P57+Proj_7!P57+Proj_8!P57+Proj_9!P57+Proj_10!P57+Proj_11!P57+Proj_12!P57+Proj_13!P57+Proj_14!P57+Proj_15!P57+Proj_16!P57+Proj_17!P57+Proj_18!P57+Proj_19!P57+Proj_20!P57+Proj_21!P57+Proj_22!P57+Proj_23!P57+Proj_24!P57+Proj_25!P57+Proj_26!P57+Proj_27!P57+Proj_28!P57+Proj_29!P57+Proj_30!P57+Proj_31!P57+Proj_32!P57+Proj_33!P57+Proj_34!P57+Proj_35!P57+Proj_36!P57+Proj_37!P57+Proj_38!P57+Proj_39!P57+Proj_40!H57</f>
        <v>0</v>
      </c>
      <c r="AK40" s="29"/>
      <c r="AL40" s="29"/>
      <c r="AM40" s="26">
        <f t="shared" si="8"/>
        <v>0</v>
      </c>
      <c r="AN40" s="159">
        <f>Proj_1!Q57+Proj_2!Q57+Proj_3!Q57+Proj_4!Q57+Proj_5!Q57+Proj_6!Q57+Proj_7!Q57+Proj_8!Q57+Proj_9!Q57+Proj_10!Q57+Proj_11!Q57+Proj_12!Q57+Proj_13!Q57+Proj_14!Q57+Proj_15!Q57+Proj_16!Q57+Proj_17!Q57+Proj_18!Q57+Proj_19!Q57+Proj_20!Q57+Proj_21!Q57+Proj_22!Q57+Proj_23!Q57+Proj_24!Q57+Proj_25!Q57+Proj_26!Q57+Proj_27!Q57+Proj_28!Q57+Proj_29!Q57+Proj_30!Q57+Proj_31!Q57+Proj_32!Q57+Proj_33!Q57+Proj_34!Q57+Proj_35!Q57+Proj_36!Q57+Proj_37!Q57+Proj_38!Q57+Proj_39!Q57+Proj_40!H57</f>
        <v>0</v>
      </c>
      <c r="AO40" s="29"/>
      <c r="AP40" s="29"/>
      <c r="AQ40" s="26">
        <f t="shared" si="9"/>
        <v>0</v>
      </c>
      <c r="AR40" s="159">
        <f>Proj_1!R57+Proj_2!R57+Proj_3!R57+Proj_4!R57+Proj_5!R57+Proj_6!R57+Proj_7!R57+Proj_8!R57+Proj_9!R57+Proj_10!R57+Proj_11!R57+Proj_12!R57+Proj_13!R57+Proj_14!R57+Proj_15!R57+Proj_16!R57+Proj_17!R57+Proj_18!R57+Proj_19!R57+Proj_20!R57+Proj_21!R57+Proj_22!R57+Proj_23!R57+Proj_24!R57+Proj_25!R57+Proj_26!R57+Proj_27!R57+Proj_28!R57+Proj_29!R57+Proj_30!R57+Proj_31!R57+Proj_32!R57+Proj_33!R57+Proj_34!R57+Proj_35!R57+Proj_36!R57+Proj_37!R57+Proj_38!R57+Proj_39!R57+Proj_40!H57</f>
        <v>0</v>
      </c>
      <c r="AS40" s="29"/>
      <c r="AT40" s="29"/>
      <c r="AU40" s="26">
        <f t="shared" si="10"/>
        <v>0</v>
      </c>
      <c r="AV40" s="159">
        <f>Proj_1!S57+Proj_2!S57+Proj_3!S57+Proj_4!S57+Proj_5!S57+Proj_6!S57+Proj_7!S57+Proj_8!S57+Proj_9!S57+Proj_10!S57+Proj_11!S57+Proj_12!S57+Proj_13!S57+Proj_14!S57+Proj_15!S57+Proj_16!S57+Proj_17!S57+Proj_18!S57+Proj_19!S57+Proj_20!S57+Proj_21!S57+Proj_22!S57+Proj_23!S57+Proj_24!S57+Proj_25!S57+Proj_26!S57+Proj_27!S57+Proj_28!S57+Proj_29!S57+Proj_30!S57+Proj_31!S57+Proj_32!S57+Proj_33!S57+Proj_34!S57+Proj_35!S57+Proj_36!S57+Proj_37!S57+Proj_38!S57+Proj_39!S57+Proj_40!H57</f>
        <v>0</v>
      </c>
      <c r="AW40" s="29"/>
      <c r="AX40" s="29"/>
      <c r="AY40" s="293">
        <f t="shared" si="17"/>
        <v>0</v>
      </c>
      <c r="AZ40" s="298">
        <f t="shared" si="18"/>
        <v>0</v>
      </c>
      <c r="BA40" s="297"/>
      <c r="BB40" s="297"/>
      <c r="BC40" s="297"/>
      <c r="BD40" s="297"/>
      <c r="BE40" s="297"/>
      <c r="BF40" s="299"/>
    </row>
    <row r="41" spans="1:58" x14ac:dyDescent="0.35">
      <c r="A41" s="167"/>
      <c r="B41" s="37"/>
      <c r="C41" s="38"/>
      <c r="D41" s="159">
        <f>Proj_1!H58+Proj_2!H58+Proj_3!H58+Proj_4!H58+Proj_5!H58+Proj_6!H58+Proj_7!H58+Proj_8!H58+Proj_9!H58+Proj_10!H58+Proj_11!H58+Proj_12!H58+Proj_13!H58+Proj_14!H58+Proj_15!H58+Proj_16!H58+Proj_17!H58+Proj_18!H58+Proj_19!H58+Proj_20!H58+Proj_21!H58+Proj_22!H58+Proj_23!H58+Proj_24!H58+Proj_25!H58+Proj_26!H58+Proj_27!H58+Proj_28!H58+Proj_29!H58+Proj_30!H58+Proj_31!H58+Proj_32!H58+Proj_33!H58+Proj_34!H58+Proj_35!H58+Proj_36!H58+Proj_37!H58+Proj_38!H58+Proj_39!H58+Proj_40!H58</f>
        <v>0</v>
      </c>
      <c r="E41" s="29"/>
      <c r="F41" s="29"/>
      <c r="G41" s="26">
        <f t="shared" si="21"/>
        <v>0</v>
      </c>
      <c r="H41" s="159">
        <f>Proj_1!I58+Proj_2!I58+Proj_3!I58+Proj_4!I58+Proj_5!I58+Proj_6!I58+Proj_7!I58+Proj_8!I58+Proj_9!I58+Proj_10!I58+Proj_11!I58+Proj_12!I58+Proj_13!I58+Proj_14!I58+Proj_15!I58+Proj_16!I58+Proj_17!I58+Proj_18!I58+Proj_19!I58+Proj_20!I58+Proj_21!I58+Proj_22!I58+Proj_23!I58+Proj_24!I58+Proj_25!I58+Proj_26!I58+Proj_27!I58+Proj_28!I58+Proj_29!I58+Proj_30!I58+Proj_31!I58+Proj_32!I58+Proj_33!I58+Proj_34!I58+Proj_35!I58+Proj_36!I58+Proj_37!I58+Proj_38!I58+Proj_39!I58+Proj_40!H58</f>
        <v>0</v>
      </c>
      <c r="I41" s="29">
        <v>0</v>
      </c>
      <c r="J41" s="29">
        <v>0</v>
      </c>
      <c r="K41" s="26">
        <f t="shared" si="22"/>
        <v>0</v>
      </c>
      <c r="L41" s="159">
        <f>Proj_1!J58+Proj_2!J58+Proj_3!J58+Proj_4!J58+Proj_5!J58+Proj_6!J58+Proj_7!J58+Proj_8!J58+Proj_9!J58+Proj_10!J58+Proj_11!J58+Proj_12!J58+Proj_13!J58+Proj_14!J58+Proj_15!J58+Proj_16!J58+Proj_17!J58+Proj_18!J58+Proj_19!J58+Proj_20!J58+Proj_21!J58+Proj_22!J58+Proj_23!J58+Proj_24!J58+Proj_25!J58+Proj_26!J58+Proj_27!J58+Proj_28!J58+Proj_29!J58+Proj_30!J58+Proj_31!J58+Proj_32!J58+Proj_33!J58+Proj_34!J58+Proj_35!J58+Proj_36!J58+Proj_37!J58+Proj_38!J58+Proj_39!J58+Proj_40!H58</f>
        <v>0</v>
      </c>
      <c r="M41" s="29">
        <v>0</v>
      </c>
      <c r="N41" s="29">
        <v>0</v>
      </c>
      <c r="O41" s="26">
        <f t="shared" si="23"/>
        <v>0</v>
      </c>
      <c r="P41" s="159">
        <f>Proj_1!K58+Proj_2!K58+Proj_3!K58+Proj_4!K58+Proj_5!K58+Proj_6!K58+Proj_7!K58+Proj_8!K58+Proj_9!K58+Proj_10!K58+Proj_11!K58+Proj_12!K58+Proj_13!K58+Proj_14!K58+Proj_15!K58+Proj_16!K58+Proj_17!K58+Proj_18!K58+Proj_19!K58+Proj_20!K58+Proj_21!K58+Proj_22!K58+Proj_23!K58+Proj_24!K58+Proj_25!K58+Proj_26!K58+Proj_27!K58+Proj_28!K58+Proj_29!K58+Proj_30!K58+Proj_31!K58+Proj_32!K58+Proj_33!K58+Proj_34!K58+Proj_35!K58+Proj_36!K58+Proj_37!K58+Proj_38!K58+Proj_39!K58+Proj_40!K58</f>
        <v>0</v>
      </c>
      <c r="Q41" s="29">
        <v>0</v>
      </c>
      <c r="R41" s="29">
        <v>0</v>
      </c>
      <c r="S41" s="26">
        <f t="shared" si="24"/>
        <v>0</v>
      </c>
      <c r="T41" s="159">
        <f>Proj_1!L58+Proj_2!L58+Proj_3!L58+Proj_4!L58+Proj_5!L58+Proj_6!L58+Proj_7!L58+Proj_8!L58+Proj_9!L58+Proj_10!L58+Proj_11!L58+Proj_12!L58+Proj_13!L58+Proj_14!L58+Proj_15!L58+Proj_16!L58+Proj_17!L58+Proj_18!L58+Proj_19!L58+Proj_20!L58+Proj_21!L58+Proj_22!L58+Proj_23!L58+Proj_24!L58+Proj_25!L58+Proj_26!L58+Proj_27!L58+Proj_28!L58+Proj_29!L58+Proj_30!L58+Proj_31!L58+Proj_32!L58+Proj_33!L58+Proj_34!L58+Proj_35!L58+Proj_36!L58+Proj_37!L58+Proj_38!L58+Proj_39!L58+Proj_40!H58</f>
        <v>0</v>
      </c>
      <c r="U41" s="29">
        <v>0</v>
      </c>
      <c r="V41" s="29">
        <v>0</v>
      </c>
      <c r="W41" s="26">
        <f t="shared" si="25"/>
        <v>0</v>
      </c>
      <c r="X41" s="159">
        <f>Proj_1!M58+Proj_2!M58+Proj_3!M58+Proj_4!M58+Proj_5!M58+Proj_6!M58+Proj_7!M58+Proj_8!M58+Proj_9!M58+Proj_10!M58+Proj_11!M58+Proj_12!M58+Proj_13!M58+Proj_14!M58+Proj_15!M58+Proj_16!M58+Proj_17!M58+Proj_18!M58+Proj_19!M58+Proj_20!M58+Proj_21!M58+Proj_22!M58+Proj_23!M58+Proj_24!M58+Proj_25!M58+Proj_26!M58+Proj_27!M58+Proj_28!M58+Proj_29!M58+Proj_30!M58+Proj_31!M58+Proj_32!M58+Proj_33!M58+Proj_34!M58+Proj_35!M58+Proj_36!M58+Proj_37!M58+Proj_38!M58+Proj_39!M58+Proj_40!H58</f>
        <v>0</v>
      </c>
      <c r="Y41" s="29">
        <v>0</v>
      </c>
      <c r="Z41" s="29">
        <v>0</v>
      </c>
      <c r="AA41" s="26">
        <f t="shared" si="5"/>
        <v>0</v>
      </c>
      <c r="AB41" s="159">
        <f>Proj_1!N58+Proj_2!N58+Proj_3!N58+Proj_4!N58+Proj_5!N58+Proj_6!N58+Proj_7!N58+Proj_8!N58+Proj_9!N58+Proj_10!N58+Proj_11!N58+Proj_12!N58+Proj_13!N58+Proj_14!N58+Proj_15!N58+Proj_16!N58+Proj_17!N58+Proj_18!N58+Proj_19!N58+Proj_20!N58+Proj_21!N58+Proj_22!N58+Proj_23!N58+Proj_24!N58+Proj_25!N58+Proj_26!N58+Proj_27!N58+Proj_28!N58+Proj_29!N58+Proj_30!N58+Proj_31!N58+Proj_32!N58+Proj_33!N58+Proj_34!N58+Proj_35!N58+Proj_36!N58+Proj_37!N58+Proj_38!N58+Proj_39!N58+Proj_40!H58</f>
        <v>0</v>
      </c>
      <c r="AC41" s="29">
        <v>0</v>
      </c>
      <c r="AD41" s="29">
        <v>0</v>
      </c>
      <c r="AE41" s="26">
        <f t="shared" si="6"/>
        <v>0</v>
      </c>
      <c r="AF41" s="159">
        <f>Proj_1!O58+Proj_2!O58+Proj_3!O58+Proj_4!O58+Proj_5!O58+Proj_6!O58+Proj_7!O58+Proj_8!O58+Proj_9!O58+Proj_10!O58+Proj_11!O58+Proj_12!O58+Proj_13!O58+Proj_14!O58+Proj_15!O58+Proj_16!O58+Proj_17!O58+Proj_18!O58+Proj_19!O58+Proj_20!O58+Proj_21!O58+Proj_22!O58+Proj_23!O58+Proj_24!O58+Proj_25!O58+Proj_26!O58+Proj_27!O58+Proj_28!O58+Proj_29!O58+Proj_30!O58+Proj_31!O58+Proj_32!O58+Proj_33!O58+Proj_34!O58+Proj_35!O58+Proj_36!O58+Proj_37!O58+Proj_38!O58+Proj_39!O58+Proj_40!H58</f>
        <v>0</v>
      </c>
      <c r="AG41" s="29">
        <v>0</v>
      </c>
      <c r="AH41" s="29">
        <v>0</v>
      </c>
      <c r="AI41" s="26">
        <f t="shared" si="7"/>
        <v>0</v>
      </c>
      <c r="AJ41" s="159">
        <f>Proj_1!P58+Proj_2!P58+Proj_3!P58+Proj_4!P58+Proj_5!P58+Proj_6!P58+Proj_7!P58+Proj_8!P58+Proj_9!P58+Proj_10!P58+Proj_11!P58+Proj_12!P58+Proj_13!P58+Proj_14!P58+Proj_15!P58+Proj_16!P58+Proj_17!P58+Proj_18!P58+Proj_19!P58+Proj_20!P58+Proj_21!P58+Proj_22!P58+Proj_23!P58+Proj_24!P58+Proj_25!P58+Proj_26!P58+Proj_27!P58+Proj_28!P58+Proj_29!P58+Proj_30!P58+Proj_31!P58+Proj_32!P58+Proj_33!P58+Proj_34!P58+Proj_35!P58+Proj_36!P58+Proj_37!P58+Proj_38!P58+Proj_39!P58+Proj_40!H58</f>
        <v>0</v>
      </c>
      <c r="AK41" s="29"/>
      <c r="AL41" s="29"/>
      <c r="AM41" s="26">
        <f t="shared" si="8"/>
        <v>0</v>
      </c>
      <c r="AN41" s="159">
        <f>Proj_1!Q58+Proj_2!Q58+Proj_3!Q58+Proj_4!Q58+Proj_5!Q58+Proj_6!Q58+Proj_7!Q58+Proj_8!Q58+Proj_9!Q58+Proj_10!Q58+Proj_11!Q58+Proj_12!Q58+Proj_13!Q58+Proj_14!Q58+Proj_15!Q58+Proj_16!Q58+Proj_17!Q58+Proj_18!Q58+Proj_19!Q58+Proj_20!Q58+Proj_21!Q58+Proj_22!Q58+Proj_23!Q58+Proj_24!Q58+Proj_25!Q58+Proj_26!Q58+Proj_27!Q58+Proj_28!Q58+Proj_29!Q58+Proj_30!Q58+Proj_31!Q58+Proj_32!Q58+Proj_33!Q58+Proj_34!Q58+Proj_35!Q58+Proj_36!Q58+Proj_37!Q58+Proj_38!Q58+Proj_39!Q58+Proj_40!H58</f>
        <v>0</v>
      </c>
      <c r="AO41" s="29"/>
      <c r="AP41" s="29"/>
      <c r="AQ41" s="26">
        <f t="shared" si="9"/>
        <v>0</v>
      </c>
      <c r="AR41" s="159">
        <f>Proj_1!R58+Proj_2!R58+Proj_3!R58+Proj_4!R58+Proj_5!R58+Proj_6!R58+Proj_7!R58+Proj_8!R58+Proj_9!R58+Proj_10!R58+Proj_11!R58+Proj_12!R58+Proj_13!R58+Proj_14!R58+Proj_15!R58+Proj_16!R58+Proj_17!R58+Proj_18!R58+Proj_19!R58+Proj_20!R58+Proj_21!R58+Proj_22!R58+Proj_23!R58+Proj_24!R58+Proj_25!R58+Proj_26!R58+Proj_27!R58+Proj_28!R58+Proj_29!R58+Proj_30!R58+Proj_31!R58+Proj_32!R58+Proj_33!R58+Proj_34!R58+Proj_35!R58+Proj_36!R58+Proj_37!R58+Proj_38!R58+Proj_39!R58+Proj_40!H58</f>
        <v>0</v>
      </c>
      <c r="AS41" s="29"/>
      <c r="AT41" s="29"/>
      <c r="AU41" s="26">
        <f t="shared" si="10"/>
        <v>0</v>
      </c>
      <c r="AV41" s="159">
        <f>Proj_1!S58+Proj_2!S58+Proj_3!S58+Proj_4!S58+Proj_5!S58+Proj_6!S58+Proj_7!S58+Proj_8!S58+Proj_9!S58+Proj_10!S58+Proj_11!S58+Proj_12!S58+Proj_13!S58+Proj_14!S58+Proj_15!S58+Proj_16!S58+Proj_17!S58+Proj_18!S58+Proj_19!S58+Proj_20!S58+Proj_21!S58+Proj_22!S58+Proj_23!S58+Proj_24!S58+Proj_25!S58+Proj_26!S58+Proj_27!S58+Proj_28!S58+Proj_29!S58+Proj_30!S58+Proj_31!S58+Proj_32!S58+Proj_33!S58+Proj_34!S58+Proj_35!S58+Proj_36!S58+Proj_37!S58+Proj_38!S58+Proj_39!S58+Proj_40!H58</f>
        <v>0</v>
      </c>
      <c r="AW41" s="29"/>
      <c r="AX41" s="29"/>
      <c r="AY41" s="293">
        <f t="shared" si="17"/>
        <v>0</v>
      </c>
      <c r="AZ41" s="298">
        <f t="shared" si="18"/>
        <v>0</v>
      </c>
      <c r="BA41" s="297"/>
      <c r="BB41" s="297"/>
      <c r="BC41" s="297"/>
      <c r="BD41" s="297"/>
      <c r="BE41" s="297"/>
      <c r="BF41" s="299"/>
    </row>
    <row r="42" spans="1:58" x14ac:dyDescent="0.35">
      <c r="A42" s="36"/>
      <c r="B42" s="37"/>
      <c r="C42" s="38"/>
      <c r="D42" s="159">
        <f>Proj_1!H59+Proj_2!H59+Proj_3!H59+Proj_4!H59+Proj_5!H59+Proj_6!H59+Proj_7!H59+Proj_8!H59+Proj_9!H59+Proj_10!H59+Proj_11!H59+Proj_12!H59+Proj_13!H59+Proj_14!H59+Proj_15!H59+Proj_16!H59+Proj_17!H59+Proj_18!H59+Proj_19!H59+Proj_20!H59+Proj_21!H59+Proj_22!H59+Proj_23!H59+Proj_24!H59+Proj_25!H59+Proj_26!H59+Proj_27!H59+Proj_28!H59+Proj_29!H59+Proj_30!H59+Proj_31!H59+Proj_32!H59+Proj_33!H59+Proj_34!H59+Proj_35!H59+Proj_36!H59+Proj_37!H59+Proj_38!H59+Proj_39!H59+Proj_40!H59</f>
        <v>0</v>
      </c>
      <c r="E42" s="29"/>
      <c r="F42" s="29"/>
      <c r="G42" s="26">
        <f t="shared" si="21"/>
        <v>0</v>
      </c>
      <c r="H42" s="159">
        <f>Proj_1!I59+Proj_2!I59+Proj_3!I59+Proj_4!I59+Proj_5!I59+Proj_6!I59+Proj_7!I59+Proj_8!I59+Proj_9!I59+Proj_10!I59+Proj_11!I59+Proj_12!I59+Proj_13!I59+Proj_14!I59+Proj_15!I59+Proj_16!I59+Proj_17!I59+Proj_18!I59+Proj_19!I59+Proj_20!I59+Proj_21!I59+Proj_22!I59+Proj_23!I59+Proj_24!I59+Proj_25!I59+Proj_26!I59+Proj_27!I59+Proj_28!I59+Proj_29!I59+Proj_30!I59+Proj_31!I59+Proj_32!I59+Proj_33!I59+Proj_34!I59+Proj_35!I59+Proj_36!I59+Proj_37!I59+Proj_38!I59+Proj_39!I59+Proj_40!H59</f>
        <v>0</v>
      </c>
      <c r="I42" s="29">
        <v>0</v>
      </c>
      <c r="J42" s="29">
        <v>0</v>
      </c>
      <c r="K42" s="26">
        <f t="shared" si="22"/>
        <v>0</v>
      </c>
      <c r="L42" s="159">
        <f>Proj_1!J59+Proj_2!J59+Proj_3!J59+Proj_4!J59+Proj_5!J59+Proj_6!J59+Proj_7!J59+Proj_8!J59+Proj_9!J59+Proj_10!J59+Proj_11!J59+Proj_12!J59+Proj_13!J59+Proj_14!J59+Proj_15!J59+Proj_16!J59+Proj_17!J59+Proj_18!J59+Proj_19!J59+Proj_20!J59+Proj_21!J59+Proj_22!J59+Proj_23!J59+Proj_24!J59+Proj_25!J59+Proj_26!J59+Proj_27!J59+Proj_28!J59+Proj_29!J59+Proj_30!J59+Proj_31!J59+Proj_32!J59+Proj_33!J59+Proj_34!J59+Proj_35!J59+Proj_36!J59+Proj_37!J59+Proj_38!J59+Proj_39!J59+Proj_40!H59</f>
        <v>0</v>
      </c>
      <c r="M42" s="29">
        <v>0</v>
      </c>
      <c r="N42" s="29">
        <v>0</v>
      </c>
      <c r="O42" s="26">
        <f t="shared" si="23"/>
        <v>0</v>
      </c>
      <c r="P42" s="159">
        <f>Proj_1!K59+Proj_2!K59+Proj_3!K59+Proj_4!K59+Proj_5!K59+Proj_6!K59+Proj_7!K59+Proj_8!K59+Proj_9!K59+Proj_10!K59+Proj_11!K59+Proj_12!K59+Proj_13!K59+Proj_14!K59+Proj_15!K59+Proj_16!K59+Proj_17!K59+Proj_18!K59+Proj_19!K59+Proj_20!K59+Proj_21!K59+Proj_22!K59+Proj_23!K59+Proj_24!K59+Proj_25!K59+Proj_26!K59+Proj_27!K59+Proj_28!K59+Proj_29!K59+Proj_30!K59+Proj_31!K59+Proj_32!K59+Proj_33!K59+Proj_34!K59+Proj_35!K59+Proj_36!K59+Proj_37!K59+Proj_38!K59+Proj_39!K59+Proj_40!K59</f>
        <v>0</v>
      </c>
      <c r="Q42" s="29">
        <v>0</v>
      </c>
      <c r="R42" s="29">
        <v>0</v>
      </c>
      <c r="S42" s="26">
        <f t="shared" si="24"/>
        <v>0</v>
      </c>
      <c r="T42" s="159">
        <f>Proj_1!L59+Proj_2!L59+Proj_3!L59+Proj_4!L59+Proj_5!L59+Proj_6!L59+Proj_7!L59+Proj_8!L59+Proj_9!L59+Proj_10!L59+Proj_11!L59+Proj_12!L59+Proj_13!L59+Proj_14!L59+Proj_15!L59+Proj_16!L59+Proj_17!L59+Proj_18!L59+Proj_19!L59+Proj_20!L59+Proj_21!L59+Proj_22!L59+Proj_23!L59+Proj_24!L59+Proj_25!L59+Proj_26!L59+Proj_27!L59+Proj_28!L59+Proj_29!L59+Proj_30!L59+Proj_31!L59+Proj_32!L59+Proj_33!L59+Proj_34!L59+Proj_35!L59+Proj_36!L59+Proj_37!L59+Proj_38!L59+Proj_39!L59+Proj_40!H59</f>
        <v>0</v>
      </c>
      <c r="U42" s="29">
        <v>0</v>
      </c>
      <c r="V42" s="29">
        <v>0</v>
      </c>
      <c r="W42" s="26">
        <f t="shared" si="25"/>
        <v>0</v>
      </c>
      <c r="X42" s="159">
        <f>Proj_1!M59+Proj_2!M59+Proj_3!M59+Proj_4!M59+Proj_5!M59+Proj_6!M59+Proj_7!M59+Proj_8!M59+Proj_9!M59+Proj_10!M59+Proj_11!M59+Proj_12!M59+Proj_13!M59+Proj_14!M59+Proj_15!M59+Proj_16!M59+Proj_17!M59+Proj_18!M59+Proj_19!M59+Proj_20!M59+Proj_21!M59+Proj_22!M59+Proj_23!M59+Proj_24!M59+Proj_25!M59+Proj_26!M59+Proj_27!M59+Proj_28!M59+Proj_29!M59+Proj_30!M59+Proj_31!M59+Proj_32!M59+Proj_33!M59+Proj_34!M59+Proj_35!M59+Proj_36!M59+Proj_37!M59+Proj_38!M59+Proj_39!M59+Proj_40!H59</f>
        <v>0</v>
      </c>
      <c r="Y42" s="29">
        <v>0</v>
      </c>
      <c r="Z42" s="29">
        <v>0</v>
      </c>
      <c r="AA42" s="26">
        <f t="shared" si="5"/>
        <v>0</v>
      </c>
      <c r="AB42" s="159">
        <f>Proj_1!N59+Proj_2!N59+Proj_3!N59+Proj_4!N59+Proj_5!N59+Proj_6!N59+Proj_7!N59+Proj_8!N59+Proj_9!N59+Proj_10!N59+Proj_11!N59+Proj_12!N59+Proj_13!N59+Proj_14!N59+Proj_15!N59+Proj_16!N59+Proj_17!N59+Proj_18!N59+Proj_19!N59+Proj_20!N59+Proj_21!N59+Proj_22!N59+Proj_23!N59+Proj_24!N59+Proj_25!N59+Proj_26!N59+Proj_27!N59+Proj_28!N59+Proj_29!N59+Proj_30!N59+Proj_31!N59+Proj_32!N59+Proj_33!N59+Proj_34!N59+Proj_35!N59+Proj_36!N59+Proj_37!N59+Proj_38!N59+Proj_39!N59+Proj_40!H59</f>
        <v>0</v>
      </c>
      <c r="AC42" s="29">
        <v>0</v>
      </c>
      <c r="AD42" s="29">
        <v>0</v>
      </c>
      <c r="AE42" s="26">
        <f t="shared" si="6"/>
        <v>0</v>
      </c>
      <c r="AF42" s="159">
        <f>Proj_1!O59+Proj_2!O59+Proj_3!O59+Proj_4!O59+Proj_5!O59+Proj_6!O59+Proj_7!O59+Proj_8!O59+Proj_9!O59+Proj_10!O59+Proj_11!O59+Proj_12!O59+Proj_13!O59+Proj_14!O59+Proj_15!O59+Proj_16!O59+Proj_17!O59+Proj_18!O59+Proj_19!O59+Proj_20!O59+Proj_21!O59+Proj_22!O59+Proj_23!O59+Proj_24!O59+Proj_25!O59+Proj_26!O59+Proj_27!O59+Proj_28!O59+Proj_29!O59+Proj_30!O59+Proj_31!O59+Proj_32!O59+Proj_33!O59+Proj_34!O59+Proj_35!O59+Proj_36!O59+Proj_37!O59+Proj_38!O59+Proj_39!O59+Proj_40!H59</f>
        <v>0</v>
      </c>
      <c r="AG42" s="29">
        <v>0</v>
      </c>
      <c r="AH42" s="29">
        <v>0</v>
      </c>
      <c r="AI42" s="26">
        <f t="shared" si="7"/>
        <v>0</v>
      </c>
      <c r="AJ42" s="159">
        <f>Proj_1!P59+Proj_2!P59+Proj_3!P59+Proj_4!P59+Proj_5!P59+Proj_6!P59+Proj_7!P59+Proj_8!P59+Proj_9!P59+Proj_10!P59+Proj_11!P59+Proj_12!P59+Proj_13!P59+Proj_14!P59+Proj_15!P59+Proj_16!P59+Proj_17!P59+Proj_18!P59+Proj_19!P59+Proj_20!P59+Proj_21!P59+Proj_22!P59+Proj_23!P59+Proj_24!P59+Proj_25!P59+Proj_26!P59+Proj_27!P59+Proj_28!P59+Proj_29!P59+Proj_30!P59+Proj_31!P59+Proj_32!P59+Proj_33!P59+Proj_34!P59+Proj_35!P59+Proj_36!P59+Proj_37!P59+Proj_38!P59+Proj_39!P59+Proj_40!H59</f>
        <v>0</v>
      </c>
      <c r="AK42" s="29"/>
      <c r="AL42" s="29"/>
      <c r="AM42" s="26">
        <f t="shared" si="8"/>
        <v>0</v>
      </c>
      <c r="AN42" s="159">
        <f>Proj_1!Q59+Proj_2!Q59+Proj_3!Q59+Proj_4!Q59+Proj_5!Q59+Proj_6!Q59+Proj_7!Q59+Proj_8!Q59+Proj_9!Q59+Proj_10!Q59+Proj_11!Q59+Proj_12!Q59+Proj_13!Q59+Proj_14!Q59+Proj_15!Q59+Proj_16!Q59+Proj_17!Q59+Proj_18!Q59+Proj_19!Q59+Proj_20!Q59+Proj_21!Q59+Proj_22!Q59+Proj_23!Q59+Proj_24!Q59+Proj_25!Q59+Proj_26!Q59+Proj_27!Q59+Proj_28!Q59+Proj_29!Q59+Proj_30!Q59+Proj_31!Q59+Proj_32!Q59+Proj_33!Q59+Proj_34!Q59+Proj_35!Q59+Proj_36!Q59+Proj_37!Q59+Proj_38!Q59+Proj_39!Q59+Proj_40!H59</f>
        <v>0</v>
      </c>
      <c r="AO42" s="29"/>
      <c r="AP42" s="29"/>
      <c r="AQ42" s="26">
        <f t="shared" si="9"/>
        <v>0</v>
      </c>
      <c r="AR42" s="159">
        <f>Proj_1!R59+Proj_2!R59+Proj_3!R59+Proj_4!R59+Proj_5!R59+Proj_6!R59+Proj_7!R59+Proj_8!R59+Proj_9!R59+Proj_10!R59+Proj_11!R59+Proj_12!R59+Proj_13!R59+Proj_14!R59+Proj_15!R59+Proj_16!R59+Proj_17!R59+Proj_18!R59+Proj_19!R59+Proj_20!R59+Proj_21!R59+Proj_22!R59+Proj_23!R59+Proj_24!R59+Proj_25!R59+Proj_26!R59+Proj_27!R59+Proj_28!R59+Proj_29!R59+Proj_30!R59+Proj_31!R59+Proj_32!R59+Proj_33!R59+Proj_34!R59+Proj_35!R59+Proj_36!R59+Proj_37!R59+Proj_38!R59+Proj_39!R59+Proj_40!H59</f>
        <v>0</v>
      </c>
      <c r="AS42" s="29"/>
      <c r="AT42" s="29"/>
      <c r="AU42" s="26">
        <f t="shared" si="10"/>
        <v>0</v>
      </c>
      <c r="AV42" s="159">
        <f>Proj_1!S59+Proj_2!S59+Proj_3!S59+Proj_4!S59+Proj_5!S59+Proj_6!S59+Proj_7!S59+Proj_8!S59+Proj_9!S59+Proj_10!S59+Proj_11!S59+Proj_12!S59+Proj_13!S59+Proj_14!S59+Proj_15!S59+Proj_16!S59+Proj_17!S59+Proj_18!S59+Proj_19!S59+Proj_20!S59+Proj_21!S59+Proj_22!S59+Proj_23!S59+Proj_24!S59+Proj_25!S59+Proj_26!S59+Proj_27!S59+Proj_28!S59+Proj_29!S59+Proj_30!S59+Proj_31!S59+Proj_32!S59+Proj_33!S59+Proj_34!S59+Proj_35!S59+Proj_36!S59+Proj_37!S59+Proj_38!S59+Proj_39!S59+Proj_40!H59</f>
        <v>0</v>
      </c>
      <c r="AW42" s="29"/>
      <c r="AX42" s="29"/>
      <c r="AY42" s="293">
        <f t="shared" si="17"/>
        <v>0</v>
      </c>
      <c r="AZ42" s="298">
        <f t="shared" si="18"/>
        <v>0</v>
      </c>
      <c r="BA42" s="297"/>
      <c r="BB42" s="297"/>
      <c r="BC42" s="297"/>
      <c r="BD42" s="297"/>
      <c r="BE42" s="297"/>
      <c r="BF42" s="299"/>
    </row>
    <row r="43" spans="1:58" x14ac:dyDescent="0.35">
      <c r="A43" s="36"/>
      <c r="B43" s="37"/>
      <c r="C43" s="38"/>
      <c r="D43" s="159">
        <f>Proj_1!H60+Proj_2!H60+Proj_3!H60+Proj_4!H60+Proj_5!H60+Proj_6!H60+Proj_7!H60+Proj_8!H60+Proj_9!H60+Proj_10!H60+Proj_11!H60+Proj_12!H60+Proj_13!H60+Proj_14!H60+Proj_15!H60+Proj_16!H60+Proj_17!H60+Proj_18!H60+Proj_19!H60+Proj_20!H60+Proj_21!H60+Proj_22!H60+Proj_23!H60+Proj_24!H60+Proj_25!H60+Proj_26!H60+Proj_27!H60+Proj_28!H60+Proj_29!H60+Proj_30!H60+Proj_31!H60+Proj_32!H60+Proj_33!H60+Proj_34!H60+Proj_35!H60+Proj_36!H60+Proj_37!H60+Proj_38!H60+Proj_39!H60+Proj_40!H60</f>
        <v>0</v>
      </c>
      <c r="E43" s="29"/>
      <c r="F43" s="29"/>
      <c r="G43" s="26">
        <f t="shared" si="21"/>
        <v>0</v>
      </c>
      <c r="H43" s="159">
        <f>Proj_1!I60+Proj_2!I60+Proj_3!I60+Proj_4!I60+Proj_5!I60+Proj_6!I60+Proj_7!I60+Proj_8!I60+Proj_9!I60+Proj_10!I60+Proj_11!I60+Proj_12!I60+Proj_13!I60+Proj_14!I60+Proj_15!I60+Proj_16!I60+Proj_17!I60+Proj_18!I60+Proj_19!I60+Proj_20!I60+Proj_21!I60+Proj_22!I60+Proj_23!I60+Proj_24!I60+Proj_25!I60+Proj_26!I60+Proj_27!I60+Proj_28!I60+Proj_29!I60+Proj_30!I60+Proj_31!I60+Proj_32!I60+Proj_33!I60+Proj_34!I60+Proj_35!I60+Proj_36!I60+Proj_37!I60+Proj_38!I60+Proj_39!I60+Proj_40!H60</f>
        <v>0</v>
      </c>
      <c r="I43" s="29">
        <v>0</v>
      </c>
      <c r="J43" s="29">
        <v>0</v>
      </c>
      <c r="K43" s="26">
        <f t="shared" si="22"/>
        <v>0</v>
      </c>
      <c r="L43" s="159">
        <f>Proj_1!J60+Proj_2!J60+Proj_3!J60+Proj_4!J60+Proj_5!J60+Proj_6!J60+Proj_7!J60+Proj_8!J60+Proj_9!J60+Proj_10!J60+Proj_11!J60+Proj_12!J60+Proj_13!J60+Proj_14!J60+Proj_15!J60+Proj_16!J60+Proj_17!J60+Proj_18!J60+Proj_19!J60+Proj_20!J60+Proj_21!J60+Proj_22!J60+Proj_23!J60+Proj_24!J60+Proj_25!J60+Proj_26!J60+Proj_27!J60+Proj_28!J60+Proj_29!J60+Proj_30!J60+Proj_31!J60+Proj_32!J60+Proj_33!J60+Proj_34!J60+Proj_35!J60+Proj_36!J60+Proj_37!J60+Proj_38!J60+Proj_39!J60+Proj_40!H60</f>
        <v>0</v>
      </c>
      <c r="M43" s="29">
        <v>0</v>
      </c>
      <c r="N43" s="29">
        <v>0</v>
      </c>
      <c r="O43" s="26">
        <f t="shared" si="23"/>
        <v>0</v>
      </c>
      <c r="P43" s="159">
        <f>Proj_1!K60+Proj_2!K60+Proj_3!K60+Proj_4!K60+Proj_5!K60+Proj_6!K60+Proj_7!K60+Proj_8!K60+Proj_9!K60+Proj_10!K60+Proj_11!K60+Proj_12!K60+Proj_13!K60+Proj_14!K60+Proj_15!K60+Proj_16!K60+Proj_17!K60+Proj_18!K60+Proj_19!K60+Proj_20!K60+Proj_21!K60+Proj_22!K60+Proj_23!K60+Proj_24!K60+Proj_25!K60+Proj_26!K60+Proj_27!K60+Proj_28!K60+Proj_29!K60+Proj_30!K60+Proj_31!K60+Proj_32!K60+Proj_33!K60+Proj_34!K60+Proj_35!K60+Proj_36!K60+Proj_37!K60+Proj_38!K60+Proj_39!K60+Proj_40!K60</f>
        <v>0</v>
      </c>
      <c r="Q43" s="29">
        <v>0</v>
      </c>
      <c r="R43" s="29">
        <v>0</v>
      </c>
      <c r="S43" s="26">
        <f t="shared" si="24"/>
        <v>0</v>
      </c>
      <c r="T43" s="159">
        <f>Proj_1!L60+Proj_2!L60+Proj_3!L60+Proj_4!L60+Proj_5!L60+Proj_6!L60+Proj_7!L60+Proj_8!L60+Proj_9!L60+Proj_10!L60+Proj_11!L60+Proj_12!L60+Proj_13!L60+Proj_14!L60+Proj_15!L60+Proj_16!L60+Proj_17!L60+Proj_18!L60+Proj_19!L60+Proj_20!L60+Proj_21!L60+Proj_22!L60+Proj_23!L60+Proj_24!L60+Proj_25!L60+Proj_26!L60+Proj_27!L60+Proj_28!L60+Proj_29!L60+Proj_30!L60+Proj_31!L60+Proj_32!L60+Proj_33!L60+Proj_34!L60+Proj_35!L60+Proj_36!L60+Proj_37!L60+Proj_38!L60+Proj_39!L60+Proj_40!H60</f>
        <v>0</v>
      </c>
      <c r="U43" s="29">
        <v>0</v>
      </c>
      <c r="V43" s="29">
        <v>0</v>
      </c>
      <c r="W43" s="26">
        <f t="shared" si="25"/>
        <v>0</v>
      </c>
      <c r="X43" s="159">
        <f>Proj_1!M60+Proj_2!M60+Proj_3!M60+Proj_4!M60+Proj_5!M60+Proj_6!M60+Proj_7!M60+Proj_8!M60+Proj_9!M60+Proj_10!M60+Proj_11!M60+Proj_12!M60+Proj_13!M60+Proj_14!M60+Proj_15!M60+Proj_16!M60+Proj_17!M60+Proj_18!M60+Proj_19!M60+Proj_20!M60+Proj_21!M60+Proj_22!M60+Proj_23!M60+Proj_24!M60+Proj_25!M60+Proj_26!M60+Proj_27!M60+Proj_28!M60+Proj_29!M60+Proj_30!M60+Proj_31!M60+Proj_32!M60+Proj_33!M60+Proj_34!M60+Proj_35!M60+Proj_36!M60+Proj_37!M60+Proj_38!M60+Proj_39!M60+Proj_40!H60</f>
        <v>0</v>
      </c>
      <c r="Y43" s="29">
        <v>0</v>
      </c>
      <c r="Z43" s="29">
        <v>0</v>
      </c>
      <c r="AA43" s="26">
        <f t="shared" si="5"/>
        <v>0</v>
      </c>
      <c r="AB43" s="159">
        <f>Proj_1!N60+Proj_2!N60+Proj_3!N60+Proj_4!N60+Proj_5!N60+Proj_6!N60+Proj_7!N60+Proj_8!N60+Proj_9!N60+Proj_10!N60+Proj_11!N60+Proj_12!N60+Proj_13!N60+Proj_14!N60+Proj_15!N60+Proj_16!N60+Proj_17!N60+Proj_18!N60+Proj_19!N60+Proj_20!N60+Proj_21!N60+Proj_22!N60+Proj_23!N60+Proj_24!N60+Proj_25!N60+Proj_26!N60+Proj_27!N60+Proj_28!N60+Proj_29!N60+Proj_30!N60+Proj_31!N60+Proj_32!N60+Proj_33!N60+Proj_34!N60+Proj_35!N60+Proj_36!N60+Proj_37!N60+Proj_38!N60+Proj_39!N60+Proj_40!H60</f>
        <v>0</v>
      </c>
      <c r="AC43" s="29">
        <v>0</v>
      </c>
      <c r="AD43" s="29">
        <v>0</v>
      </c>
      <c r="AE43" s="26">
        <f t="shared" si="6"/>
        <v>0</v>
      </c>
      <c r="AF43" s="159">
        <f>Proj_1!O60+Proj_2!O60+Proj_3!O60+Proj_4!O60+Proj_5!O60+Proj_6!O60+Proj_7!O60+Proj_8!O60+Proj_9!O60+Proj_10!O60+Proj_11!O60+Proj_12!O60+Proj_13!O60+Proj_14!O60+Proj_15!O60+Proj_16!O60+Proj_17!O60+Proj_18!O60+Proj_19!O60+Proj_20!O60+Proj_21!O60+Proj_22!O60+Proj_23!O60+Proj_24!O60+Proj_25!O60+Proj_26!O60+Proj_27!O60+Proj_28!O60+Proj_29!O60+Proj_30!O60+Proj_31!O60+Proj_32!O60+Proj_33!O60+Proj_34!O60+Proj_35!O60+Proj_36!O60+Proj_37!O60+Proj_38!O60+Proj_39!O60+Proj_40!H60</f>
        <v>0</v>
      </c>
      <c r="AG43" s="29">
        <v>0</v>
      </c>
      <c r="AH43" s="29">
        <v>0</v>
      </c>
      <c r="AI43" s="26">
        <f t="shared" si="7"/>
        <v>0</v>
      </c>
      <c r="AJ43" s="159">
        <f>Proj_1!P60+Proj_2!P60+Proj_3!P60+Proj_4!P60+Proj_5!P60+Proj_6!P60+Proj_7!P60+Proj_8!P60+Proj_9!P60+Proj_10!P60+Proj_11!P60+Proj_12!P60+Proj_13!P60+Proj_14!P60+Proj_15!P60+Proj_16!P60+Proj_17!P60+Proj_18!P60+Proj_19!P60+Proj_20!P60+Proj_21!P60+Proj_22!P60+Proj_23!P60+Proj_24!P60+Proj_25!P60+Proj_26!P60+Proj_27!P60+Proj_28!P60+Proj_29!P60+Proj_30!P60+Proj_31!P60+Proj_32!P60+Proj_33!P60+Proj_34!P60+Proj_35!P60+Proj_36!P60+Proj_37!P60+Proj_38!P60+Proj_39!P60+Proj_40!H60</f>
        <v>0</v>
      </c>
      <c r="AK43" s="29"/>
      <c r="AL43" s="29"/>
      <c r="AM43" s="26">
        <f t="shared" si="8"/>
        <v>0</v>
      </c>
      <c r="AN43" s="159">
        <f>Proj_1!Q60+Proj_2!Q60+Proj_3!Q60+Proj_4!Q60+Proj_5!Q60+Proj_6!Q60+Proj_7!Q60+Proj_8!Q60+Proj_9!Q60+Proj_10!Q60+Proj_11!Q60+Proj_12!Q60+Proj_13!Q60+Proj_14!Q60+Proj_15!Q60+Proj_16!Q60+Proj_17!Q60+Proj_18!Q60+Proj_19!Q60+Proj_20!Q60+Proj_21!Q60+Proj_22!Q60+Proj_23!Q60+Proj_24!Q60+Proj_25!Q60+Proj_26!Q60+Proj_27!Q60+Proj_28!Q60+Proj_29!Q60+Proj_30!Q60+Proj_31!Q60+Proj_32!Q60+Proj_33!Q60+Proj_34!Q60+Proj_35!Q60+Proj_36!Q60+Proj_37!Q60+Proj_38!Q60+Proj_39!Q60+Proj_40!H60</f>
        <v>0</v>
      </c>
      <c r="AO43" s="29"/>
      <c r="AP43" s="29"/>
      <c r="AQ43" s="26">
        <f t="shared" si="9"/>
        <v>0</v>
      </c>
      <c r="AR43" s="159">
        <f>Proj_1!R60+Proj_2!R60+Proj_3!R60+Proj_4!R60+Proj_5!R60+Proj_6!R60+Proj_7!R60+Proj_8!R60+Proj_9!R60+Proj_10!R60+Proj_11!R60+Proj_12!R60+Proj_13!R60+Proj_14!R60+Proj_15!R60+Proj_16!R60+Proj_17!R60+Proj_18!R60+Proj_19!R60+Proj_20!R60+Proj_21!R60+Proj_22!R60+Proj_23!R60+Proj_24!R60+Proj_25!R60+Proj_26!R60+Proj_27!R60+Proj_28!R60+Proj_29!R60+Proj_30!R60+Proj_31!R60+Proj_32!R60+Proj_33!R60+Proj_34!R60+Proj_35!R60+Proj_36!R60+Proj_37!R60+Proj_38!R60+Proj_39!R60+Proj_40!H60</f>
        <v>0</v>
      </c>
      <c r="AS43" s="29"/>
      <c r="AT43" s="29"/>
      <c r="AU43" s="26">
        <f t="shared" si="10"/>
        <v>0</v>
      </c>
      <c r="AV43" s="159">
        <f>Proj_1!S60+Proj_2!S60+Proj_3!S60+Proj_4!S60+Proj_5!S60+Proj_6!S60+Proj_7!S60+Proj_8!S60+Proj_9!S60+Proj_10!S60+Proj_11!S60+Proj_12!S60+Proj_13!S60+Proj_14!S60+Proj_15!S60+Proj_16!S60+Proj_17!S60+Proj_18!S60+Proj_19!S60+Proj_20!S60+Proj_21!S60+Proj_22!S60+Proj_23!S60+Proj_24!S60+Proj_25!S60+Proj_26!S60+Proj_27!S60+Proj_28!S60+Proj_29!S60+Proj_30!S60+Proj_31!S60+Proj_32!S60+Proj_33!S60+Proj_34!S60+Proj_35!S60+Proj_36!S60+Proj_37!S60+Proj_38!S60+Proj_39!S60+Proj_40!H60</f>
        <v>0</v>
      </c>
      <c r="AW43" s="29"/>
      <c r="AX43" s="29"/>
      <c r="AY43" s="293">
        <f t="shared" si="17"/>
        <v>0</v>
      </c>
      <c r="AZ43" s="298">
        <f t="shared" si="18"/>
        <v>0</v>
      </c>
      <c r="BA43" s="297"/>
      <c r="BB43" s="297"/>
      <c r="BC43" s="297"/>
      <c r="BD43" s="297"/>
      <c r="BE43" s="297"/>
      <c r="BF43" s="299"/>
    </row>
    <row r="44" spans="1:58" x14ac:dyDescent="0.35">
      <c r="A44" s="36"/>
      <c r="B44" s="37"/>
      <c r="C44" s="38"/>
      <c r="D44" s="159">
        <f>Proj_1!H61+Proj_2!H61+Proj_3!H61+Proj_4!H61+Proj_5!H61+Proj_6!H61+Proj_7!H61+Proj_8!H61+Proj_9!H61+Proj_10!H61+Proj_11!H61+Proj_12!H61+Proj_13!H61+Proj_14!H61+Proj_15!H61+Proj_16!H61+Proj_17!H61+Proj_18!H61+Proj_19!H61+Proj_20!H61+Proj_21!H61+Proj_22!H61+Proj_23!H61+Proj_24!H61+Proj_25!H61+Proj_26!H61+Proj_27!H61+Proj_28!H61+Proj_29!H61+Proj_30!H61+Proj_31!H61+Proj_32!H61+Proj_33!H61+Proj_34!H61+Proj_35!H61+Proj_36!H61+Proj_37!H61+Proj_38!H61+Proj_39!H61+Proj_40!H61</f>
        <v>0</v>
      </c>
      <c r="E44" s="29"/>
      <c r="F44" s="29"/>
      <c r="G44" s="26">
        <f t="shared" si="21"/>
        <v>0</v>
      </c>
      <c r="H44" s="159">
        <f>Proj_1!I61+Proj_2!I61+Proj_3!I61+Proj_4!I61+Proj_5!I61+Proj_6!I61+Proj_7!I61+Proj_8!I61+Proj_9!I61+Proj_10!I61+Proj_11!I61+Proj_12!I61+Proj_13!I61+Proj_14!I61+Proj_15!I61+Proj_16!I61+Proj_17!I61+Proj_18!I61+Proj_19!I61+Proj_20!I61+Proj_21!I61+Proj_22!I61+Proj_23!I61+Proj_24!I61+Proj_25!I61+Proj_26!I61+Proj_27!I61+Proj_28!I61+Proj_29!I61+Proj_30!I61+Proj_31!I61+Proj_32!I61+Proj_33!I61+Proj_34!I61+Proj_35!I61+Proj_36!I61+Proj_37!I61+Proj_38!I61+Proj_39!I61+Proj_40!H61</f>
        <v>0</v>
      </c>
      <c r="I44" s="29">
        <v>0</v>
      </c>
      <c r="J44" s="29">
        <v>0</v>
      </c>
      <c r="K44" s="26">
        <f t="shared" si="22"/>
        <v>0</v>
      </c>
      <c r="L44" s="159">
        <f>Proj_1!J61+Proj_2!J61+Proj_3!J61+Proj_4!J61+Proj_5!J61+Proj_6!J61+Proj_7!J61+Proj_8!J61+Proj_9!J61+Proj_10!J61+Proj_11!J61+Proj_12!J61+Proj_13!J61+Proj_14!J61+Proj_15!J61+Proj_16!J61+Proj_17!J61+Proj_18!J61+Proj_19!J61+Proj_20!J61+Proj_21!J61+Proj_22!J61+Proj_23!J61+Proj_24!J61+Proj_25!J61+Proj_26!J61+Proj_27!J61+Proj_28!J61+Proj_29!J61+Proj_30!J61+Proj_31!J61+Proj_32!J61+Proj_33!J61+Proj_34!J61+Proj_35!J61+Proj_36!J61+Proj_37!J61+Proj_38!J61+Proj_39!J61+Proj_40!H61</f>
        <v>0</v>
      </c>
      <c r="M44" s="29">
        <v>0</v>
      </c>
      <c r="N44" s="29">
        <v>0</v>
      </c>
      <c r="O44" s="26">
        <f t="shared" si="23"/>
        <v>0</v>
      </c>
      <c r="P44" s="159">
        <f>Proj_1!K61+Proj_2!K61+Proj_3!K61+Proj_4!K61+Proj_5!K61+Proj_6!K61+Proj_7!K61+Proj_8!K61+Proj_9!K61+Proj_10!K61+Proj_11!K61+Proj_12!K61+Proj_13!K61+Proj_14!K61+Proj_15!K61+Proj_16!K61+Proj_17!K61+Proj_18!K61+Proj_19!K61+Proj_20!K61+Proj_21!K61+Proj_22!K61+Proj_23!K61+Proj_24!K61+Proj_25!K61+Proj_26!K61+Proj_27!K61+Proj_28!K61+Proj_29!K61+Proj_30!K61+Proj_31!K61+Proj_32!K61+Proj_33!K61+Proj_34!K61+Proj_35!K61+Proj_36!K61+Proj_37!K61+Proj_38!K61+Proj_39!K61+Proj_40!K61</f>
        <v>0</v>
      </c>
      <c r="Q44" s="29">
        <v>0</v>
      </c>
      <c r="R44" s="29">
        <v>0</v>
      </c>
      <c r="S44" s="26">
        <f t="shared" si="24"/>
        <v>0</v>
      </c>
      <c r="T44" s="159">
        <f>Proj_1!L61+Proj_2!L61+Proj_3!L61+Proj_4!L61+Proj_5!L61+Proj_6!L61+Proj_7!L61+Proj_8!L61+Proj_9!L61+Proj_10!L61+Proj_11!L61+Proj_12!L61+Proj_13!L61+Proj_14!L61+Proj_15!L61+Proj_16!L61+Proj_17!L61+Proj_18!L61+Proj_19!L61+Proj_20!L61+Proj_21!L61+Proj_22!L61+Proj_23!L61+Proj_24!L61+Proj_25!L61+Proj_26!L61+Proj_27!L61+Proj_28!L61+Proj_29!L61+Proj_30!L61+Proj_31!L61+Proj_32!L61+Proj_33!L61+Proj_34!L61+Proj_35!L61+Proj_36!L61+Proj_37!L61+Proj_38!L61+Proj_39!L61+Proj_40!H61</f>
        <v>0</v>
      </c>
      <c r="U44" s="29">
        <v>0</v>
      </c>
      <c r="V44" s="29">
        <v>0</v>
      </c>
      <c r="W44" s="26">
        <f t="shared" si="25"/>
        <v>0</v>
      </c>
      <c r="X44" s="159">
        <f>Proj_1!M61+Proj_2!M61+Proj_3!M61+Proj_4!M61+Proj_5!M61+Proj_6!M61+Proj_7!M61+Proj_8!M61+Proj_9!M61+Proj_10!M61+Proj_11!M61+Proj_12!M61+Proj_13!M61+Proj_14!M61+Proj_15!M61+Proj_16!M61+Proj_17!M61+Proj_18!M61+Proj_19!M61+Proj_20!M61+Proj_21!M61+Proj_22!M61+Proj_23!M61+Proj_24!M61+Proj_25!M61+Proj_26!M61+Proj_27!M61+Proj_28!M61+Proj_29!M61+Proj_30!M61+Proj_31!M61+Proj_32!M61+Proj_33!M61+Proj_34!M61+Proj_35!M61+Proj_36!M61+Proj_37!M61+Proj_38!M61+Proj_39!M61+Proj_40!H61</f>
        <v>0</v>
      </c>
      <c r="Y44" s="29">
        <v>0</v>
      </c>
      <c r="Z44" s="29">
        <v>0</v>
      </c>
      <c r="AA44" s="26">
        <f t="shared" si="5"/>
        <v>0</v>
      </c>
      <c r="AB44" s="159">
        <f>Proj_1!N61+Proj_2!N61+Proj_3!N61+Proj_4!N61+Proj_5!N61+Proj_6!N61+Proj_7!N61+Proj_8!N61+Proj_9!N61+Proj_10!N61+Proj_11!N61+Proj_12!N61+Proj_13!N61+Proj_14!N61+Proj_15!N61+Proj_16!N61+Proj_17!N61+Proj_18!N61+Proj_19!N61+Proj_20!N61+Proj_21!N61+Proj_22!N61+Proj_23!N61+Proj_24!N61+Proj_25!N61+Proj_26!N61+Proj_27!N61+Proj_28!N61+Proj_29!N61+Proj_30!N61+Proj_31!N61+Proj_32!N61+Proj_33!N61+Proj_34!N61+Proj_35!N61+Proj_36!N61+Proj_37!N61+Proj_38!N61+Proj_39!N61+Proj_40!H61</f>
        <v>0</v>
      </c>
      <c r="AC44" s="29">
        <v>0</v>
      </c>
      <c r="AD44" s="29">
        <v>0</v>
      </c>
      <c r="AE44" s="26">
        <f t="shared" si="6"/>
        <v>0</v>
      </c>
      <c r="AF44" s="159">
        <f>Proj_1!O61+Proj_2!O61+Proj_3!O61+Proj_4!O61+Proj_5!O61+Proj_6!O61+Proj_7!O61+Proj_8!O61+Proj_9!O61+Proj_10!O61+Proj_11!O61+Proj_12!O61+Proj_13!O61+Proj_14!O61+Proj_15!O61+Proj_16!O61+Proj_17!O61+Proj_18!O61+Proj_19!O61+Proj_20!O61+Proj_21!O61+Proj_22!O61+Proj_23!O61+Proj_24!O61+Proj_25!O61+Proj_26!O61+Proj_27!O61+Proj_28!O61+Proj_29!O61+Proj_30!O61+Proj_31!O61+Proj_32!O61+Proj_33!O61+Proj_34!O61+Proj_35!O61+Proj_36!O61+Proj_37!O61+Proj_38!O61+Proj_39!O61+Proj_40!H61</f>
        <v>0</v>
      </c>
      <c r="AG44" s="29">
        <v>0</v>
      </c>
      <c r="AH44" s="29">
        <v>0</v>
      </c>
      <c r="AI44" s="26">
        <f t="shared" si="7"/>
        <v>0</v>
      </c>
      <c r="AJ44" s="159">
        <f>Proj_1!P61+Proj_2!P61+Proj_3!P61+Proj_4!P61+Proj_5!P61+Proj_6!P61+Proj_7!P61+Proj_8!P61+Proj_9!P61+Proj_10!P61+Proj_11!P61+Proj_12!P61+Proj_13!P61+Proj_14!P61+Proj_15!P61+Proj_16!P61+Proj_17!P61+Proj_18!P61+Proj_19!P61+Proj_20!P61+Proj_21!P61+Proj_22!P61+Proj_23!P61+Proj_24!P61+Proj_25!P61+Proj_26!P61+Proj_27!P61+Proj_28!P61+Proj_29!P61+Proj_30!P61+Proj_31!P61+Proj_32!P61+Proj_33!P61+Proj_34!P61+Proj_35!P61+Proj_36!P61+Proj_37!P61+Proj_38!P61+Proj_39!P61+Proj_40!H61</f>
        <v>0</v>
      </c>
      <c r="AK44" s="29"/>
      <c r="AL44" s="29"/>
      <c r="AM44" s="26">
        <f t="shared" si="8"/>
        <v>0</v>
      </c>
      <c r="AN44" s="159">
        <f>Proj_1!Q61+Proj_2!Q61+Proj_3!Q61+Proj_4!Q61+Proj_5!Q61+Proj_6!Q61+Proj_7!Q61+Proj_8!Q61+Proj_9!Q61+Proj_10!Q61+Proj_11!Q61+Proj_12!Q61+Proj_13!Q61+Proj_14!Q61+Proj_15!Q61+Proj_16!Q61+Proj_17!Q61+Proj_18!Q61+Proj_19!Q61+Proj_20!Q61+Proj_21!Q61+Proj_22!Q61+Proj_23!Q61+Proj_24!Q61+Proj_25!Q61+Proj_26!Q61+Proj_27!Q61+Proj_28!Q61+Proj_29!Q61+Proj_30!Q61+Proj_31!Q61+Proj_32!Q61+Proj_33!Q61+Proj_34!Q61+Proj_35!Q61+Proj_36!Q61+Proj_37!Q61+Proj_38!Q61+Proj_39!Q61+Proj_40!H61</f>
        <v>0</v>
      </c>
      <c r="AO44" s="29"/>
      <c r="AP44" s="29"/>
      <c r="AQ44" s="26">
        <f t="shared" si="9"/>
        <v>0</v>
      </c>
      <c r="AR44" s="159">
        <f>Proj_1!R61+Proj_2!R61+Proj_3!R61+Proj_4!R61+Proj_5!R61+Proj_6!R61+Proj_7!R61+Proj_8!R61+Proj_9!R61+Proj_10!R61+Proj_11!R61+Proj_12!R61+Proj_13!R61+Proj_14!R61+Proj_15!R61+Proj_16!R61+Proj_17!R61+Proj_18!R61+Proj_19!R61+Proj_20!R61+Proj_21!R61+Proj_22!R61+Proj_23!R61+Proj_24!R61+Proj_25!R61+Proj_26!R61+Proj_27!R61+Proj_28!R61+Proj_29!R61+Proj_30!R61+Proj_31!R61+Proj_32!R61+Proj_33!R61+Proj_34!R61+Proj_35!R61+Proj_36!R61+Proj_37!R61+Proj_38!R61+Proj_39!R61+Proj_40!H61</f>
        <v>0</v>
      </c>
      <c r="AS44" s="29"/>
      <c r="AT44" s="29"/>
      <c r="AU44" s="26">
        <f t="shared" si="10"/>
        <v>0</v>
      </c>
      <c r="AV44" s="159">
        <f>Proj_1!S61+Proj_2!S61+Proj_3!S61+Proj_4!S61+Proj_5!S61+Proj_6!S61+Proj_7!S61+Proj_8!S61+Proj_9!S61+Proj_10!S61+Proj_11!S61+Proj_12!S61+Proj_13!S61+Proj_14!S61+Proj_15!S61+Proj_16!S61+Proj_17!S61+Proj_18!S61+Proj_19!S61+Proj_20!S61+Proj_21!S61+Proj_22!S61+Proj_23!S61+Proj_24!S61+Proj_25!S61+Proj_26!S61+Proj_27!S61+Proj_28!S61+Proj_29!S61+Proj_30!S61+Proj_31!S61+Proj_32!S61+Proj_33!S61+Proj_34!S61+Proj_35!S61+Proj_36!S61+Proj_37!S61+Proj_38!S61+Proj_39!S61+Proj_40!H61</f>
        <v>0</v>
      </c>
      <c r="AW44" s="29"/>
      <c r="AX44" s="29"/>
      <c r="AY44" s="293">
        <f t="shared" si="17"/>
        <v>0</v>
      </c>
      <c r="AZ44" s="298">
        <f t="shared" si="18"/>
        <v>0</v>
      </c>
      <c r="BA44" s="297"/>
      <c r="BB44" s="297"/>
      <c r="BC44" s="297"/>
      <c r="BD44" s="297"/>
      <c r="BE44" s="297"/>
      <c r="BF44" s="299"/>
    </row>
    <row r="45" spans="1:58" x14ac:dyDescent="0.35">
      <c r="A45" s="36"/>
      <c r="B45" s="37"/>
      <c r="C45" s="38"/>
      <c r="D45" s="159">
        <f>Proj_1!H62+Proj_2!H62+Proj_3!H62+Proj_4!H62+Proj_5!H62+Proj_6!H62+Proj_7!H62+Proj_8!H62+Proj_9!H62+Proj_10!H62+Proj_11!H62+Proj_12!H62+Proj_13!H62+Proj_14!H62+Proj_15!H62+Proj_16!H62+Proj_17!H62+Proj_18!H62+Proj_19!H62+Proj_20!H62+Proj_21!H62+Proj_22!H62+Proj_23!H62+Proj_24!H62+Proj_25!H62+Proj_26!H62+Proj_27!H62+Proj_28!H62+Proj_29!H62+Proj_30!H62+Proj_31!H62+Proj_32!H62+Proj_33!H62+Proj_34!H62+Proj_35!H62+Proj_36!H62+Proj_37!H62+Proj_38!H62+Proj_39!H62+Proj_40!H62</f>
        <v>0</v>
      </c>
      <c r="E45" s="29"/>
      <c r="F45" s="29"/>
      <c r="G45" s="26">
        <f t="shared" si="21"/>
        <v>0</v>
      </c>
      <c r="H45" s="159">
        <f>Proj_1!I62+Proj_2!I62+Proj_3!I62+Proj_4!I62+Proj_5!I62+Proj_6!I62+Proj_7!I62+Proj_8!I62+Proj_9!I62+Proj_10!I62+Proj_11!I62+Proj_12!I62+Proj_13!I62+Proj_14!I62+Proj_15!I62+Proj_16!I62+Proj_17!I62+Proj_18!I62+Proj_19!I62+Proj_20!I62+Proj_21!I62+Proj_22!I62+Proj_23!I62+Proj_24!I62+Proj_25!I62+Proj_26!I62+Proj_27!I62+Proj_28!I62+Proj_29!I62+Proj_30!I62+Proj_31!I62+Proj_32!I62+Proj_33!I62+Proj_34!I62+Proj_35!I62+Proj_36!I62+Proj_37!I62+Proj_38!I62+Proj_39!I62+Proj_40!H62</f>
        <v>0</v>
      </c>
      <c r="I45" s="29">
        <v>0</v>
      </c>
      <c r="J45" s="29">
        <v>0</v>
      </c>
      <c r="K45" s="26">
        <f t="shared" si="22"/>
        <v>0</v>
      </c>
      <c r="L45" s="159">
        <f>Proj_1!J62+Proj_2!J62+Proj_3!J62+Proj_4!J62+Proj_5!J62+Proj_6!J62+Proj_7!J62+Proj_8!J62+Proj_9!J62+Proj_10!J62+Proj_11!J62+Proj_12!J62+Proj_13!J62+Proj_14!J62+Proj_15!J62+Proj_16!J62+Proj_17!J62+Proj_18!J62+Proj_19!J62+Proj_20!J62+Proj_21!J62+Proj_22!J62+Proj_23!J62+Proj_24!J62+Proj_25!J62+Proj_26!J62+Proj_27!J62+Proj_28!J62+Proj_29!J62+Proj_30!J62+Proj_31!J62+Proj_32!J62+Proj_33!J62+Proj_34!J62+Proj_35!J62+Proj_36!J62+Proj_37!J62+Proj_38!J62+Proj_39!J62+Proj_40!H62</f>
        <v>0</v>
      </c>
      <c r="M45" s="29">
        <v>0</v>
      </c>
      <c r="N45" s="29">
        <v>0</v>
      </c>
      <c r="O45" s="26">
        <f t="shared" si="23"/>
        <v>0</v>
      </c>
      <c r="P45" s="159">
        <f>Proj_1!K62+Proj_2!K62+Proj_3!K62+Proj_4!K62+Proj_5!K62+Proj_6!K62+Proj_7!K62+Proj_8!K62+Proj_9!K62+Proj_10!K62+Proj_11!K62+Proj_12!K62+Proj_13!K62+Proj_14!K62+Proj_15!K62+Proj_16!K62+Proj_17!K62+Proj_18!K62+Proj_19!K62+Proj_20!K62+Proj_21!K62+Proj_22!K62+Proj_23!K62+Proj_24!K62+Proj_25!K62+Proj_26!K62+Proj_27!K62+Proj_28!K62+Proj_29!K62+Proj_30!K62+Proj_31!K62+Proj_32!K62+Proj_33!K62+Proj_34!K62+Proj_35!K62+Proj_36!K62+Proj_37!K62+Proj_38!K62+Proj_39!K62+Proj_40!K62</f>
        <v>0</v>
      </c>
      <c r="Q45" s="29">
        <v>0</v>
      </c>
      <c r="R45" s="29">
        <v>0</v>
      </c>
      <c r="S45" s="26">
        <f t="shared" si="24"/>
        <v>0</v>
      </c>
      <c r="T45" s="159">
        <f>Proj_1!L62+Proj_2!L62+Proj_3!L62+Proj_4!L62+Proj_5!L62+Proj_6!L62+Proj_7!L62+Proj_8!L62+Proj_9!L62+Proj_10!L62+Proj_11!L62+Proj_12!L62+Proj_13!L62+Proj_14!L62+Proj_15!L62+Proj_16!L62+Proj_17!L62+Proj_18!L62+Proj_19!L62+Proj_20!L62+Proj_21!L62+Proj_22!L62+Proj_23!L62+Proj_24!L62+Proj_25!L62+Proj_26!L62+Proj_27!L62+Proj_28!L62+Proj_29!L62+Proj_30!L62+Proj_31!L62+Proj_32!L62+Proj_33!L62+Proj_34!L62+Proj_35!L62+Proj_36!L62+Proj_37!L62+Proj_38!L62+Proj_39!L62+Proj_40!H62</f>
        <v>0</v>
      </c>
      <c r="U45" s="29">
        <v>0</v>
      </c>
      <c r="V45" s="29">
        <v>0</v>
      </c>
      <c r="W45" s="26">
        <f t="shared" si="25"/>
        <v>0</v>
      </c>
      <c r="X45" s="159">
        <f>Proj_1!M62+Proj_2!M62+Proj_3!M62+Proj_4!M62+Proj_5!M62+Proj_6!M62+Proj_7!M62+Proj_8!M62+Proj_9!M62+Proj_10!M62+Proj_11!M62+Proj_12!M62+Proj_13!M62+Proj_14!M62+Proj_15!M62+Proj_16!M62+Proj_17!M62+Proj_18!M62+Proj_19!M62+Proj_20!M62+Proj_21!M62+Proj_22!M62+Proj_23!M62+Proj_24!M62+Proj_25!M62+Proj_26!M62+Proj_27!M62+Proj_28!M62+Proj_29!M62+Proj_30!M62+Proj_31!M62+Proj_32!M62+Proj_33!M62+Proj_34!M62+Proj_35!M62+Proj_36!M62+Proj_37!M62+Proj_38!M62+Proj_39!M62+Proj_40!H62</f>
        <v>0</v>
      </c>
      <c r="Y45" s="29">
        <v>0</v>
      </c>
      <c r="Z45" s="29">
        <v>0</v>
      </c>
      <c r="AA45" s="26">
        <f t="shared" si="5"/>
        <v>0</v>
      </c>
      <c r="AB45" s="159">
        <f>Proj_1!N62+Proj_2!N62+Proj_3!N62+Proj_4!N62+Proj_5!N62+Proj_6!N62+Proj_7!N62+Proj_8!N62+Proj_9!N62+Proj_10!N62+Proj_11!N62+Proj_12!N62+Proj_13!N62+Proj_14!N62+Proj_15!N62+Proj_16!N62+Proj_17!N62+Proj_18!N62+Proj_19!N62+Proj_20!N62+Proj_21!N62+Proj_22!N62+Proj_23!N62+Proj_24!N62+Proj_25!N62+Proj_26!N62+Proj_27!N62+Proj_28!N62+Proj_29!N62+Proj_30!N62+Proj_31!N62+Proj_32!N62+Proj_33!N62+Proj_34!N62+Proj_35!N62+Proj_36!N62+Proj_37!N62+Proj_38!N62+Proj_39!N62+Proj_40!H62</f>
        <v>0</v>
      </c>
      <c r="AC45" s="29">
        <v>0</v>
      </c>
      <c r="AD45" s="29">
        <v>0</v>
      </c>
      <c r="AE45" s="26">
        <f t="shared" si="6"/>
        <v>0</v>
      </c>
      <c r="AF45" s="159">
        <f>Proj_1!O62+Proj_2!O62+Proj_3!O62+Proj_4!O62+Proj_5!O62+Proj_6!O62+Proj_7!O62+Proj_8!O62+Proj_9!O62+Proj_10!O62+Proj_11!O62+Proj_12!O62+Proj_13!O62+Proj_14!O62+Proj_15!O62+Proj_16!O62+Proj_17!O62+Proj_18!O62+Proj_19!O62+Proj_20!O62+Proj_21!O62+Proj_22!O62+Proj_23!O62+Proj_24!O62+Proj_25!O62+Proj_26!O62+Proj_27!O62+Proj_28!O62+Proj_29!O62+Proj_30!O62+Proj_31!O62+Proj_32!O62+Proj_33!O62+Proj_34!O62+Proj_35!O62+Proj_36!O62+Proj_37!O62+Proj_38!O62+Proj_39!O62+Proj_40!H62</f>
        <v>0</v>
      </c>
      <c r="AG45" s="29">
        <v>0</v>
      </c>
      <c r="AH45" s="29">
        <v>0</v>
      </c>
      <c r="AI45" s="26">
        <f t="shared" si="7"/>
        <v>0</v>
      </c>
      <c r="AJ45" s="159">
        <f>Proj_1!P62+Proj_2!P62+Proj_3!P62+Proj_4!P62+Proj_5!P62+Proj_6!P62+Proj_7!P62+Proj_8!P62+Proj_9!P62+Proj_10!P62+Proj_11!P62+Proj_12!P62+Proj_13!P62+Proj_14!P62+Proj_15!P62+Proj_16!P62+Proj_17!P62+Proj_18!P62+Proj_19!P62+Proj_20!P62+Proj_21!P62+Proj_22!P62+Proj_23!P62+Proj_24!P62+Proj_25!P62+Proj_26!P62+Proj_27!P62+Proj_28!P62+Proj_29!P62+Proj_30!P62+Proj_31!P62+Proj_32!P62+Proj_33!P62+Proj_34!P62+Proj_35!P62+Proj_36!P62+Proj_37!P62+Proj_38!P62+Proj_39!P62+Proj_40!H62</f>
        <v>0</v>
      </c>
      <c r="AK45" s="29"/>
      <c r="AL45" s="29"/>
      <c r="AM45" s="26">
        <f t="shared" si="8"/>
        <v>0</v>
      </c>
      <c r="AN45" s="159">
        <f>Proj_1!Q62+Proj_2!Q62+Proj_3!Q62+Proj_4!Q62+Proj_5!Q62+Proj_6!Q62+Proj_7!Q62+Proj_8!Q62+Proj_9!Q62+Proj_10!Q62+Proj_11!Q62+Proj_12!Q62+Proj_13!Q62+Proj_14!Q62+Proj_15!Q62+Proj_16!Q62+Proj_17!Q62+Proj_18!Q62+Proj_19!Q62+Proj_20!Q62+Proj_21!Q62+Proj_22!Q62+Proj_23!Q62+Proj_24!Q62+Proj_25!Q62+Proj_26!Q62+Proj_27!Q62+Proj_28!Q62+Proj_29!Q62+Proj_30!Q62+Proj_31!Q62+Proj_32!Q62+Proj_33!Q62+Proj_34!Q62+Proj_35!Q62+Proj_36!Q62+Proj_37!Q62+Proj_38!Q62+Proj_39!Q62+Proj_40!H62</f>
        <v>0</v>
      </c>
      <c r="AO45" s="29"/>
      <c r="AP45" s="29"/>
      <c r="AQ45" s="26">
        <f t="shared" si="9"/>
        <v>0</v>
      </c>
      <c r="AR45" s="159">
        <f>Proj_1!R62+Proj_2!R62+Proj_3!R62+Proj_4!R62+Proj_5!R62+Proj_6!R62+Proj_7!R62+Proj_8!R62+Proj_9!R62+Proj_10!R62+Proj_11!R62+Proj_12!R62+Proj_13!R62+Proj_14!R62+Proj_15!R62+Proj_16!R62+Proj_17!R62+Proj_18!R62+Proj_19!R62+Proj_20!R62+Proj_21!R62+Proj_22!R62+Proj_23!R62+Proj_24!R62+Proj_25!R62+Proj_26!R62+Proj_27!R62+Proj_28!R62+Proj_29!R62+Proj_30!R62+Proj_31!R62+Proj_32!R62+Proj_33!R62+Proj_34!R62+Proj_35!R62+Proj_36!R62+Proj_37!R62+Proj_38!R62+Proj_39!R62+Proj_40!H62</f>
        <v>0</v>
      </c>
      <c r="AS45" s="29"/>
      <c r="AT45" s="29"/>
      <c r="AU45" s="26">
        <f t="shared" si="10"/>
        <v>0</v>
      </c>
      <c r="AV45" s="159">
        <f>Proj_1!S62+Proj_2!S62+Proj_3!S62+Proj_4!S62+Proj_5!S62+Proj_6!S62+Proj_7!S62+Proj_8!S62+Proj_9!S62+Proj_10!S62+Proj_11!S62+Proj_12!S62+Proj_13!S62+Proj_14!S62+Proj_15!S62+Proj_16!S62+Proj_17!S62+Proj_18!S62+Proj_19!S62+Proj_20!S62+Proj_21!S62+Proj_22!S62+Proj_23!S62+Proj_24!S62+Proj_25!S62+Proj_26!S62+Proj_27!S62+Proj_28!S62+Proj_29!S62+Proj_30!S62+Proj_31!S62+Proj_32!S62+Proj_33!S62+Proj_34!S62+Proj_35!S62+Proj_36!S62+Proj_37!S62+Proj_38!S62+Proj_39!S62+Proj_40!H62</f>
        <v>0</v>
      </c>
      <c r="AW45" s="29"/>
      <c r="AX45" s="29"/>
      <c r="AY45" s="293">
        <f t="shared" si="17"/>
        <v>0</v>
      </c>
      <c r="AZ45" s="298">
        <f t="shared" si="18"/>
        <v>0</v>
      </c>
      <c r="BA45" s="297"/>
      <c r="BB45" s="297"/>
      <c r="BC45" s="297"/>
      <c r="BD45" s="297"/>
      <c r="BE45" s="297"/>
      <c r="BF45" s="299"/>
    </row>
    <row r="46" spans="1:58" x14ac:dyDescent="0.35">
      <c r="A46" s="36"/>
      <c r="B46" s="37"/>
      <c r="C46" s="38"/>
      <c r="D46" s="159">
        <f>Proj_1!H63+Proj_2!H63+Proj_3!H63+Proj_4!H63+Proj_5!H63+Proj_6!H63+Proj_7!H63+Proj_8!H63+Proj_9!H63+Proj_10!H63+Proj_11!H63+Proj_12!H63+Proj_13!H63+Proj_14!H63+Proj_15!H63+Proj_16!H63+Proj_17!H63+Proj_18!H63+Proj_19!H63+Proj_20!H63+Proj_21!H63+Proj_22!H63+Proj_23!H63+Proj_24!H63+Proj_25!H63+Proj_26!H63+Proj_27!H63+Proj_28!H63+Proj_29!H63+Proj_30!H63+Proj_31!H63+Proj_32!H63+Proj_33!H63+Proj_34!H63+Proj_35!H63+Proj_36!H63+Proj_37!H63+Proj_38!H63+Proj_39!H63+Proj_40!H63</f>
        <v>0</v>
      </c>
      <c r="E46" s="29"/>
      <c r="F46" s="29"/>
      <c r="G46" s="26">
        <f t="shared" si="21"/>
        <v>0</v>
      </c>
      <c r="H46" s="159">
        <f>Proj_1!I63+Proj_2!I63+Proj_3!I63+Proj_4!I63+Proj_5!I63+Proj_6!I63+Proj_7!I63+Proj_8!I63+Proj_9!I63+Proj_10!I63+Proj_11!I63+Proj_12!I63+Proj_13!I63+Proj_14!I63+Proj_15!I63+Proj_16!I63+Proj_17!I63+Proj_18!I63+Proj_19!I63+Proj_20!I63+Proj_21!I63+Proj_22!I63+Proj_23!I63+Proj_24!I63+Proj_25!I63+Proj_26!I63+Proj_27!I63+Proj_28!I63+Proj_29!I63+Proj_30!I63+Proj_31!I63+Proj_32!I63+Proj_33!I63+Proj_34!I63+Proj_35!I63+Proj_36!I63+Proj_37!I63+Proj_38!I63+Proj_39!I63+Proj_40!H63</f>
        <v>0</v>
      </c>
      <c r="I46" s="29">
        <v>0</v>
      </c>
      <c r="J46" s="29">
        <v>0</v>
      </c>
      <c r="K46" s="26">
        <f t="shared" si="22"/>
        <v>0</v>
      </c>
      <c r="L46" s="159">
        <f>Proj_1!J63+Proj_2!J63+Proj_3!J63+Proj_4!J63+Proj_5!J63+Proj_6!J63+Proj_7!J63+Proj_8!J63+Proj_9!J63+Proj_10!J63+Proj_11!J63+Proj_12!J63+Proj_13!J63+Proj_14!J63+Proj_15!J63+Proj_16!J63+Proj_17!J63+Proj_18!J63+Proj_19!J63+Proj_20!J63+Proj_21!J63+Proj_22!J63+Proj_23!J63+Proj_24!J63+Proj_25!J63+Proj_26!J63+Proj_27!J63+Proj_28!J63+Proj_29!J63+Proj_30!J63+Proj_31!J63+Proj_32!J63+Proj_33!J63+Proj_34!J63+Proj_35!J63+Proj_36!J63+Proj_37!J63+Proj_38!J63+Proj_39!J63+Proj_40!H63</f>
        <v>0</v>
      </c>
      <c r="M46" s="29">
        <v>0</v>
      </c>
      <c r="N46" s="29">
        <v>0</v>
      </c>
      <c r="O46" s="26">
        <f t="shared" si="23"/>
        <v>0</v>
      </c>
      <c r="P46" s="159">
        <f>Proj_1!K63+Proj_2!K63+Proj_3!K63+Proj_4!K63+Proj_5!K63+Proj_6!K63+Proj_7!K63+Proj_8!K63+Proj_9!K63+Proj_10!K63+Proj_11!K63+Proj_12!K63+Proj_13!K63+Proj_14!K63+Proj_15!K63+Proj_16!K63+Proj_17!K63+Proj_18!K63+Proj_19!K63+Proj_20!K63+Proj_21!K63+Proj_22!K63+Proj_23!K63+Proj_24!K63+Proj_25!K63+Proj_26!K63+Proj_27!K63+Proj_28!K63+Proj_29!K63+Proj_30!K63+Proj_31!K63+Proj_32!K63+Proj_33!K63+Proj_34!K63+Proj_35!K63+Proj_36!K63+Proj_37!K63+Proj_38!K63+Proj_39!K63+Proj_40!K63</f>
        <v>0</v>
      </c>
      <c r="Q46" s="29">
        <v>0</v>
      </c>
      <c r="R46" s="29">
        <v>0</v>
      </c>
      <c r="S46" s="26">
        <f t="shared" si="24"/>
        <v>0</v>
      </c>
      <c r="T46" s="159">
        <f>Proj_1!L63+Proj_2!L63+Proj_3!L63+Proj_4!L63+Proj_5!L63+Proj_6!L63+Proj_7!L63+Proj_8!L63+Proj_9!L63+Proj_10!L63+Proj_11!L63+Proj_12!L63+Proj_13!L63+Proj_14!L63+Proj_15!L63+Proj_16!L63+Proj_17!L63+Proj_18!L63+Proj_19!L63+Proj_20!L63+Proj_21!L63+Proj_22!L63+Proj_23!L63+Proj_24!L63+Proj_25!L63+Proj_26!L63+Proj_27!L63+Proj_28!L63+Proj_29!L63+Proj_30!L63+Proj_31!L63+Proj_32!L63+Proj_33!L63+Proj_34!L63+Proj_35!L63+Proj_36!L63+Proj_37!L63+Proj_38!L63+Proj_39!L63+Proj_40!H63</f>
        <v>0</v>
      </c>
      <c r="U46" s="29">
        <v>0</v>
      </c>
      <c r="V46" s="29">
        <v>0</v>
      </c>
      <c r="W46" s="26">
        <f t="shared" si="25"/>
        <v>0</v>
      </c>
      <c r="X46" s="159">
        <f>Proj_1!M63+Proj_2!M63+Proj_3!M63+Proj_4!M63+Proj_5!M63+Proj_6!M63+Proj_7!M63+Proj_8!M63+Proj_9!M63+Proj_10!M63+Proj_11!M63+Proj_12!M63+Proj_13!M63+Proj_14!M63+Proj_15!M63+Proj_16!M63+Proj_17!M63+Proj_18!M63+Proj_19!M63+Proj_20!M63+Proj_21!M63+Proj_22!M63+Proj_23!M63+Proj_24!M63+Proj_25!M63+Proj_26!M63+Proj_27!M63+Proj_28!M63+Proj_29!M63+Proj_30!M63+Proj_31!M63+Proj_32!M63+Proj_33!M63+Proj_34!M63+Proj_35!M63+Proj_36!M63+Proj_37!M63+Proj_38!M63+Proj_39!M63+Proj_40!H63</f>
        <v>0</v>
      </c>
      <c r="Y46" s="29">
        <v>0</v>
      </c>
      <c r="Z46" s="29">
        <v>0</v>
      </c>
      <c r="AA46" s="26">
        <f t="shared" si="5"/>
        <v>0</v>
      </c>
      <c r="AB46" s="159">
        <f>Proj_1!N63+Proj_2!N63+Proj_3!N63+Proj_4!N63+Proj_5!N63+Proj_6!N63+Proj_7!N63+Proj_8!N63+Proj_9!N63+Proj_10!N63+Proj_11!N63+Proj_12!N63+Proj_13!N63+Proj_14!N63+Proj_15!N63+Proj_16!N63+Proj_17!N63+Proj_18!N63+Proj_19!N63+Proj_20!N63+Proj_21!N63+Proj_22!N63+Proj_23!N63+Proj_24!N63+Proj_25!N63+Proj_26!N63+Proj_27!N63+Proj_28!N63+Proj_29!N63+Proj_30!N63+Proj_31!N63+Proj_32!N63+Proj_33!N63+Proj_34!N63+Proj_35!N63+Proj_36!N63+Proj_37!N63+Proj_38!N63+Proj_39!N63+Proj_40!H63</f>
        <v>0</v>
      </c>
      <c r="AC46" s="29">
        <v>0</v>
      </c>
      <c r="AD46" s="29">
        <v>0</v>
      </c>
      <c r="AE46" s="26">
        <f t="shared" si="6"/>
        <v>0</v>
      </c>
      <c r="AF46" s="159">
        <f>Proj_1!O63+Proj_2!O63+Proj_3!O63+Proj_4!O63+Proj_5!O63+Proj_6!O63+Proj_7!O63+Proj_8!O63+Proj_9!O63+Proj_10!O63+Proj_11!O63+Proj_12!O63+Proj_13!O63+Proj_14!O63+Proj_15!O63+Proj_16!O63+Proj_17!O63+Proj_18!O63+Proj_19!O63+Proj_20!O63+Proj_21!O63+Proj_22!O63+Proj_23!O63+Proj_24!O63+Proj_25!O63+Proj_26!O63+Proj_27!O63+Proj_28!O63+Proj_29!O63+Proj_30!O63+Proj_31!O63+Proj_32!O63+Proj_33!O63+Proj_34!O63+Proj_35!O63+Proj_36!O63+Proj_37!O63+Proj_38!O63+Proj_39!O63+Proj_40!H63</f>
        <v>0</v>
      </c>
      <c r="AG46" s="29">
        <v>0</v>
      </c>
      <c r="AH46" s="29">
        <v>0</v>
      </c>
      <c r="AI46" s="26">
        <f t="shared" si="7"/>
        <v>0</v>
      </c>
      <c r="AJ46" s="159">
        <f>Proj_1!P63+Proj_2!P63+Proj_3!P63+Proj_4!P63+Proj_5!P63+Proj_6!P63+Proj_7!P63+Proj_8!P63+Proj_9!P63+Proj_10!P63+Proj_11!P63+Proj_12!P63+Proj_13!P63+Proj_14!P63+Proj_15!P63+Proj_16!P63+Proj_17!P63+Proj_18!P63+Proj_19!P63+Proj_20!P63+Proj_21!P63+Proj_22!P63+Proj_23!P63+Proj_24!P63+Proj_25!P63+Proj_26!P63+Proj_27!P63+Proj_28!P63+Proj_29!P63+Proj_30!P63+Proj_31!P63+Proj_32!P63+Proj_33!P63+Proj_34!P63+Proj_35!P63+Proj_36!P63+Proj_37!P63+Proj_38!P63+Proj_39!P63+Proj_40!H63</f>
        <v>0</v>
      </c>
      <c r="AK46" s="29"/>
      <c r="AL46" s="29"/>
      <c r="AM46" s="26">
        <f t="shared" si="8"/>
        <v>0</v>
      </c>
      <c r="AN46" s="159">
        <f>Proj_1!Q63+Proj_2!Q63+Proj_3!Q63+Proj_4!Q63+Proj_5!Q63+Proj_6!Q63+Proj_7!Q63+Proj_8!Q63+Proj_9!Q63+Proj_10!Q63+Proj_11!Q63+Proj_12!Q63+Proj_13!Q63+Proj_14!Q63+Proj_15!Q63+Proj_16!Q63+Proj_17!Q63+Proj_18!Q63+Proj_19!Q63+Proj_20!Q63+Proj_21!Q63+Proj_22!Q63+Proj_23!Q63+Proj_24!Q63+Proj_25!Q63+Proj_26!Q63+Proj_27!Q63+Proj_28!Q63+Proj_29!Q63+Proj_30!Q63+Proj_31!Q63+Proj_32!Q63+Proj_33!Q63+Proj_34!Q63+Proj_35!Q63+Proj_36!Q63+Proj_37!Q63+Proj_38!Q63+Proj_39!Q63+Proj_40!H63</f>
        <v>0</v>
      </c>
      <c r="AO46" s="29"/>
      <c r="AP46" s="29"/>
      <c r="AQ46" s="26">
        <f t="shared" si="9"/>
        <v>0</v>
      </c>
      <c r="AR46" s="159">
        <f>Proj_1!R63+Proj_2!R63+Proj_3!R63+Proj_4!R63+Proj_5!R63+Proj_6!R63+Proj_7!R63+Proj_8!R63+Proj_9!R63+Proj_10!R63+Proj_11!R63+Proj_12!R63+Proj_13!R63+Proj_14!R63+Proj_15!R63+Proj_16!R63+Proj_17!R63+Proj_18!R63+Proj_19!R63+Proj_20!R63+Proj_21!R63+Proj_22!R63+Proj_23!R63+Proj_24!R63+Proj_25!R63+Proj_26!R63+Proj_27!R63+Proj_28!R63+Proj_29!R63+Proj_30!R63+Proj_31!R63+Proj_32!R63+Proj_33!R63+Proj_34!R63+Proj_35!R63+Proj_36!R63+Proj_37!R63+Proj_38!R63+Proj_39!R63+Proj_40!H63</f>
        <v>0</v>
      </c>
      <c r="AS46" s="29"/>
      <c r="AT46" s="29"/>
      <c r="AU46" s="26">
        <f t="shared" si="10"/>
        <v>0</v>
      </c>
      <c r="AV46" s="159">
        <f>Proj_1!S63+Proj_2!S63+Proj_3!S63+Proj_4!S63+Proj_5!S63+Proj_6!S63+Proj_7!S63+Proj_8!S63+Proj_9!S63+Proj_10!S63+Proj_11!S63+Proj_12!S63+Proj_13!S63+Proj_14!S63+Proj_15!S63+Proj_16!S63+Proj_17!S63+Proj_18!S63+Proj_19!S63+Proj_20!S63+Proj_21!S63+Proj_22!S63+Proj_23!S63+Proj_24!S63+Proj_25!S63+Proj_26!S63+Proj_27!S63+Proj_28!S63+Proj_29!S63+Proj_30!S63+Proj_31!S63+Proj_32!S63+Proj_33!S63+Proj_34!S63+Proj_35!S63+Proj_36!S63+Proj_37!S63+Proj_38!S63+Proj_39!S63+Proj_40!H63</f>
        <v>0</v>
      </c>
      <c r="AW46" s="29"/>
      <c r="AX46" s="29"/>
      <c r="AY46" s="293">
        <f t="shared" si="17"/>
        <v>0</v>
      </c>
      <c r="AZ46" s="298">
        <f t="shared" si="18"/>
        <v>0</v>
      </c>
      <c r="BA46" s="297"/>
      <c r="BB46" s="297"/>
      <c r="BC46" s="297"/>
      <c r="BD46" s="297"/>
      <c r="BE46" s="297"/>
      <c r="BF46" s="299"/>
    </row>
    <row r="47" spans="1:58" x14ac:dyDescent="0.35">
      <c r="A47" s="36"/>
      <c r="B47" s="37"/>
      <c r="C47" s="38"/>
      <c r="D47" s="159">
        <f>Proj_1!H64+Proj_2!H64+Proj_3!H64+Proj_4!H64+Proj_5!H64+Proj_6!H64+Proj_7!H64+Proj_8!H64+Proj_9!H64+Proj_10!H64+Proj_11!H64+Proj_12!H64+Proj_13!H64+Proj_14!H64+Proj_15!H64+Proj_16!H64+Proj_17!H64+Proj_18!H64+Proj_19!H64+Proj_20!H64+Proj_21!H64+Proj_22!H64+Proj_23!H64+Proj_24!H64+Proj_25!H64+Proj_26!H64+Proj_27!H64+Proj_28!H64+Proj_29!H64+Proj_30!H64+Proj_31!H64+Proj_32!H64+Proj_33!H64+Proj_34!H64+Proj_35!H64+Proj_36!H64+Proj_37!H64+Proj_38!H64+Proj_39!H64+Proj_40!H64</f>
        <v>0</v>
      </c>
      <c r="E47" s="29"/>
      <c r="F47" s="29"/>
      <c r="G47" s="26">
        <f t="shared" si="21"/>
        <v>0</v>
      </c>
      <c r="H47" s="159">
        <f>Proj_1!I64+Proj_2!I64+Proj_3!I64+Proj_4!I64+Proj_5!I64+Proj_6!I64+Proj_7!I64+Proj_8!I64+Proj_9!I64+Proj_10!I64+Proj_11!I64+Proj_12!I64+Proj_13!I64+Proj_14!I64+Proj_15!I64+Proj_16!I64+Proj_17!I64+Proj_18!I64+Proj_19!I64+Proj_20!I64+Proj_21!I64+Proj_22!I64+Proj_23!I64+Proj_24!I64+Proj_25!I64+Proj_26!I64+Proj_27!I64+Proj_28!I64+Proj_29!I64+Proj_30!I64+Proj_31!I64+Proj_32!I64+Proj_33!I64+Proj_34!I64+Proj_35!I64+Proj_36!I64+Proj_37!I64+Proj_38!I64+Proj_39!I64+Proj_40!H64</f>
        <v>0</v>
      </c>
      <c r="I47" s="29">
        <v>0</v>
      </c>
      <c r="J47" s="29">
        <v>0</v>
      </c>
      <c r="K47" s="26">
        <f t="shared" si="22"/>
        <v>0</v>
      </c>
      <c r="L47" s="159">
        <f>Proj_1!J64+Proj_2!J64+Proj_3!J64+Proj_4!J64+Proj_5!J64+Proj_6!J64+Proj_7!J64+Proj_8!J64+Proj_9!J64+Proj_10!J64+Proj_11!J64+Proj_12!J64+Proj_13!J64+Proj_14!J64+Proj_15!J64+Proj_16!J64+Proj_17!J64+Proj_18!J64+Proj_19!J64+Proj_20!J64+Proj_21!J64+Proj_22!J64+Proj_23!J64+Proj_24!J64+Proj_25!J64+Proj_26!J64+Proj_27!J64+Proj_28!J64+Proj_29!J64+Proj_30!J64+Proj_31!J64+Proj_32!J64+Proj_33!J64+Proj_34!J64+Proj_35!J64+Proj_36!J64+Proj_37!J64+Proj_38!J64+Proj_39!J64+Proj_40!H64</f>
        <v>0</v>
      </c>
      <c r="M47" s="29">
        <v>0</v>
      </c>
      <c r="N47" s="29">
        <v>0</v>
      </c>
      <c r="O47" s="26">
        <f t="shared" si="23"/>
        <v>0</v>
      </c>
      <c r="P47" s="159">
        <f>Proj_1!K64+Proj_2!K64+Proj_3!K64+Proj_4!K64+Proj_5!K64+Proj_6!K64+Proj_7!K64+Proj_8!K64+Proj_9!K64+Proj_10!K64+Proj_11!K64+Proj_12!K64+Proj_13!K64+Proj_14!K64+Proj_15!K64+Proj_16!K64+Proj_17!K64+Proj_18!K64+Proj_19!K64+Proj_20!K64+Proj_21!K64+Proj_22!K64+Proj_23!K64+Proj_24!K64+Proj_25!K64+Proj_26!K64+Proj_27!K64+Proj_28!K64+Proj_29!K64+Proj_30!K64+Proj_31!K64+Proj_32!K64+Proj_33!K64+Proj_34!K64+Proj_35!K64+Proj_36!K64+Proj_37!K64+Proj_38!K64+Proj_39!K64+Proj_40!K64</f>
        <v>0</v>
      </c>
      <c r="Q47" s="29">
        <v>0</v>
      </c>
      <c r="R47" s="29">
        <v>0</v>
      </c>
      <c r="S47" s="26">
        <f t="shared" si="24"/>
        <v>0</v>
      </c>
      <c r="T47" s="159">
        <f>Proj_1!L64+Proj_2!L64+Proj_3!L64+Proj_4!L64+Proj_5!L64+Proj_6!L64+Proj_7!L64+Proj_8!L64+Proj_9!L64+Proj_10!L64+Proj_11!L64+Proj_12!L64+Proj_13!L64+Proj_14!L64+Proj_15!L64+Proj_16!L64+Proj_17!L64+Proj_18!L64+Proj_19!L64+Proj_20!L64+Proj_21!L64+Proj_22!L64+Proj_23!L64+Proj_24!L64+Proj_25!L64+Proj_26!L64+Proj_27!L64+Proj_28!L64+Proj_29!L64+Proj_30!L64+Proj_31!L64+Proj_32!L64+Proj_33!L64+Proj_34!L64+Proj_35!L64+Proj_36!L64+Proj_37!L64+Proj_38!L64+Proj_39!L64+Proj_40!H64</f>
        <v>0</v>
      </c>
      <c r="U47" s="29">
        <v>0</v>
      </c>
      <c r="V47" s="29">
        <v>0</v>
      </c>
      <c r="W47" s="26">
        <f t="shared" si="25"/>
        <v>0</v>
      </c>
      <c r="X47" s="159">
        <f>Proj_1!M64+Proj_2!M64+Proj_3!M64+Proj_4!M64+Proj_5!M64+Proj_6!M64+Proj_7!M64+Proj_8!M64+Proj_9!M64+Proj_10!M64+Proj_11!M64+Proj_12!M64+Proj_13!M64+Proj_14!M64+Proj_15!M64+Proj_16!M64+Proj_17!M64+Proj_18!M64+Proj_19!M64+Proj_20!M64+Proj_21!M64+Proj_22!M64+Proj_23!M64+Proj_24!M64+Proj_25!M64+Proj_26!M64+Proj_27!M64+Proj_28!M64+Proj_29!M64+Proj_30!M64+Proj_31!M64+Proj_32!M64+Proj_33!M64+Proj_34!M64+Proj_35!M64+Proj_36!M64+Proj_37!M64+Proj_38!M64+Proj_39!M64+Proj_40!H64</f>
        <v>0</v>
      </c>
      <c r="Y47" s="29">
        <v>0</v>
      </c>
      <c r="Z47" s="29">
        <v>0</v>
      </c>
      <c r="AA47" s="26">
        <f t="shared" si="5"/>
        <v>0</v>
      </c>
      <c r="AB47" s="159">
        <f>Proj_1!N64+Proj_2!N64+Proj_3!N64+Proj_4!N64+Proj_5!N64+Proj_6!N64+Proj_7!N64+Proj_8!N64+Proj_9!N64+Proj_10!N64+Proj_11!N64+Proj_12!N64+Proj_13!N64+Proj_14!N64+Proj_15!N64+Proj_16!N64+Proj_17!N64+Proj_18!N64+Proj_19!N64+Proj_20!N64+Proj_21!N64+Proj_22!N64+Proj_23!N64+Proj_24!N64+Proj_25!N64+Proj_26!N64+Proj_27!N64+Proj_28!N64+Proj_29!N64+Proj_30!N64+Proj_31!N64+Proj_32!N64+Proj_33!N64+Proj_34!N64+Proj_35!N64+Proj_36!N64+Proj_37!N64+Proj_38!N64+Proj_39!N64+Proj_40!H64</f>
        <v>0</v>
      </c>
      <c r="AC47" s="29">
        <v>0</v>
      </c>
      <c r="AD47" s="29">
        <v>0</v>
      </c>
      <c r="AE47" s="26">
        <f t="shared" si="6"/>
        <v>0</v>
      </c>
      <c r="AF47" s="159">
        <f>Proj_1!O64+Proj_2!O64+Proj_3!O64+Proj_4!O64+Proj_5!O64+Proj_6!O64+Proj_7!O64+Proj_8!O64+Proj_9!O64+Proj_10!O64+Proj_11!O64+Proj_12!O64+Proj_13!O64+Proj_14!O64+Proj_15!O64+Proj_16!O64+Proj_17!O64+Proj_18!O64+Proj_19!O64+Proj_20!O64+Proj_21!O64+Proj_22!O64+Proj_23!O64+Proj_24!O64+Proj_25!O64+Proj_26!O64+Proj_27!O64+Proj_28!O64+Proj_29!O64+Proj_30!O64+Proj_31!O64+Proj_32!O64+Proj_33!O64+Proj_34!O64+Proj_35!O64+Proj_36!O64+Proj_37!O64+Proj_38!O64+Proj_39!O64+Proj_40!H64</f>
        <v>0</v>
      </c>
      <c r="AG47" s="29">
        <v>0</v>
      </c>
      <c r="AH47" s="29">
        <v>0</v>
      </c>
      <c r="AI47" s="26">
        <f t="shared" si="7"/>
        <v>0</v>
      </c>
      <c r="AJ47" s="159">
        <f>Proj_1!P64+Proj_2!P64+Proj_3!P64+Proj_4!P64+Proj_5!P64+Proj_6!P64+Proj_7!P64+Proj_8!P64+Proj_9!P64+Proj_10!P64+Proj_11!P64+Proj_12!P64+Proj_13!P64+Proj_14!P64+Proj_15!P64+Proj_16!P64+Proj_17!P64+Proj_18!P64+Proj_19!P64+Proj_20!P64+Proj_21!P64+Proj_22!P64+Proj_23!P64+Proj_24!P64+Proj_25!P64+Proj_26!P64+Proj_27!P64+Proj_28!P64+Proj_29!P64+Proj_30!P64+Proj_31!P64+Proj_32!P64+Proj_33!P64+Proj_34!P64+Proj_35!P64+Proj_36!P64+Proj_37!P64+Proj_38!P64+Proj_39!P64+Proj_40!H64</f>
        <v>0</v>
      </c>
      <c r="AK47" s="29"/>
      <c r="AL47" s="29"/>
      <c r="AM47" s="26">
        <f t="shared" si="8"/>
        <v>0</v>
      </c>
      <c r="AN47" s="159">
        <f>Proj_1!Q64+Proj_2!Q64+Proj_3!Q64+Proj_4!Q64+Proj_5!Q64+Proj_6!Q64+Proj_7!Q64+Proj_8!Q64+Proj_9!Q64+Proj_10!Q64+Proj_11!Q64+Proj_12!Q64+Proj_13!Q64+Proj_14!Q64+Proj_15!Q64+Proj_16!Q64+Proj_17!Q64+Proj_18!Q64+Proj_19!Q64+Proj_20!Q64+Proj_21!Q64+Proj_22!Q64+Proj_23!Q64+Proj_24!Q64+Proj_25!Q64+Proj_26!Q64+Proj_27!Q64+Proj_28!Q64+Proj_29!Q64+Proj_30!Q64+Proj_31!Q64+Proj_32!Q64+Proj_33!Q64+Proj_34!Q64+Proj_35!Q64+Proj_36!Q64+Proj_37!Q64+Proj_38!Q64+Proj_39!Q64+Proj_40!H64</f>
        <v>0</v>
      </c>
      <c r="AO47" s="29"/>
      <c r="AP47" s="29"/>
      <c r="AQ47" s="26">
        <f t="shared" si="9"/>
        <v>0</v>
      </c>
      <c r="AR47" s="159">
        <f>Proj_1!R64+Proj_2!R64+Proj_3!R64+Proj_4!R64+Proj_5!R64+Proj_6!R64+Proj_7!R64+Proj_8!R64+Proj_9!R64+Proj_10!R64+Proj_11!R64+Proj_12!R64+Proj_13!R64+Proj_14!R64+Proj_15!R64+Proj_16!R64+Proj_17!R64+Proj_18!R64+Proj_19!R64+Proj_20!R64+Proj_21!R64+Proj_22!R64+Proj_23!R64+Proj_24!R64+Proj_25!R64+Proj_26!R64+Proj_27!R64+Proj_28!R64+Proj_29!R64+Proj_30!R64+Proj_31!R64+Proj_32!R64+Proj_33!R64+Proj_34!R64+Proj_35!R64+Proj_36!R64+Proj_37!R64+Proj_38!R64+Proj_39!R64+Proj_40!H64</f>
        <v>0</v>
      </c>
      <c r="AS47" s="29"/>
      <c r="AT47" s="29"/>
      <c r="AU47" s="26">
        <f t="shared" si="10"/>
        <v>0</v>
      </c>
      <c r="AV47" s="159">
        <f>Proj_1!S64+Proj_2!S64+Proj_3!S64+Proj_4!S64+Proj_5!S64+Proj_6!S64+Proj_7!S64+Proj_8!S64+Proj_9!S64+Proj_10!S64+Proj_11!S64+Proj_12!S64+Proj_13!S64+Proj_14!S64+Proj_15!S64+Proj_16!S64+Proj_17!S64+Proj_18!S64+Proj_19!S64+Proj_20!S64+Proj_21!S64+Proj_22!S64+Proj_23!S64+Proj_24!S64+Proj_25!S64+Proj_26!S64+Proj_27!S64+Proj_28!S64+Proj_29!S64+Proj_30!S64+Proj_31!S64+Proj_32!S64+Proj_33!S64+Proj_34!S64+Proj_35!S64+Proj_36!S64+Proj_37!S64+Proj_38!S64+Proj_39!S64+Proj_40!H64</f>
        <v>0</v>
      </c>
      <c r="AW47" s="29"/>
      <c r="AX47" s="29"/>
      <c r="AY47" s="293">
        <f t="shared" si="17"/>
        <v>0</v>
      </c>
      <c r="AZ47" s="298">
        <f t="shared" si="18"/>
        <v>0</v>
      </c>
      <c r="BA47" s="297"/>
      <c r="BB47" s="297"/>
      <c r="BC47" s="297"/>
      <c r="BD47" s="297"/>
      <c r="BE47" s="297"/>
      <c r="BF47" s="299"/>
    </row>
    <row r="48" spans="1:58" x14ac:dyDescent="0.35">
      <c r="A48" s="36"/>
      <c r="B48" s="37"/>
      <c r="C48" s="38"/>
      <c r="D48" s="159">
        <f>Proj_1!H65+Proj_2!H65+Proj_3!H65+Proj_4!H65+Proj_5!H65+Proj_6!H65+Proj_7!H65+Proj_8!H65+Proj_9!H65+Proj_10!H65+Proj_11!H65+Proj_12!H65+Proj_13!H65+Proj_14!H65+Proj_15!H65+Proj_16!H65+Proj_17!H65+Proj_18!H65+Proj_19!H65+Proj_20!H65+Proj_21!H65+Proj_22!H65+Proj_23!H65+Proj_24!H65+Proj_25!H65+Proj_26!H65+Proj_27!H65+Proj_28!H65+Proj_29!H65+Proj_30!H65+Proj_31!H65+Proj_32!H65+Proj_33!H65+Proj_34!H65+Proj_35!H65+Proj_36!H65+Proj_37!H65+Proj_38!H65+Proj_39!H65+Proj_40!H65</f>
        <v>0</v>
      </c>
      <c r="E48" s="29"/>
      <c r="F48" s="29"/>
      <c r="G48" s="26">
        <f t="shared" si="21"/>
        <v>0</v>
      </c>
      <c r="H48" s="159">
        <f>Proj_1!I65+Proj_2!I65+Proj_3!I65+Proj_4!I65+Proj_5!I65+Proj_6!I65+Proj_7!I65+Proj_8!I65+Proj_9!I65+Proj_10!I65+Proj_11!I65+Proj_12!I65+Proj_13!I65+Proj_14!I65+Proj_15!I65+Proj_16!I65+Proj_17!I65+Proj_18!I65+Proj_19!I65+Proj_20!I65+Proj_21!I65+Proj_22!I65+Proj_23!I65+Proj_24!I65+Proj_25!I65+Proj_26!I65+Proj_27!I65+Proj_28!I65+Proj_29!I65+Proj_30!I65+Proj_31!I65+Proj_32!I65+Proj_33!I65+Proj_34!I65+Proj_35!I65+Proj_36!I65+Proj_37!I65+Proj_38!I65+Proj_39!I65+Proj_40!H65</f>
        <v>0</v>
      </c>
      <c r="I48" s="29">
        <v>0</v>
      </c>
      <c r="J48" s="29">
        <v>0</v>
      </c>
      <c r="K48" s="26">
        <f t="shared" si="22"/>
        <v>0</v>
      </c>
      <c r="L48" s="159">
        <f>Proj_1!J65+Proj_2!J65+Proj_3!J65+Proj_4!J65+Proj_5!J65+Proj_6!J65+Proj_7!J65+Proj_8!J65+Proj_9!J65+Proj_10!J65+Proj_11!J65+Proj_12!J65+Proj_13!J65+Proj_14!J65+Proj_15!J65+Proj_16!J65+Proj_17!J65+Proj_18!J65+Proj_19!J65+Proj_20!J65+Proj_21!J65+Proj_22!J65+Proj_23!J65+Proj_24!J65+Proj_25!J65+Proj_26!J65+Proj_27!J65+Proj_28!J65+Proj_29!J65+Proj_30!J65+Proj_31!J65+Proj_32!J65+Proj_33!J65+Proj_34!J65+Proj_35!J65+Proj_36!J65+Proj_37!J65+Proj_38!J65+Proj_39!J65+Proj_40!H65</f>
        <v>0</v>
      </c>
      <c r="M48" s="29">
        <v>0</v>
      </c>
      <c r="N48" s="29">
        <v>0</v>
      </c>
      <c r="O48" s="26">
        <f t="shared" si="23"/>
        <v>0</v>
      </c>
      <c r="P48" s="159">
        <f>Proj_1!K65+Proj_2!K65+Proj_3!K65+Proj_4!K65+Proj_5!K65+Proj_6!K65+Proj_7!K65+Proj_8!K65+Proj_9!K65+Proj_10!K65+Proj_11!K65+Proj_12!K65+Proj_13!K65+Proj_14!K65+Proj_15!K65+Proj_16!K65+Proj_17!K65+Proj_18!K65+Proj_19!K65+Proj_20!K65+Proj_21!K65+Proj_22!K65+Proj_23!K65+Proj_24!K65+Proj_25!K65+Proj_26!K65+Proj_27!K65+Proj_28!K65+Proj_29!K65+Proj_30!K65+Proj_31!K65+Proj_32!K65+Proj_33!K65+Proj_34!K65+Proj_35!K65+Proj_36!K65+Proj_37!K65+Proj_38!K65+Proj_39!K65+Proj_40!K65</f>
        <v>0</v>
      </c>
      <c r="Q48" s="29">
        <v>0</v>
      </c>
      <c r="R48" s="29">
        <v>0</v>
      </c>
      <c r="S48" s="26">
        <f t="shared" si="24"/>
        <v>0</v>
      </c>
      <c r="T48" s="159">
        <f>Proj_1!L65+Proj_2!L65+Proj_3!L65+Proj_4!L65+Proj_5!L65+Proj_6!L65+Proj_7!L65+Proj_8!L65+Proj_9!L65+Proj_10!L65+Proj_11!L65+Proj_12!L65+Proj_13!L65+Proj_14!L65+Proj_15!L65+Proj_16!L65+Proj_17!L65+Proj_18!L65+Proj_19!L65+Proj_20!L65+Proj_21!L65+Proj_22!L65+Proj_23!L65+Proj_24!L65+Proj_25!L65+Proj_26!L65+Proj_27!L65+Proj_28!L65+Proj_29!L65+Proj_30!L65+Proj_31!L65+Proj_32!L65+Proj_33!L65+Proj_34!L65+Proj_35!L65+Proj_36!L65+Proj_37!L65+Proj_38!L65+Proj_39!L65+Proj_40!H65</f>
        <v>0</v>
      </c>
      <c r="U48" s="29">
        <v>0</v>
      </c>
      <c r="V48" s="29">
        <v>0</v>
      </c>
      <c r="W48" s="26">
        <f t="shared" si="25"/>
        <v>0</v>
      </c>
      <c r="X48" s="159">
        <f>Proj_1!M65+Proj_2!M65+Proj_3!M65+Proj_4!M65+Proj_5!M65+Proj_6!M65+Proj_7!M65+Proj_8!M65+Proj_9!M65+Proj_10!M65+Proj_11!M65+Proj_12!M65+Proj_13!M65+Proj_14!M65+Proj_15!M65+Proj_16!M65+Proj_17!M65+Proj_18!M65+Proj_19!M65+Proj_20!M65+Proj_21!M65+Proj_22!M65+Proj_23!M65+Proj_24!M65+Proj_25!M65+Proj_26!M65+Proj_27!M65+Proj_28!M65+Proj_29!M65+Proj_30!M65+Proj_31!M65+Proj_32!M65+Proj_33!M65+Proj_34!M65+Proj_35!M65+Proj_36!M65+Proj_37!M65+Proj_38!M65+Proj_39!M65+Proj_40!H65</f>
        <v>0</v>
      </c>
      <c r="Y48" s="29">
        <v>0</v>
      </c>
      <c r="Z48" s="29">
        <v>0</v>
      </c>
      <c r="AA48" s="26">
        <f t="shared" si="5"/>
        <v>0</v>
      </c>
      <c r="AB48" s="159">
        <f>Proj_1!N65+Proj_2!N65+Proj_3!N65+Proj_4!N65+Proj_5!N65+Proj_6!N65+Proj_7!N65+Proj_8!N65+Proj_9!N65+Proj_10!N65+Proj_11!N65+Proj_12!N65+Proj_13!N65+Proj_14!N65+Proj_15!N65+Proj_16!N65+Proj_17!N65+Proj_18!N65+Proj_19!N65+Proj_20!N65+Proj_21!N65+Proj_22!N65+Proj_23!N65+Proj_24!N65+Proj_25!N65+Proj_26!N65+Proj_27!N65+Proj_28!N65+Proj_29!N65+Proj_30!N65+Proj_31!N65+Proj_32!N65+Proj_33!N65+Proj_34!N65+Proj_35!N65+Proj_36!N65+Proj_37!N65+Proj_38!N65+Proj_39!N65+Proj_40!H65</f>
        <v>0</v>
      </c>
      <c r="AC48" s="29">
        <v>0</v>
      </c>
      <c r="AD48" s="29">
        <v>0</v>
      </c>
      <c r="AE48" s="26">
        <f t="shared" si="6"/>
        <v>0</v>
      </c>
      <c r="AF48" s="159">
        <f>Proj_1!O65+Proj_2!O65+Proj_3!O65+Proj_4!O65+Proj_5!O65+Proj_6!O65+Proj_7!O65+Proj_8!O65+Proj_9!O65+Proj_10!O65+Proj_11!O65+Proj_12!O65+Proj_13!O65+Proj_14!O65+Proj_15!O65+Proj_16!O65+Proj_17!O65+Proj_18!O65+Proj_19!O65+Proj_20!O65+Proj_21!O65+Proj_22!O65+Proj_23!O65+Proj_24!O65+Proj_25!O65+Proj_26!O65+Proj_27!O65+Proj_28!O65+Proj_29!O65+Proj_30!O65+Proj_31!O65+Proj_32!O65+Proj_33!O65+Proj_34!O65+Proj_35!O65+Proj_36!O65+Proj_37!O65+Proj_38!O65+Proj_39!O65+Proj_40!H65</f>
        <v>0</v>
      </c>
      <c r="AG48" s="29">
        <v>0</v>
      </c>
      <c r="AH48" s="29">
        <v>0</v>
      </c>
      <c r="AI48" s="26">
        <f t="shared" si="7"/>
        <v>0</v>
      </c>
      <c r="AJ48" s="159">
        <f>Proj_1!P65+Proj_2!P65+Proj_3!P65+Proj_4!P65+Proj_5!P65+Proj_6!P65+Proj_7!P65+Proj_8!P65+Proj_9!P65+Proj_10!P65+Proj_11!P65+Proj_12!P65+Proj_13!P65+Proj_14!P65+Proj_15!P65+Proj_16!P65+Proj_17!P65+Proj_18!P65+Proj_19!P65+Proj_20!P65+Proj_21!P65+Proj_22!P65+Proj_23!P65+Proj_24!P65+Proj_25!P65+Proj_26!P65+Proj_27!P65+Proj_28!P65+Proj_29!P65+Proj_30!P65+Proj_31!P65+Proj_32!P65+Proj_33!P65+Proj_34!P65+Proj_35!P65+Proj_36!P65+Proj_37!P65+Proj_38!P65+Proj_39!P65+Proj_40!H65</f>
        <v>0</v>
      </c>
      <c r="AK48" s="29"/>
      <c r="AL48" s="29"/>
      <c r="AM48" s="26">
        <f t="shared" si="8"/>
        <v>0</v>
      </c>
      <c r="AN48" s="159">
        <f>Proj_1!Q65+Proj_2!Q65+Proj_3!Q65+Proj_4!Q65+Proj_5!Q65+Proj_6!Q65+Proj_7!Q65+Proj_8!Q65+Proj_9!Q65+Proj_10!Q65+Proj_11!Q65+Proj_12!Q65+Proj_13!Q65+Proj_14!Q65+Proj_15!Q65+Proj_16!Q65+Proj_17!Q65+Proj_18!Q65+Proj_19!Q65+Proj_20!Q65+Proj_21!Q65+Proj_22!Q65+Proj_23!Q65+Proj_24!Q65+Proj_25!Q65+Proj_26!Q65+Proj_27!Q65+Proj_28!Q65+Proj_29!Q65+Proj_30!Q65+Proj_31!Q65+Proj_32!Q65+Proj_33!Q65+Proj_34!Q65+Proj_35!Q65+Proj_36!Q65+Proj_37!Q65+Proj_38!Q65+Proj_39!Q65+Proj_40!H65</f>
        <v>0</v>
      </c>
      <c r="AO48" s="29"/>
      <c r="AP48" s="29"/>
      <c r="AQ48" s="26">
        <f t="shared" si="9"/>
        <v>0</v>
      </c>
      <c r="AR48" s="159">
        <f>Proj_1!R65+Proj_2!R65+Proj_3!R65+Proj_4!R65+Proj_5!R65+Proj_6!R65+Proj_7!R65+Proj_8!R65+Proj_9!R65+Proj_10!R65+Proj_11!R65+Proj_12!R65+Proj_13!R65+Proj_14!R65+Proj_15!R65+Proj_16!R65+Proj_17!R65+Proj_18!R65+Proj_19!R65+Proj_20!R65+Proj_21!R65+Proj_22!R65+Proj_23!R65+Proj_24!R65+Proj_25!R65+Proj_26!R65+Proj_27!R65+Proj_28!R65+Proj_29!R65+Proj_30!R65+Proj_31!R65+Proj_32!R65+Proj_33!R65+Proj_34!R65+Proj_35!R65+Proj_36!R65+Proj_37!R65+Proj_38!R65+Proj_39!R65+Proj_40!H65</f>
        <v>0</v>
      </c>
      <c r="AS48" s="29"/>
      <c r="AT48" s="29"/>
      <c r="AU48" s="26">
        <f t="shared" si="10"/>
        <v>0</v>
      </c>
      <c r="AV48" s="159">
        <f>Proj_1!S65+Proj_2!S65+Proj_3!S65+Proj_4!S65+Proj_5!S65+Proj_6!S65+Proj_7!S65+Proj_8!S65+Proj_9!S65+Proj_10!S65+Proj_11!S65+Proj_12!S65+Proj_13!S65+Proj_14!S65+Proj_15!S65+Proj_16!S65+Proj_17!S65+Proj_18!S65+Proj_19!S65+Proj_20!S65+Proj_21!S65+Proj_22!S65+Proj_23!S65+Proj_24!S65+Proj_25!S65+Proj_26!S65+Proj_27!S65+Proj_28!S65+Proj_29!S65+Proj_30!S65+Proj_31!S65+Proj_32!S65+Proj_33!S65+Proj_34!S65+Proj_35!S65+Proj_36!S65+Proj_37!S65+Proj_38!S65+Proj_39!S65+Proj_40!H65</f>
        <v>0</v>
      </c>
      <c r="AW48" s="29"/>
      <c r="AX48" s="29"/>
      <c r="AY48" s="293">
        <f t="shared" si="17"/>
        <v>0</v>
      </c>
      <c r="AZ48" s="298">
        <f t="shared" si="18"/>
        <v>0</v>
      </c>
      <c r="BA48" s="297"/>
      <c r="BB48" s="297"/>
      <c r="BC48" s="297"/>
      <c r="BD48" s="297"/>
      <c r="BE48" s="297"/>
      <c r="BF48" s="299"/>
    </row>
    <row r="49" spans="1:58" x14ac:dyDescent="0.35">
      <c r="A49" s="36"/>
      <c r="B49" s="37"/>
      <c r="C49" s="38"/>
      <c r="D49" s="159">
        <f>Proj_1!H66+Proj_2!H66+Proj_3!H66+Proj_4!H66+Proj_5!H66+Proj_6!H66+Proj_7!H66+Proj_8!H66+Proj_9!H66+Proj_10!H66+Proj_11!H66+Proj_12!H66+Proj_13!H66+Proj_14!H66+Proj_15!H66+Proj_16!H66+Proj_17!H66+Proj_18!H66+Proj_19!H66+Proj_20!H66+Proj_21!H66+Proj_22!H66+Proj_23!H66+Proj_24!H66+Proj_25!H66+Proj_26!H66+Proj_27!H66+Proj_28!H66+Proj_29!H66+Proj_30!H66+Proj_31!H66+Proj_32!H66+Proj_33!H66+Proj_34!H66+Proj_35!H66+Proj_36!H66+Proj_37!H66+Proj_38!H66+Proj_39!H66+Proj_40!H66</f>
        <v>0</v>
      </c>
      <c r="E49" s="29"/>
      <c r="F49" s="29"/>
      <c r="G49" s="26">
        <f t="shared" si="21"/>
        <v>0</v>
      </c>
      <c r="H49" s="159">
        <f>Proj_1!I66+Proj_2!I66+Proj_3!I66+Proj_4!I66+Proj_5!I66+Proj_6!I66+Proj_7!I66+Proj_8!I66+Proj_9!I66+Proj_10!I66+Proj_11!I66+Proj_12!I66+Proj_13!I66+Proj_14!I66+Proj_15!I66+Proj_16!I66+Proj_17!I66+Proj_18!I66+Proj_19!I66+Proj_20!I66+Proj_21!I66+Proj_22!I66+Proj_23!I66+Proj_24!I66+Proj_25!I66+Proj_26!I66+Proj_27!I66+Proj_28!I66+Proj_29!I66+Proj_30!I66+Proj_31!I66+Proj_32!I66+Proj_33!I66+Proj_34!I66+Proj_35!I66+Proj_36!I66+Proj_37!I66+Proj_38!I66+Proj_39!I66+Proj_40!H66</f>
        <v>0</v>
      </c>
      <c r="I49" s="29">
        <v>0</v>
      </c>
      <c r="J49" s="29">
        <v>0</v>
      </c>
      <c r="K49" s="26">
        <f t="shared" si="22"/>
        <v>0</v>
      </c>
      <c r="L49" s="159">
        <f>Proj_1!J66+Proj_2!J66+Proj_3!J66+Proj_4!J66+Proj_5!J66+Proj_6!J66+Proj_7!J66+Proj_8!J66+Proj_9!J66+Proj_10!J66+Proj_11!J66+Proj_12!J66+Proj_13!J66+Proj_14!J66+Proj_15!J66+Proj_16!J66+Proj_17!J66+Proj_18!J66+Proj_19!J66+Proj_20!J66+Proj_21!J66+Proj_22!J66+Proj_23!J66+Proj_24!J66+Proj_25!J66+Proj_26!J66+Proj_27!J66+Proj_28!J66+Proj_29!J66+Proj_30!J66+Proj_31!J66+Proj_32!J66+Proj_33!J66+Proj_34!J66+Proj_35!J66+Proj_36!J66+Proj_37!J66+Proj_38!J66+Proj_39!J66+Proj_40!H66</f>
        <v>0</v>
      </c>
      <c r="M49" s="29">
        <v>0</v>
      </c>
      <c r="N49" s="29">
        <v>0</v>
      </c>
      <c r="O49" s="26">
        <f t="shared" si="23"/>
        <v>0</v>
      </c>
      <c r="P49" s="159">
        <f>Proj_1!K66+Proj_2!K66+Proj_3!K66+Proj_4!K66+Proj_5!K66+Proj_6!K66+Proj_7!K66+Proj_8!K66+Proj_9!K66+Proj_10!K66+Proj_11!K66+Proj_12!K66+Proj_13!K66+Proj_14!K66+Proj_15!K66+Proj_16!K66+Proj_17!K66+Proj_18!K66+Proj_19!K66+Proj_20!K66+Proj_21!K66+Proj_22!K66+Proj_23!K66+Proj_24!K66+Proj_25!K66+Proj_26!K66+Proj_27!K66+Proj_28!K66+Proj_29!K66+Proj_30!K66+Proj_31!K66+Proj_32!K66+Proj_33!K66+Proj_34!K66+Proj_35!K66+Proj_36!K66+Proj_37!K66+Proj_38!K66+Proj_39!K66+Proj_40!K66</f>
        <v>0</v>
      </c>
      <c r="Q49" s="29">
        <v>0</v>
      </c>
      <c r="R49" s="29">
        <v>0</v>
      </c>
      <c r="S49" s="26">
        <f t="shared" si="24"/>
        <v>0</v>
      </c>
      <c r="T49" s="159">
        <f>Proj_1!L66+Proj_2!L66+Proj_3!L66+Proj_4!L66+Proj_5!L66+Proj_6!L66+Proj_7!L66+Proj_8!L66+Proj_9!L66+Proj_10!L66+Proj_11!L66+Proj_12!L66+Proj_13!L66+Proj_14!L66+Proj_15!L66+Proj_16!L66+Proj_17!L66+Proj_18!L66+Proj_19!L66+Proj_20!L66+Proj_21!L66+Proj_22!L66+Proj_23!L66+Proj_24!L66+Proj_25!L66+Proj_26!L66+Proj_27!L66+Proj_28!L66+Proj_29!L66+Proj_30!L66+Proj_31!L66+Proj_32!L66+Proj_33!L66+Proj_34!L66+Proj_35!L66+Proj_36!L66+Proj_37!L66+Proj_38!L66+Proj_39!L66+Proj_40!H66</f>
        <v>0</v>
      </c>
      <c r="U49" s="29">
        <v>0</v>
      </c>
      <c r="V49" s="29">
        <v>0</v>
      </c>
      <c r="W49" s="26">
        <f t="shared" si="25"/>
        <v>0</v>
      </c>
      <c r="X49" s="159">
        <f>Proj_1!M66+Proj_2!M66+Proj_3!M66+Proj_4!M66+Proj_5!M66+Proj_6!M66+Proj_7!M66+Proj_8!M66+Proj_9!M66+Proj_10!M66+Proj_11!M66+Proj_12!M66+Proj_13!M66+Proj_14!M66+Proj_15!M66+Proj_16!M66+Proj_17!M66+Proj_18!M66+Proj_19!M66+Proj_20!M66+Proj_21!M66+Proj_22!M66+Proj_23!M66+Proj_24!M66+Proj_25!M66+Proj_26!M66+Proj_27!M66+Proj_28!M66+Proj_29!M66+Proj_30!M66+Proj_31!M66+Proj_32!M66+Proj_33!M66+Proj_34!M66+Proj_35!M66+Proj_36!M66+Proj_37!M66+Proj_38!M66+Proj_39!M66+Proj_40!H66</f>
        <v>0</v>
      </c>
      <c r="Y49" s="29">
        <v>0</v>
      </c>
      <c r="Z49" s="29">
        <v>0</v>
      </c>
      <c r="AA49" s="26">
        <f t="shared" si="5"/>
        <v>0</v>
      </c>
      <c r="AB49" s="159">
        <f>Proj_1!N66+Proj_2!N66+Proj_3!N66+Proj_4!N66+Proj_5!N66+Proj_6!N66+Proj_7!N66+Proj_8!N66+Proj_9!N66+Proj_10!N66+Proj_11!N66+Proj_12!N66+Proj_13!N66+Proj_14!N66+Proj_15!N66+Proj_16!N66+Proj_17!N66+Proj_18!N66+Proj_19!N66+Proj_20!N66+Proj_21!N66+Proj_22!N66+Proj_23!N66+Proj_24!N66+Proj_25!N66+Proj_26!N66+Proj_27!N66+Proj_28!N66+Proj_29!N66+Proj_30!N66+Proj_31!N66+Proj_32!N66+Proj_33!N66+Proj_34!N66+Proj_35!N66+Proj_36!N66+Proj_37!N66+Proj_38!N66+Proj_39!N66+Proj_40!H66</f>
        <v>0</v>
      </c>
      <c r="AC49" s="29">
        <v>0</v>
      </c>
      <c r="AD49" s="29">
        <v>0</v>
      </c>
      <c r="AE49" s="26">
        <f t="shared" si="6"/>
        <v>0</v>
      </c>
      <c r="AF49" s="159">
        <f>Proj_1!O66+Proj_2!O66+Proj_3!O66+Proj_4!O66+Proj_5!O66+Proj_6!O66+Proj_7!O66+Proj_8!O66+Proj_9!O66+Proj_10!O66+Proj_11!O66+Proj_12!O66+Proj_13!O66+Proj_14!O66+Proj_15!O66+Proj_16!O66+Proj_17!O66+Proj_18!O66+Proj_19!O66+Proj_20!O66+Proj_21!O66+Proj_22!O66+Proj_23!O66+Proj_24!O66+Proj_25!O66+Proj_26!O66+Proj_27!O66+Proj_28!O66+Proj_29!O66+Proj_30!O66+Proj_31!O66+Proj_32!O66+Proj_33!O66+Proj_34!O66+Proj_35!O66+Proj_36!O66+Proj_37!O66+Proj_38!O66+Proj_39!O66+Proj_40!H66</f>
        <v>0</v>
      </c>
      <c r="AG49" s="29">
        <v>0</v>
      </c>
      <c r="AH49" s="29">
        <v>0</v>
      </c>
      <c r="AI49" s="26">
        <f t="shared" si="7"/>
        <v>0</v>
      </c>
      <c r="AJ49" s="159">
        <f>Proj_1!P66+Proj_2!P66+Proj_3!P66+Proj_4!P66+Proj_5!P66+Proj_6!P66+Proj_7!P66+Proj_8!P66+Proj_9!P66+Proj_10!P66+Proj_11!P66+Proj_12!P66+Proj_13!P66+Proj_14!P66+Proj_15!P66+Proj_16!P66+Proj_17!P66+Proj_18!P66+Proj_19!P66+Proj_20!P66+Proj_21!P66+Proj_22!P66+Proj_23!P66+Proj_24!P66+Proj_25!P66+Proj_26!P66+Proj_27!P66+Proj_28!P66+Proj_29!P66+Proj_30!P66+Proj_31!P66+Proj_32!P66+Proj_33!P66+Proj_34!P66+Proj_35!P66+Proj_36!P66+Proj_37!P66+Proj_38!P66+Proj_39!P66+Proj_40!H66</f>
        <v>0</v>
      </c>
      <c r="AK49" s="29"/>
      <c r="AL49" s="29"/>
      <c r="AM49" s="26">
        <f t="shared" si="8"/>
        <v>0</v>
      </c>
      <c r="AN49" s="159">
        <f>Proj_1!Q66+Proj_2!Q66+Proj_3!Q66+Proj_4!Q66+Proj_5!Q66+Proj_6!Q66+Proj_7!Q66+Proj_8!Q66+Proj_9!Q66+Proj_10!Q66+Proj_11!Q66+Proj_12!Q66+Proj_13!Q66+Proj_14!Q66+Proj_15!Q66+Proj_16!Q66+Proj_17!Q66+Proj_18!Q66+Proj_19!Q66+Proj_20!Q66+Proj_21!Q66+Proj_22!Q66+Proj_23!Q66+Proj_24!Q66+Proj_25!Q66+Proj_26!Q66+Proj_27!Q66+Proj_28!Q66+Proj_29!Q66+Proj_30!Q66+Proj_31!Q66+Proj_32!Q66+Proj_33!Q66+Proj_34!Q66+Proj_35!Q66+Proj_36!Q66+Proj_37!Q66+Proj_38!Q66+Proj_39!Q66+Proj_40!H66</f>
        <v>0</v>
      </c>
      <c r="AO49" s="29"/>
      <c r="AP49" s="29"/>
      <c r="AQ49" s="26">
        <f t="shared" si="9"/>
        <v>0</v>
      </c>
      <c r="AR49" s="159">
        <f>Proj_1!R66+Proj_2!R66+Proj_3!R66+Proj_4!R66+Proj_5!R66+Proj_6!R66+Proj_7!R66+Proj_8!R66+Proj_9!R66+Proj_10!R66+Proj_11!R66+Proj_12!R66+Proj_13!R66+Proj_14!R66+Proj_15!R66+Proj_16!R66+Proj_17!R66+Proj_18!R66+Proj_19!R66+Proj_20!R66+Proj_21!R66+Proj_22!R66+Proj_23!R66+Proj_24!R66+Proj_25!R66+Proj_26!R66+Proj_27!R66+Proj_28!R66+Proj_29!R66+Proj_30!R66+Proj_31!R66+Proj_32!R66+Proj_33!R66+Proj_34!R66+Proj_35!R66+Proj_36!R66+Proj_37!R66+Proj_38!R66+Proj_39!R66+Proj_40!H66</f>
        <v>0</v>
      </c>
      <c r="AS49" s="29"/>
      <c r="AT49" s="29"/>
      <c r="AU49" s="26">
        <f t="shared" si="10"/>
        <v>0</v>
      </c>
      <c r="AV49" s="159">
        <f>Proj_1!S66+Proj_2!S66+Proj_3!S66+Proj_4!S66+Proj_5!S66+Proj_6!S66+Proj_7!S66+Proj_8!S66+Proj_9!S66+Proj_10!S66+Proj_11!S66+Proj_12!S66+Proj_13!S66+Proj_14!S66+Proj_15!S66+Proj_16!S66+Proj_17!S66+Proj_18!S66+Proj_19!S66+Proj_20!S66+Proj_21!S66+Proj_22!S66+Proj_23!S66+Proj_24!S66+Proj_25!S66+Proj_26!S66+Proj_27!S66+Proj_28!S66+Proj_29!S66+Proj_30!S66+Proj_31!S66+Proj_32!S66+Proj_33!S66+Proj_34!S66+Proj_35!S66+Proj_36!S66+Proj_37!S66+Proj_38!S66+Proj_39!S66+Proj_40!H66</f>
        <v>0</v>
      </c>
      <c r="AW49" s="29"/>
      <c r="AX49" s="29"/>
      <c r="AY49" s="293">
        <f t="shared" si="17"/>
        <v>0</v>
      </c>
      <c r="AZ49" s="298">
        <f t="shared" si="18"/>
        <v>0</v>
      </c>
      <c r="BA49" s="297"/>
      <c r="BB49" s="297"/>
      <c r="BC49" s="297"/>
      <c r="BD49" s="297"/>
      <c r="BE49" s="297"/>
      <c r="BF49" s="299"/>
    </row>
    <row r="50" spans="1:58" x14ac:dyDescent="0.35">
      <c r="A50" s="36"/>
      <c r="B50" s="37"/>
      <c r="C50" s="38"/>
      <c r="D50" s="159">
        <f>Proj_1!H67+Proj_2!H67+Proj_3!H67+Proj_4!H67+Proj_5!H67+Proj_6!H67+Proj_7!H67+Proj_8!H67+Proj_9!H67+Proj_10!H67+Proj_11!H67+Proj_12!H67+Proj_13!H67+Proj_14!H67+Proj_15!H67+Proj_16!H67+Proj_17!H67+Proj_18!H67+Proj_19!H67+Proj_20!H67+Proj_21!H67+Proj_22!H67+Proj_23!H67+Proj_24!H67+Proj_25!H67+Proj_26!H67+Proj_27!H67+Proj_28!H67+Proj_29!H67+Proj_30!H67+Proj_31!H67+Proj_32!H67+Proj_33!H67+Proj_34!H67+Proj_35!H67+Proj_36!H67+Proj_37!H67+Proj_38!H67+Proj_39!H67+Proj_40!H67</f>
        <v>0</v>
      </c>
      <c r="E50" s="29"/>
      <c r="F50" s="29"/>
      <c r="G50" s="26">
        <f t="shared" si="21"/>
        <v>0</v>
      </c>
      <c r="H50" s="159">
        <f>Proj_1!I67+Proj_2!I67+Proj_3!I67+Proj_4!I67+Proj_5!I67+Proj_6!I67+Proj_7!I67+Proj_8!I67+Proj_9!I67+Proj_10!I67+Proj_11!I67+Proj_12!I67+Proj_13!I67+Proj_14!I67+Proj_15!I67+Proj_16!I67+Proj_17!I67+Proj_18!I67+Proj_19!I67+Proj_20!I67+Proj_21!I67+Proj_22!I67+Proj_23!I67+Proj_24!I67+Proj_25!I67+Proj_26!I67+Proj_27!I67+Proj_28!I67+Proj_29!I67+Proj_30!I67+Proj_31!I67+Proj_32!I67+Proj_33!I67+Proj_34!I67+Proj_35!I67+Proj_36!I67+Proj_37!I67+Proj_38!I67+Proj_39!I67+Proj_40!H67</f>
        <v>0</v>
      </c>
      <c r="I50" s="29">
        <v>0</v>
      </c>
      <c r="J50" s="29">
        <v>0</v>
      </c>
      <c r="K50" s="26">
        <f t="shared" si="22"/>
        <v>0</v>
      </c>
      <c r="L50" s="159">
        <f>Proj_1!J67+Proj_2!J67+Proj_3!J67+Proj_4!J67+Proj_5!J67+Proj_6!J67+Proj_7!J67+Proj_8!J67+Proj_9!J67+Proj_10!J67+Proj_11!J67+Proj_12!J67+Proj_13!J67+Proj_14!J67+Proj_15!J67+Proj_16!J67+Proj_17!J67+Proj_18!J67+Proj_19!J67+Proj_20!J67+Proj_21!J67+Proj_22!J67+Proj_23!J67+Proj_24!J67+Proj_25!J67+Proj_26!J67+Proj_27!J67+Proj_28!J67+Proj_29!J67+Proj_30!J67+Proj_31!J67+Proj_32!J67+Proj_33!J67+Proj_34!J67+Proj_35!J67+Proj_36!J67+Proj_37!J67+Proj_38!J67+Proj_39!J67+Proj_40!H67</f>
        <v>0</v>
      </c>
      <c r="M50" s="29">
        <v>0</v>
      </c>
      <c r="N50" s="29">
        <v>0</v>
      </c>
      <c r="O50" s="26">
        <f t="shared" si="23"/>
        <v>0</v>
      </c>
      <c r="P50" s="159">
        <f>Proj_1!K67+Proj_2!K67+Proj_3!K67+Proj_4!K67+Proj_5!K67+Proj_6!K67+Proj_7!K67+Proj_8!K67+Proj_9!K67+Proj_10!K67+Proj_11!K67+Proj_12!K67+Proj_13!K67+Proj_14!K67+Proj_15!K67+Proj_16!K67+Proj_17!K67+Proj_18!K67+Proj_19!K67+Proj_20!K67+Proj_21!K67+Proj_22!K67+Proj_23!K67+Proj_24!K67+Proj_25!K67+Proj_26!K67+Proj_27!K67+Proj_28!K67+Proj_29!K67+Proj_30!K67+Proj_31!K67+Proj_32!K67+Proj_33!K67+Proj_34!K67+Proj_35!K67+Proj_36!K67+Proj_37!K67+Proj_38!K67+Proj_39!K67+Proj_40!K67</f>
        <v>0</v>
      </c>
      <c r="Q50" s="29">
        <v>0</v>
      </c>
      <c r="R50" s="29">
        <v>0</v>
      </c>
      <c r="S50" s="26">
        <f t="shared" si="24"/>
        <v>0</v>
      </c>
      <c r="T50" s="159">
        <f>Proj_1!L67+Proj_2!L67+Proj_3!L67+Proj_4!L67+Proj_5!L67+Proj_6!L67+Proj_7!L67+Proj_8!L67+Proj_9!L67+Proj_10!L67+Proj_11!L67+Proj_12!L67+Proj_13!L67+Proj_14!L67+Proj_15!L67+Proj_16!L67+Proj_17!L67+Proj_18!L67+Proj_19!L67+Proj_20!L67+Proj_21!L67+Proj_22!L67+Proj_23!L67+Proj_24!L67+Proj_25!L67+Proj_26!L67+Proj_27!L67+Proj_28!L67+Proj_29!L67+Proj_30!L67+Proj_31!L67+Proj_32!L67+Proj_33!L67+Proj_34!L67+Proj_35!L67+Proj_36!L67+Proj_37!L67+Proj_38!L67+Proj_39!L67+Proj_40!H67</f>
        <v>0</v>
      </c>
      <c r="U50" s="29">
        <v>0</v>
      </c>
      <c r="V50" s="29">
        <v>0</v>
      </c>
      <c r="W50" s="26">
        <f t="shared" si="25"/>
        <v>0</v>
      </c>
      <c r="X50" s="159">
        <f>Proj_1!M67+Proj_2!M67+Proj_3!M67+Proj_4!M67+Proj_5!M67+Proj_6!M67+Proj_7!M67+Proj_8!M67+Proj_9!M67+Proj_10!M67+Proj_11!M67+Proj_12!M67+Proj_13!M67+Proj_14!M67+Proj_15!M67+Proj_16!M67+Proj_17!M67+Proj_18!M67+Proj_19!M67+Proj_20!M67+Proj_21!M67+Proj_22!M67+Proj_23!M67+Proj_24!M67+Proj_25!M67+Proj_26!M67+Proj_27!M67+Proj_28!M67+Proj_29!M67+Proj_30!M67+Proj_31!M67+Proj_32!M67+Proj_33!M67+Proj_34!M67+Proj_35!M67+Proj_36!M67+Proj_37!M67+Proj_38!M67+Proj_39!M67+Proj_40!H67</f>
        <v>0</v>
      </c>
      <c r="Y50" s="29">
        <v>0</v>
      </c>
      <c r="Z50" s="29">
        <v>0</v>
      </c>
      <c r="AA50" s="26">
        <f t="shared" si="5"/>
        <v>0</v>
      </c>
      <c r="AB50" s="159">
        <f>Proj_1!N67+Proj_2!N67+Proj_3!N67+Proj_4!N67+Proj_5!N67+Proj_6!N67+Proj_7!N67+Proj_8!N67+Proj_9!N67+Proj_10!N67+Proj_11!N67+Proj_12!N67+Proj_13!N67+Proj_14!N67+Proj_15!N67+Proj_16!N67+Proj_17!N67+Proj_18!N67+Proj_19!N67+Proj_20!N67+Proj_21!N67+Proj_22!N67+Proj_23!N67+Proj_24!N67+Proj_25!N67+Proj_26!N67+Proj_27!N67+Proj_28!N67+Proj_29!N67+Proj_30!N67+Proj_31!N67+Proj_32!N67+Proj_33!N67+Proj_34!N67+Proj_35!N67+Proj_36!N67+Proj_37!N67+Proj_38!N67+Proj_39!N67+Proj_40!H67</f>
        <v>0</v>
      </c>
      <c r="AC50" s="29">
        <v>0</v>
      </c>
      <c r="AD50" s="29">
        <v>0</v>
      </c>
      <c r="AE50" s="26">
        <f t="shared" si="6"/>
        <v>0</v>
      </c>
      <c r="AF50" s="159">
        <f>Proj_1!O67+Proj_2!O67+Proj_3!O67+Proj_4!O67+Proj_5!O67+Proj_6!O67+Proj_7!O67+Proj_8!O67+Proj_9!O67+Proj_10!O67+Proj_11!O67+Proj_12!O67+Proj_13!O67+Proj_14!O67+Proj_15!O67+Proj_16!O67+Proj_17!O67+Proj_18!O67+Proj_19!O67+Proj_20!O67+Proj_21!O67+Proj_22!O67+Proj_23!O67+Proj_24!O67+Proj_25!O67+Proj_26!O67+Proj_27!O67+Proj_28!O67+Proj_29!O67+Proj_30!O67+Proj_31!O67+Proj_32!O67+Proj_33!O67+Proj_34!O67+Proj_35!O67+Proj_36!O67+Proj_37!O67+Proj_38!O67+Proj_39!O67+Proj_40!H67</f>
        <v>0</v>
      </c>
      <c r="AG50" s="29">
        <v>0</v>
      </c>
      <c r="AH50" s="29">
        <v>0</v>
      </c>
      <c r="AI50" s="26">
        <f t="shared" si="7"/>
        <v>0</v>
      </c>
      <c r="AJ50" s="159">
        <f>Proj_1!P67+Proj_2!P67+Proj_3!P67+Proj_4!P67+Proj_5!P67+Proj_6!P67+Proj_7!P67+Proj_8!P67+Proj_9!P67+Proj_10!P67+Proj_11!P67+Proj_12!P67+Proj_13!P67+Proj_14!P67+Proj_15!P67+Proj_16!P67+Proj_17!P67+Proj_18!P67+Proj_19!P67+Proj_20!P67+Proj_21!P67+Proj_22!P67+Proj_23!P67+Proj_24!P67+Proj_25!P67+Proj_26!P67+Proj_27!P67+Proj_28!P67+Proj_29!P67+Proj_30!P67+Proj_31!P67+Proj_32!P67+Proj_33!P67+Proj_34!P67+Proj_35!P67+Proj_36!P67+Proj_37!P67+Proj_38!P67+Proj_39!P67+Proj_40!H67</f>
        <v>0</v>
      </c>
      <c r="AK50" s="29"/>
      <c r="AL50" s="29"/>
      <c r="AM50" s="26">
        <f t="shared" si="8"/>
        <v>0</v>
      </c>
      <c r="AN50" s="159">
        <f>Proj_1!Q67+Proj_2!Q67+Proj_3!Q67+Proj_4!Q67+Proj_5!Q67+Proj_6!Q67+Proj_7!Q67+Proj_8!Q67+Proj_9!Q67+Proj_10!Q67+Proj_11!Q67+Proj_12!Q67+Proj_13!Q67+Proj_14!Q67+Proj_15!Q67+Proj_16!Q67+Proj_17!Q67+Proj_18!Q67+Proj_19!Q67+Proj_20!Q67+Proj_21!Q67+Proj_22!Q67+Proj_23!Q67+Proj_24!Q67+Proj_25!Q67+Proj_26!Q67+Proj_27!Q67+Proj_28!Q67+Proj_29!Q67+Proj_30!Q67+Proj_31!Q67+Proj_32!Q67+Proj_33!Q67+Proj_34!Q67+Proj_35!Q67+Proj_36!Q67+Proj_37!Q67+Proj_38!Q67+Proj_39!Q67+Proj_40!H67</f>
        <v>0</v>
      </c>
      <c r="AO50" s="29"/>
      <c r="AP50" s="29"/>
      <c r="AQ50" s="26">
        <f t="shared" si="9"/>
        <v>0</v>
      </c>
      <c r="AR50" s="159">
        <f>Proj_1!R67+Proj_2!R67+Proj_3!R67+Proj_4!R67+Proj_5!R67+Proj_6!R67+Proj_7!R67+Proj_8!R67+Proj_9!R67+Proj_10!R67+Proj_11!R67+Proj_12!R67+Proj_13!R67+Proj_14!R67+Proj_15!R67+Proj_16!R67+Proj_17!R67+Proj_18!R67+Proj_19!R67+Proj_20!R67+Proj_21!R67+Proj_22!R67+Proj_23!R67+Proj_24!R67+Proj_25!R67+Proj_26!R67+Proj_27!R67+Proj_28!R67+Proj_29!R67+Proj_30!R67+Proj_31!R67+Proj_32!R67+Proj_33!R67+Proj_34!R67+Proj_35!R67+Proj_36!R67+Proj_37!R67+Proj_38!R67+Proj_39!R67+Proj_40!H67</f>
        <v>0</v>
      </c>
      <c r="AS50" s="29"/>
      <c r="AT50" s="29"/>
      <c r="AU50" s="26">
        <f t="shared" si="10"/>
        <v>0</v>
      </c>
      <c r="AV50" s="159">
        <f>Proj_1!S67+Proj_2!S67+Proj_3!S67+Proj_4!S67+Proj_5!S67+Proj_6!S67+Proj_7!S67+Proj_8!S67+Proj_9!S67+Proj_10!S67+Proj_11!S67+Proj_12!S67+Proj_13!S67+Proj_14!S67+Proj_15!S67+Proj_16!S67+Proj_17!S67+Proj_18!S67+Proj_19!S67+Proj_20!S67+Proj_21!S67+Proj_22!S67+Proj_23!S67+Proj_24!S67+Proj_25!S67+Proj_26!S67+Proj_27!S67+Proj_28!S67+Proj_29!S67+Proj_30!S67+Proj_31!S67+Proj_32!S67+Proj_33!S67+Proj_34!S67+Proj_35!S67+Proj_36!S67+Proj_37!S67+Proj_38!S67+Proj_39!S67+Proj_40!H67</f>
        <v>0</v>
      </c>
      <c r="AW50" s="29"/>
      <c r="AX50" s="29"/>
      <c r="AY50" s="293">
        <f t="shared" si="17"/>
        <v>0</v>
      </c>
      <c r="AZ50" s="298">
        <f t="shared" si="18"/>
        <v>0</v>
      </c>
      <c r="BA50" s="297"/>
      <c r="BB50" s="297"/>
      <c r="BC50" s="297"/>
      <c r="BD50" s="297"/>
      <c r="BE50" s="297"/>
      <c r="BF50" s="299"/>
    </row>
    <row r="51" spans="1:58" x14ac:dyDescent="0.35">
      <c r="A51" s="36"/>
      <c r="B51" s="37"/>
      <c r="C51" s="38"/>
      <c r="D51" s="159">
        <f>Proj_1!H68+Proj_2!H68+Proj_3!H68+Proj_4!H68+Proj_5!H68+Proj_6!H68+Proj_7!H68+Proj_8!H68+Proj_9!H68+Proj_10!H68+Proj_11!H68+Proj_12!H68+Proj_13!H68+Proj_14!H68+Proj_15!H68+Proj_16!H68+Proj_17!H68+Proj_18!H68+Proj_19!H68+Proj_20!H68+Proj_21!H68+Proj_22!H68+Proj_23!H68+Proj_24!H68+Proj_25!H68+Proj_26!H68+Proj_27!H68+Proj_28!H68+Proj_29!H68+Proj_30!H68+Proj_31!H68+Proj_32!H68+Proj_33!H68+Proj_34!H68+Proj_35!H68+Proj_36!H68+Proj_37!H68+Proj_38!H68+Proj_39!H68+Proj_40!H68</f>
        <v>0</v>
      </c>
      <c r="E51" s="29"/>
      <c r="F51" s="29"/>
      <c r="G51" s="26">
        <f t="shared" si="21"/>
        <v>0</v>
      </c>
      <c r="H51" s="159">
        <f>Proj_1!I68+Proj_2!I68+Proj_3!I68+Proj_4!I68+Proj_5!I68+Proj_6!I68+Proj_7!I68+Proj_8!I68+Proj_9!I68+Proj_10!I68+Proj_11!I68+Proj_12!I68+Proj_13!I68+Proj_14!I68+Proj_15!I68+Proj_16!I68+Proj_17!I68+Proj_18!I68+Proj_19!I68+Proj_20!I68+Proj_21!I68+Proj_22!I68+Proj_23!I68+Proj_24!I68+Proj_25!I68+Proj_26!I68+Proj_27!I68+Proj_28!I68+Proj_29!I68+Proj_30!I68+Proj_31!I68+Proj_32!I68+Proj_33!I68+Proj_34!I68+Proj_35!I68+Proj_36!I68+Proj_37!I68+Proj_38!I68+Proj_39!I68+Proj_40!H68</f>
        <v>0</v>
      </c>
      <c r="I51" s="29">
        <v>0</v>
      </c>
      <c r="J51" s="29">
        <v>0</v>
      </c>
      <c r="K51" s="26">
        <f t="shared" si="22"/>
        <v>0</v>
      </c>
      <c r="L51" s="159">
        <f>Proj_1!J68+Proj_2!J68+Proj_3!J68+Proj_4!J68+Proj_5!J68+Proj_6!J68+Proj_7!J68+Proj_8!J68+Proj_9!J68+Proj_10!J68+Proj_11!J68+Proj_12!J68+Proj_13!J68+Proj_14!J68+Proj_15!J68+Proj_16!J68+Proj_17!J68+Proj_18!J68+Proj_19!J68+Proj_20!J68+Proj_21!J68+Proj_22!J68+Proj_23!J68+Proj_24!J68+Proj_25!J68+Proj_26!J68+Proj_27!J68+Proj_28!J68+Proj_29!J68+Proj_30!J68+Proj_31!J68+Proj_32!J68+Proj_33!J68+Proj_34!J68+Proj_35!J68+Proj_36!J68+Proj_37!J68+Proj_38!J68+Proj_39!J68+Proj_40!H68</f>
        <v>0</v>
      </c>
      <c r="M51" s="29">
        <v>0</v>
      </c>
      <c r="N51" s="29">
        <v>0</v>
      </c>
      <c r="O51" s="26">
        <f t="shared" si="23"/>
        <v>0</v>
      </c>
      <c r="P51" s="159">
        <f>Proj_1!K68+Proj_2!K68+Proj_3!K68+Proj_4!K68+Proj_5!K68+Proj_6!K68+Proj_7!K68+Proj_8!K68+Proj_9!K68+Proj_10!K68+Proj_11!K68+Proj_12!K68+Proj_13!K68+Proj_14!K68+Proj_15!K68+Proj_16!K68+Proj_17!K68+Proj_18!K68+Proj_19!K68+Proj_20!K68+Proj_21!K68+Proj_22!K68+Proj_23!K68+Proj_24!K68+Proj_25!K68+Proj_26!K68+Proj_27!K68+Proj_28!K68+Proj_29!K68+Proj_30!K68+Proj_31!K68+Proj_32!K68+Proj_33!K68+Proj_34!K68+Proj_35!K68+Proj_36!K68+Proj_37!K68+Proj_38!K68+Proj_39!K68+Proj_40!K68</f>
        <v>0</v>
      </c>
      <c r="Q51" s="29">
        <v>0</v>
      </c>
      <c r="R51" s="29">
        <v>0</v>
      </c>
      <c r="S51" s="26">
        <f t="shared" si="24"/>
        <v>0</v>
      </c>
      <c r="T51" s="159">
        <f>Proj_1!L68+Proj_2!L68+Proj_3!L68+Proj_4!L68+Proj_5!L68+Proj_6!L68+Proj_7!L68+Proj_8!L68+Proj_9!L68+Proj_10!L68+Proj_11!L68+Proj_12!L68+Proj_13!L68+Proj_14!L68+Proj_15!L68+Proj_16!L68+Proj_17!L68+Proj_18!L68+Proj_19!L68+Proj_20!L68+Proj_21!L68+Proj_22!L68+Proj_23!L68+Proj_24!L68+Proj_25!L68+Proj_26!L68+Proj_27!L68+Proj_28!L68+Proj_29!L68+Proj_30!L68+Proj_31!L68+Proj_32!L68+Proj_33!L68+Proj_34!L68+Proj_35!L68+Proj_36!L68+Proj_37!L68+Proj_38!L68+Proj_39!L68+Proj_40!H68</f>
        <v>0</v>
      </c>
      <c r="U51" s="29">
        <v>0</v>
      </c>
      <c r="V51" s="29">
        <v>0</v>
      </c>
      <c r="W51" s="26">
        <f t="shared" si="25"/>
        <v>0</v>
      </c>
      <c r="X51" s="159">
        <f>Proj_1!M68+Proj_2!M68+Proj_3!M68+Proj_4!M68+Proj_5!M68+Proj_6!M68+Proj_7!M68+Proj_8!M68+Proj_9!M68+Proj_10!M68+Proj_11!M68+Proj_12!M68+Proj_13!M68+Proj_14!M68+Proj_15!M68+Proj_16!M68+Proj_17!M68+Proj_18!M68+Proj_19!M68+Proj_20!M68+Proj_21!M68+Proj_22!M68+Proj_23!M68+Proj_24!M68+Proj_25!M68+Proj_26!M68+Proj_27!M68+Proj_28!M68+Proj_29!M68+Proj_30!M68+Proj_31!M68+Proj_32!M68+Proj_33!M68+Proj_34!M68+Proj_35!M68+Proj_36!M68+Proj_37!M68+Proj_38!M68+Proj_39!M68+Proj_40!H68</f>
        <v>0</v>
      </c>
      <c r="Y51" s="29">
        <v>0</v>
      </c>
      <c r="Z51" s="29">
        <v>0</v>
      </c>
      <c r="AA51" s="26">
        <f t="shared" si="5"/>
        <v>0</v>
      </c>
      <c r="AB51" s="159">
        <f>Proj_1!N68+Proj_2!N68+Proj_3!N68+Proj_4!N68+Proj_5!N68+Proj_6!N68+Proj_7!N68+Proj_8!N68+Proj_9!N68+Proj_10!N68+Proj_11!N68+Proj_12!N68+Proj_13!N68+Proj_14!N68+Proj_15!N68+Proj_16!N68+Proj_17!N68+Proj_18!N68+Proj_19!N68+Proj_20!N68+Proj_21!N68+Proj_22!N68+Proj_23!N68+Proj_24!N68+Proj_25!N68+Proj_26!N68+Proj_27!N68+Proj_28!N68+Proj_29!N68+Proj_30!N68+Proj_31!N68+Proj_32!N68+Proj_33!N68+Proj_34!N68+Proj_35!N68+Proj_36!N68+Proj_37!N68+Proj_38!N68+Proj_39!N68+Proj_40!H68</f>
        <v>0</v>
      </c>
      <c r="AC51" s="29">
        <v>0</v>
      </c>
      <c r="AD51" s="29">
        <v>0</v>
      </c>
      <c r="AE51" s="26">
        <f t="shared" si="6"/>
        <v>0</v>
      </c>
      <c r="AF51" s="159">
        <f>Proj_1!O68+Proj_2!O68+Proj_3!O68+Proj_4!O68+Proj_5!O68+Proj_6!O68+Proj_7!O68+Proj_8!O68+Proj_9!O68+Proj_10!O68+Proj_11!O68+Proj_12!O68+Proj_13!O68+Proj_14!O68+Proj_15!O68+Proj_16!O68+Proj_17!O68+Proj_18!O68+Proj_19!O68+Proj_20!O68+Proj_21!O68+Proj_22!O68+Proj_23!O68+Proj_24!O68+Proj_25!O68+Proj_26!O68+Proj_27!O68+Proj_28!O68+Proj_29!O68+Proj_30!O68+Proj_31!O68+Proj_32!O68+Proj_33!O68+Proj_34!O68+Proj_35!O68+Proj_36!O68+Proj_37!O68+Proj_38!O68+Proj_39!O68+Proj_40!H68</f>
        <v>0</v>
      </c>
      <c r="AG51" s="29">
        <v>0</v>
      </c>
      <c r="AH51" s="29">
        <v>0</v>
      </c>
      <c r="AI51" s="26">
        <f t="shared" si="7"/>
        <v>0</v>
      </c>
      <c r="AJ51" s="159">
        <f>Proj_1!P68+Proj_2!P68+Proj_3!P68+Proj_4!P68+Proj_5!P68+Proj_6!P68+Proj_7!P68+Proj_8!P68+Proj_9!P68+Proj_10!P68+Proj_11!P68+Proj_12!P68+Proj_13!P68+Proj_14!P68+Proj_15!P68+Proj_16!P68+Proj_17!P68+Proj_18!P68+Proj_19!P68+Proj_20!P68+Proj_21!P68+Proj_22!P68+Proj_23!P68+Proj_24!P68+Proj_25!P68+Proj_26!P68+Proj_27!P68+Proj_28!P68+Proj_29!P68+Proj_30!P68+Proj_31!P68+Proj_32!P68+Proj_33!P68+Proj_34!P68+Proj_35!P68+Proj_36!P68+Proj_37!P68+Proj_38!P68+Proj_39!P68+Proj_40!H68</f>
        <v>0</v>
      </c>
      <c r="AK51" s="29"/>
      <c r="AL51" s="29"/>
      <c r="AM51" s="26">
        <f t="shared" si="8"/>
        <v>0</v>
      </c>
      <c r="AN51" s="159">
        <f>Proj_1!Q68+Proj_2!Q68+Proj_3!Q68+Proj_4!Q68+Proj_5!Q68+Proj_6!Q68+Proj_7!Q68+Proj_8!Q68+Proj_9!Q68+Proj_10!Q68+Proj_11!Q68+Proj_12!Q68+Proj_13!Q68+Proj_14!Q68+Proj_15!Q68+Proj_16!Q68+Proj_17!Q68+Proj_18!Q68+Proj_19!Q68+Proj_20!Q68+Proj_21!Q68+Proj_22!Q68+Proj_23!Q68+Proj_24!Q68+Proj_25!Q68+Proj_26!Q68+Proj_27!Q68+Proj_28!Q68+Proj_29!Q68+Proj_30!Q68+Proj_31!Q68+Proj_32!Q68+Proj_33!Q68+Proj_34!Q68+Proj_35!Q68+Proj_36!Q68+Proj_37!Q68+Proj_38!Q68+Proj_39!Q68+Proj_40!H68</f>
        <v>0</v>
      </c>
      <c r="AO51" s="29"/>
      <c r="AP51" s="29"/>
      <c r="AQ51" s="26">
        <f t="shared" si="9"/>
        <v>0</v>
      </c>
      <c r="AR51" s="159">
        <f>Proj_1!R68+Proj_2!R68+Proj_3!R68+Proj_4!R68+Proj_5!R68+Proj_6!R68+Proj_7!R68+Proj_8!R68+Proj_9!R68+Proj_10!R68+Proj_11!R68+Proj_12!R68+Proj_13!R68+Proj_14!R68+Proj_15!R68+Proj_16!R68+Proj_17!R68+Proj_18!R68+Proj_19!R68+Proj_20!R68+Proj_21!R68+Proj_22!R68+Proj_23!R68+Proj_24!R68+Proj_25!R68+Proj_26!R68+Proj_27!R68+Proj_28!R68+Proj_29!R68+Proj_30!R68+Proj_31!R68+Proj_32!R68+Proj_33!R68+Proj_34!R68+Proj_35!R68+Proj_36!R68+Proj_37!R68+Proj_38!R68+Proj_39!R68+Proj_40!H68</f>
        <v>0</v>
      </c>
      <c r="AS51" s="29"/>
      <c r="AT51" s="29"/>
      <c r="AU51" s="26">
        <f t="shared" si="10"/>
        <v>0</v>
      </c>
      <c r="AV51" s="159">
        <f>Proj_1!S68+Proj_2!S68+Proj_3!S68+Proj_4!S68+Proj_5!S68+Proj_6!S68+Proj_7!S68+Proj_8!S68+Proj_9!S68+Proj_10!S68+Proj_11!S68+Proj_12!S68+Proj_13!S68+Proj_14!S68+Proj_15!S68+Proj_16!S68+Proj_17!S68+Proj_18!S68+Proj_19!S68+Proj_20!S68+Proj_21!S68+Proj_22!S68+Proj_23!S68+Proj_24!S68+Proj_25!S68+Proj_26!S68+Proj_27!S68+Proj_28!S68+Proj_29!S68+Proj_30!S68+Proj_31!S68+Proj_32!S68+Proj_33!S68+Proj_34!S68+Proj_35!S68+Proj_36!S68+Proj_37!S68+Proj_38!S68+Proj_39!S68+Proj_40!H68</f>
        <v>0</v>
      </c>
      <c r="AW51" s="29"/>
      <c r="AX51" s="29"/>
      <c r="AY51" s="293">
        <f t="shared" si="17"/>
        <v>0</v>
      </c>
      <c r="AZ51" s="298">
        <f t="shared" si="18"/>
        <v>0</v>
      </c>
      <c r="BA51" s="297"/>
      <c r="BB51" s="297"/>
      <c r="BC51" s="297"/>
      <c r="BD51" s="297"/>
      <c r="BE51" s="297"/>
      <c r="BF51" s="299"/>
    </row>
    <row r="52" spans="1:58" x14ac:dyDescent="0.35">
      <c r="A52" s="36"/>
      <c r="B52" s="37"/>
      <c r="C52" s="38"/>
      <c r="D52" s="159">
        <f>Proj_1!H69+Proj_2!H69+Proj_3!H69+Proj_4!H69+Proj_5!H69+Proj_6!H69+Proj_7!H69+Proj_8!H69+Proj_9!H69+Proj_10!H69+Proj_11!H69+Proj_12!H69+Proj_13!H69+Proj_14!H69+Proj_15!H69+Proj_16!H69+Proj_17!H69+Proj_18!H69+Proj_19!H69+Proj_20!H69+Proj_21!H69+Proj_22!H69+Proj_23!H69+Proj_24!H69+Proj_25!H69+Proj_26!H69+Proj_27!H69+Proj_28!H69+Proj_29!H69+Proj_30!H69+Proj_31!H69+Proj_32!H69+Proj_33!H69+Proj_34!H69+Proj_35!H69+Proj_36!H69+Proj_37!H69+Proj_38!H69+Proj_39!H69+Proj_40!H69</f>
        <v>0</v>
      </c>
      <c r="E52" s="29"/>
      <c r="F52" s="29"/>
      <c r="G52" s="26">
        <f t="shared" si="21"/>
        <v>0</v>
      </c>
      <c r="H52" s="159">
        <f>Proj_1!I69+Proj_2!I69+Proj_3!I69+Proj_4!I69+Proj_5!I69+Proj_6!I69+Proj_7!I69+Proj_8!I69+Proj_9!I69+Proj_10!I69+Proj_11!I69+Proj_12!I69+Proj_13!I69+Proj_14!I69+Proj_15!I69+Proj_16!I69+Proj_17!I69+Proj_18!I69+Proj_19!I69+Proj_20!I69+Proj_21!I69+Proj_22!I69+Proj_23!I69+Proj_24!I69+Proj_25!I69+Proj_26!I69+Proj_27!I69+Proj_28!I69+Proj_29!I69+Proj_30!I69+Proj_31!I69+Proj_32!I69+Proj_33!I69+Proj_34!I69+Proj_35!I69+Proj_36!I69+Proj_37!I69+Proj_38!I69+Proj_39!I69+Proj_40!H69</f>
        <v>0</v>
      </c>
      <c r="I52" s="29">
        <v>0</v>
      </c>
      <c r="J52" s="29">
        <v>0</v>
      </c>
      <c r="K52" s="26">
        <f t="shared" si="22"/>
        <v>0</v>
      </c>
      <c r="L52" s="159">
        <f>Proj_1!J69+Proj_2!J69+Proj_3!J69+Proj_4!J69+Proj_5!J69+Proj_6!J69+Proj_7!J69+Proj_8!J69+Proj_9!J69+Proj_10!J69+Proj_11!J69+Proj_12!J69+Proj_13!J69+Proj_14!J69+Proj_15!J69+Proj_16!J69+Proj_17!J69+Proj_18!J69+Proj_19!J69+Proj_20!J69+Proj_21!J69+Proj_22!J69+Proj_23!J69+Proj_24!J69+Proj_25!J69+Proj_26!J69+Proj_27!J69+Proj_28!J69+Proj_29!J69+Proj_30!J69+Proj_31!J69+Proj_32!J69+Proj_33!J69+Proj_34!J69+Proj_35!J69+Proj_36!J69+Proj_37!J69+Proj_38!J69+Proj_39!J69+Proj_40!H69</f>
        <v>0</v>
      </c>
      <c r="M52" s="29">
        <v>0</v>
      </c>
      <c r="N52" s="29">
        <v>0</v>
      </c>
      <c r="O52" s="26">
        <f t="shared" si="23"/>
        <v>0</v>
      </c>
      <c r="P52" s="159">
        <f>Proj_1!K69+Proj_2!K69+Proj_3!K69+Proj_4!K69+Proj_5!K69+Proj_6!K69+Proj_7!K69+Proj_8!K69+Proj_9!K69+Proj_10!K69+Proj_11!K69+Proj_12!K69+Proj_13!K69+Proj_14!K69+Proj_15!K69+Proj_16!K69+Proj_17!K69+Proj_18!K69+Proj_19!K69+Proj_20!K69+Proj_21!K69+Proj_22!K69+Proj_23!K69+Proj_24!K69+Proj_25!K69+Proj_26!K69+Proj_27!K69+Proj_28!K69+Proj_29!K69+Proj_30!K69+Proj_31!K69+Proj_32!K69+Proj_33!K69+Proj_34!K69+Proj_35!K69+Proj_36!K69+Proj_37!K69+Proj_38!K69+Proj_39!K69+Proj_40!K69</f>
        <v>0</v>
      </c>
      <c r="Q52" s="29">
        <v>0</v>
      </c>
      <c r="R52" s="29">
        <v>0</v>
      </c>
      <c r="S52" s="26">
        <f t="shared" si="24"/>
        <v>0</v>
      </c>
      <c r="T52" s="159">
        <f>Proj_1!L69+Proj_2!L69+Proj_3!L69+Proj_4!L69+Proj_5!L69+Proj_6!L69+Proj_7!L69+Proj_8!L69+Proj_9!L69+Proj_10!L69+Proj_11!L69+Proj_12!L69+Proj_13!L69+Proj_14!L69+Proj_15!L69+Proj_16!L69+Proj_17!L69+Proj_18!L69+Proj_19!L69+Proj_20!L69+Proj_21!L69+Proj_22!L69+Proj_23!L69+Proj_24!L69+Proj_25!L69+Proj_26!L69+Proj_27!L69+Proj_28!L69+Proj_29!L69+Proj_30!L69+Proj_31!L69+Proj_32!L69+Proj_33!L69+Proj_34!L69+Proj_35!L69+Proj_36!L69+Proj_37!L69+Proj_38!L69+Proj_39!L69+Proj_40!H69</f>
        <v>0</v>
      </c>
      <c r="U52" s="29">
        <v>0</v>
      </c>
      <c r="V52" s="29">
        <v>0</v>
      </c>
      <c r="W52" s="26">
        <f t="shared" si="25"/>
        <v>0</v>
      </c>
      <c r="X52" s="159">
        <f>Proj_1!M69+Proj_2!M69+Proj_3!M69+Proj_4!M69+Proj_5!M69+Proj_6!M69+Proj_7!M69+Proj_8!M69+Proj_9!M69+Proj_10!M69+Proj_11!M69+Proj_12!M69+Proj_13!M69+Proj_14!M69+Proj_15!M69+Proj_16!M69+Proj_17!M69+Proj_18!M69+Proj_19!M69+Proj_20!M69+Proj_21!M69+Proj_22!M69+Proj_23!M69+Proj_24!M69+Proj_25!M69+Proj_26!M69+Proj_27!M69+Proj_28!M69+Proj_29!M69+Proj_30!M69+Proj_31!M69+Proj_32!M69+Proj_33!M69+Proj_34!M69+Proj_35!M69+Proj_36!M69+Proj_37!M69+Proj_38!M69+Proj_39!M69+Proj_40!H69</f>
        <v>0</v>
      </c>
      <c r="Y52" s="29">
        <v>0</v>
      </c>
      <c r="Z52" s="29">
        <v>0</v>
      </c>
      <c r="AA52" s="26">
        <f t="shared" si="5"/>
        <v>0</v>
      </c>
      <c r="AB52" s="159">
        <f>Proj_1!N69+Proj_2!N69+Proj_3!N69+Proj_4!N69+Proj_5!N69+Proj_6!N69+Proj_7!N69+Proj_8!N69+Proj_9!N69+Proj_10!N69+Proj_11!N69+Proj_12!N69+Proj_13!N69+Proj_14!N69+Proj_15!N69+Proj_16!N69+Proj_17!N69+Proj_18!N69+Proj_19!N69+Proj_20!N69+Proj_21!N69+Proj_22!N69+Proj_23!N69+Proj_24!N69+Proj_25!N69+Proj_26!N69+Proj_27!N69+Proj_28!N69+Proj_29!N69+Proj_30!N69+Proj_31!N69+Proj_32!N69+Proj_33!N69+Proj_34!N69+Proj_35!N69+Proj_36!N69+Proj_37!N69+Proj_38!N69+Proj_39!N69+Proj_40!H69</f>
        <v>0</v>
      </c>
      <c r="AC52" s="29">
        <v>0</v>
      </c>
      <c r="AD52" s="29">
        <v>0</v>
      </c>
      <c r="AE52" s="26">
        <f t="shared" si="6"/>
        <v>0</v>
      </c>
      <c r="AF52" s="159">
        <f>Proj_1!O69+Proj_2!O69+Proj_3!O69+Proj_4!O69+Proj_5!O69+Proj_6!O69+Proj_7!O69+Proj_8!O69+Proj_9!O69+Proj_10!O69+Proj_11!O69+Proj_12!O69+Proj_13!O69+Proj_14!O69+Proj_15!O69+Proj_16!O69+Proj_17!O69+Proj_18!O69+Proj_19!O69+Proj_20!O69+Proj_21!O69+Proj_22!O69+Proj_23!O69+Proj_24!O69+Proj_25!O69+Proj_26!O69+Proj_27!O69+Proj_28!O69+Proj_29!O69+Proj_30!O69+Proj_31!O69+Proj_32!O69+Proj_33!O69+Proj_34!O69+Proj_35!O69+Proj_36!O69+Proj_37!O69+Proj_38!O69+Proj_39!O69+Proj_40!H69</f>
        <v>0</v>
      </c>
      <c r="AG52" s="29">
        <v>0</v>
      </c>
      <c r="AH52" s="29">
        <v>0</v>
      </c>
      <c r="AI52" s="26">
        <f t="shared" si="7"/>
        <v>0</v>
      </c>
      <c r="AJ52" s="159">
        <f>Proj_1!P69+Proj_2!P69+Proj_3!P69+Proj_4!P69+Proj_5!P69+Proj_6!P69+Proj_7!P69+Proj_8!P69+Proj_9!P69+Proj_10!P69+Proj_11!P69+Proj_12!P69+Proj_13!P69+Proj_14!P69+Proj_15!P69+Proj_16!P69+Proj_17!P69+Proj_18!P69+Proj_19!P69+Proj_20!P69+Proj_21!P69+Proj_22!P69+Proj_23!P69+Proj_24!P69+Proj_25!P69+Proj_26!P69+Proj_27!P69+Proj_28!P69+Proj_29!P69+Proj_30!P69+Proj_31!P69+Proj_32!P69+Proj_33!P69+Proj_34!P69+Proj_35!P69+Proj_36!P69+Proj_37!P69+Proj_38!P69+Proj_39!P69+Proj_40!H69</f>
        <v>0</v>
      </c>
      <c r="AK52" s="29"/>
      <c r="AL52" s="29"/>
      <c r="AM52" s="26">
        <f t="shared" si="8"/>
        <v>0</v>
      </c>
      <c r="AN52" s="159">
        <f>Proj_1!Q69+Proj_2!Q69+Proj_3!Q69+Proj_4!Q69+Proj_5!Q69+Proj_6!Q69+Proj_7!Q69+Proj_8!Q69+Proj_9!Q69+Proj_10!Q69+Proj_11!Q69+Proj_12!Q69+Proj_13!Q69+Proj_14!Q69+Proj_15!Q69+Proj_16!Q69+Proj_17!Q69+Proj_18!Q69+Proj_19!Q69+Proj_20!Q69+Proj_21!Q69+Proj_22!Q69+Proj_23!Q69+Proj_24!Q69+Proj_25!Q69+Proj_26!Q69+Proj_27!Q69+Proj_28!Q69+Proj_29!Q69+Proj_30!Q69+Proj_31!Q69+Proj_32!Q69+Proj_33!Q69+Proj_34!Q69+Proj_35!Q69+Proj_36!Q69+Proj_37!Q69+Proj_38!Q69+Proj_39!Q69+Proj_40!H69</f>
        <v>0</v>
      </c>
      <c r="AO52" s="29"/>
      <c r="AP52" s="29"/>
      <c r="AQ52" s="26">
        <f t="shared" si="9"/>
        <v>0</v>
      </c>
      <c r="AR52" s="159">
        <f>Proj_1!R69+Proj_2!R69+Proj_3!R69+Proj_4!R69+Proj_5!R69+Proj_6!R69+Proj_7!R69+Proj_8!R69+Proj_9!R69+Proj_10!R69+Proj_11!R69+Proj_12!R69+Proj_13!R69+Proj_14!R69+Proj_15!R69+Proj_16!R69+Proj_17!R69+Proj_18!R69+Proj_19!R69+Proj_20!R69+Proj_21!R69+Proj_22!R69+Proj_23!R69+Proj_24!R69+Proj_25!R69+Proj_26!R69+Proj_27!R69+Proj_28!R69+Proj_29!R69+Proj_30!R69+Proj_31!R69+Proj_32!R69+Proj_33!R69+Proj_34!R69+Proj_35!R69+Proj_36!R69+Proj_37!R69+Proj_38!R69+Proj_39!R69+Proj_40!H69</f>
        <v>0</v>
      </c>
      <c r="AS52" s="29"/>
      <c r="AT52" s="29"/>
      <c r="AU52" s="26">
        <f t="shared" si="10"/>
        <v>0</v>
      </c>
      <c r="AV52" s="159">
        <f>Proj_1!S69+Proj_2!S69+Proj_3!S69+Proj_4!S69+Proj_5!S69+Proj_6!S69+Proj_7!S69+Proj_8!S69+Proj_9!S69+Proj_10!S69+Proj_11!S69+Proj_12!S69+Proj_13!S69+Proj_14!S69+Proj_15!S69+Proj_16!S69+Proj_17!S69+Proj_18!S69+Proj_19!S69+Proj_20!S69+Proj_21!S69+Proj_22!S69+Proj_23!S69+Proj_24!S69+Proj_25!S69+Proj_26!S69+Proj_27!S69+Proj_28!S69+Proj_29!S69+Proj_30!S69+Proj_31!S69+Proj_32!S69+Proj_33!S69+Proj_34!S69+Proj_35!S69+Proj_36!S69+Proj_37!S69+Proj_38!S69+Proj_39!S69+Proj_40!H69</f>
        <v>0</v>
      </c>
      <c r="AW52" s="29"/>
      <c r="AX52" s="29"/>
      <c r="AY52" s="293">
        <f t="shared" si="17"/>
        <v>0</v>
      </c>
      <c r="AZ52" s="298">
        <f t="shared" si="18"/>
        <v>0</v>
      </c>
      <c r="BA52" s="297"/>
      <c r="BB52" s="297"/>
      <c r="BC52" s="297"/>
      <c r="BD52" s="297"/>
      <c r="BE52" s="297"/>
      <c r="BF52" s="299"/>
    </row>
    <row r="53" spans="1:58" x14ac:dyDescent="0.35">
      <c r="A53" s="36"/>
      <c r="B53" s="37"/>
      <c r="C53" s="38"/>
      <c r="D53" s="159">
        <f>Proj_1!H70+Proj_2!H70+Proj_3!H70+Proj_4!H70+Proj_5!H70+Proj_6!H70+Proj_7!H70+Proj_8!H70+Proj_9!H70+Proj_10!H70+Proj_11!H70+Proj_12!H70+Proj_13!H70+Proj_14!H70+Proj_15!H70+Proj_16!H70+Proj_17!H70+Proj_18!H70+Proj_19!H70+Proj_20!H70+Proj_21!H70+Proj_22!H70+Proj_23!H70+Proj_24!H70+Proj_25!H70+Proj_26!H70+Proj_27!H70+Proj_28!H70+Proj_29!H70+Proj_30!H70+Proj_31!H70+Proj_32!H70+Proj_33!H70+Proj_34!H70+Proj_35!H70+Proj_36!H70+Proj_37!H70+Proj_38!H70+Proj_39!H70+Proj_40!H70</f>
        <v>0</v>
      </c>
      <c r="E53" s="29"/>
      <c r="F53" s="29"/>
      <c r="G53" s="26">
        <f t="shared" si="21"/>
        <v>0</v>
      </c>
      <c r="H53" s="159">
        <f>Proj_1!I70+Proj_2!I70+Proj_3!I70+Proj_4!I70+Proj_5!I70+Proj_6!I70+Proj_7!I70+Proj_8!I70+Proj_9!I70+Proj_10!I70+Proj_11!I70+Proj_12!I70+Proj_13!I70+Proj_14!I70+Proj_15!I70+Proj_16!I70+Proj_17!I70+Proj_18!I70+Proj_19!I70+Proj_20!I70+Proj_21!I70+Proj_22!I70+Proj_23!I70+Proj_24!I70+Proj_25!I70+Proj_26!I70+Proj_27!I70+Proj_28!I70+Proj_29!I70+Proj_30!I70+Proj_31!I70+Proj_32!I70+Proj_33!I70+Proj_34!I70+Proj_35!I70+Proj_36!I70+Proj_37!I70+Proj_38!I70+Proj_39!I70+Proj_40!H70</f>
        <v>0</v>
      </c>
      <c r="I53" s="29">
        <v>0</v>
      </c>
      <c r="J53" s="29">
        <v>0</v>
      </c>
      <c r="K53" s="26">
        <f t="shared" si="22"/>
        <v>0</v>
      </c>
      <c r="L53" s="159">
        <f>Proj_1!J70+Proj_2!J70+Proj_3!J70+Proj_4!J70+Proj_5!J70+Proj_6!J70+Proj_7!J70+Proj_8!J70+Proj_9!J70+Proj_10!J70+Proj_11!J70+Proj_12!J70+Proj_13!J70+Proj_14!J70+Proj_15!J70+Proj_16!J70+Proj_17!J70+Proj_18!J70+Proj_19!J70+Proj_20!J70+Proj_21!J70+Proj_22!J70+Proj_23!J70+Proj_24!J70+Proj_25!J70+Proj_26!J70+Proj_27!J70+Proj_28!J70+Proj_29!J70+Proj_30!J70+Proj_31!J70+Proj_32!J70+Proj_33!J70+Proj_34!J70+Proj_35!J70+Proj_36!J70+Proj_37!J70+Proj_38!J70+Proj_39!J70+Proj_40!H70</f>
        <v>0</v>
      </c>
      <c r="M53" s="29">
        <v>0</v>
      </c>
      <c r="N53" s="29">
        <v>0</v>
      </c>
      <c r="O53" s="26">
        <f t="shared" si="23"/>
        <v>0</v>
      </c>
      <c r="P53" s="159">
        <f>Proj_1!K70+Proj_2!K70+Proj_3!K70+Proj_4!K70+Proj_5!K70+Proj_6!K70+Proj_7!K70+Proj_8!K70+Proj_9!K70+Proj_10!K70+Proj_11!K70+Proj_12!K70+Proj_13!K70+Proj_14!K70+Proj_15!K70+Proj_16!K70+Proj_17!K70+Proj_18!K70+Proj_19!K70+Proj_20!K70+Proj_21!K70+Proj_22!K70+Proj_23!K70+Proj_24!K70+Proj_25!K70+Proj_26!K70+Proj_27!K70+Proj_28!K70+Proj_29!K70+Proj_30!K70+Proj_31!K70+Proj_32!K70+Proj_33!K70+Proj_34!K70+Proj_35!K70+Proj_36!K70+Proj_37!K70+Proj_38!K70+Proj_39!K70+Proj_40!K70</f>
        <v>0</v>
      </c>
      <c r="Q53" s="29">
        <v>0</v>
      </c>
      <c r="R53" s="29">
        <v>0</v>
      </c>
      <c r="S53" s="26">
        <f t="shared" si="24"/>
        <v>0</v>
      </c>
      <c r="T53" s="159">
        <f>Proj_1!L70+Proj_2!L70+Proj_3!L70+Proj_4!L70+Proj_5!L70+Proj_6!L70+Proj_7!L70+Proj_8!L70+Proj_9!L70+Proj_10!L70+Proj_11!L70+Proj_12!L70+Proj_13!L70+Proj_14!L70+Proj_15!L70+Proj_16!L70+Proj_17!L70+Proj_18!L70+Proj_19!L70+Proj_20!L70+Proj_21!L70+Proj_22!L70+Proj_23!L70+Proj_24!L70+Proj_25!L70+Proj_26!L70+Proj_27!L70+Proj_28!L70+Proj_29!L70+Proj_30!L70+Proj_31!L70+Proj_32!L70+Proj_33!L70+Proj_34!L70+Proj_35!L70+Proj_36!L70+Proj_37!L70+Proj_38!L70+Proj_39!L70+Proj_40!H70</f>
        <v>0</v>
      </c>
      <c r="U53" s="29">
        <v>0</v>
      </c>
      <c r="V53" s="29">
        <v>0</v>
      </c>
      <c r="W53" s="26">
        <f t="shared" si="25"/>
        <v>0</v>
      </c>
      <c r="X53" s="159">
        <f>Proj_1!M70+Proj_2!M70+Proj_3!M70+Proj_4!M70+Proj_5!M70+Proj_6!M70+Proj_7!M70+Proj_8!M70+Proj_9!M70+Proj_10!M70+Proj_11!M70+Proj_12!M70+Proj_13!M70+Proj_14!M70+Proj_15!M70+Proj_16!M70+Proj_17!M70+Proj_18!M70+Proj_19!M70+Proj_20!M70+Proj_21!M70+Proj_22!M70+Proj_23!M70+Proj_24!M70+Proj_25!M70+Proj_26!M70+Proj_27!M70+Proj_28!M70+Proj_29!M70+Proj_30!M70+Proj_31!M70+Proj_32!M70+Proj_33!M70+Proj_34!M70+Proj_35!M70+Proj_36!M70+Proj_37!M70+Proj_38!M70+Proj_39!M70+Proj_40!H70</f>
        <v>0</v>
      </c>
      <c r="Y53" s="29">
        <v>0</v>
      </c>
      <c r="Z53" s="29">
        <v>0</v>
      </c>
      <c r="AA53" s="26">
        <f t="shared" si="5"/>
        <v>0</v>
      </c>
      <c r="AB53" s="159">
        <f>Proj_1!N70+Proj_2!N70+Proj_3!N70+Proj_4!N70+Proj_5!N70+Proj_6!N70+Proj_7!N70+Proj_8!N70+Proj_9!N70+Proj_10!N70+Proj_11!N70+Proj_12!N70+Proj_13!N70+Proj_14!N70+Proj_15!N70+Proj_16!N70+Proj_17!N70+Proj_18!N70+Proj_19!N70+Proj_20!N70+Proj_21!N70+Proj_22!N70+Proj_23!N70+Proj_24!N70+Proj_25!N70+Proj_26!N70+Proj_27!N70+Proj_28!N70+Proj_29!N70+Proj_30!N70+Proj_31!N70+Proj_32!N70+Proj_33!N70+Proj_34!N70+Proj_35!N70+Proj_36!N70+Proj_37!N70+Proj_38!N70+Proj_39!N70+Proj_40!H70</f>
        <v>0</v>
      </c>
      <c r="AC53" s="29">
        <v>0</v>
      </c>
      <c r="AD53" s="29">
        <v>0</v>
      </c>
      <c r="AE53" s="26">
        <f t="shared" si="6"/>
        <v>0</v>
      </c>
      <c r="AF53" s="159">
        <f>Proj_1!O70+Proj_2!O70+Proj_3!O70+Proj_4!O70+Proj_5!O70+Proj_6!O70+Proj_7!O70+Proj_8!O70+Proj_9!O70+Proj_10!O70+Proj_11!O70+Proj_12!O70+Proj_13!O70+Proj_14!O70+Proj_15!O70+Proj_16!O70+Proj_17!O70+Proj_18!O70+Proj_19!O70+Proj_20!O70+Proj_21!O70+Proj_22!O70+Proj_23!O70+Proj_24!O70+Proj_25!O70+Proj_26!O70+Proj_27!O70+Proj_28!O70+Proj_29!O70+Proj_30!O70+Proj_31!O70+Proj_32!O70+Proj_33!O70+Proj_34!O70+Proj_35!O70+Proj_36!O70+Proj_37!O70+Proj_38!O70+Proj_39!O70+Proj_40!H70</f>
        <v>0</v>
      </c>
      <c r="AG53" s="29">
        <v>0</v>
      </c>
      <c r="AH53" s="29">
        <v>0</v>
      </c>
      <c r="AI53" s="26">
        <f t="shared" si="7"/>
        <v>0</v>
      </c>
      <c r="AJ53" s="159">
        <f>Proj_1!P70+Proj_2!P70+Proj_3!P70+Proj_4!P70+Proj_5!P70+Proj_6!P70+Proj_7!P70+Proj_8!P70+Proj_9!P70+Proj_10!P70+Proj_11!P70+Proj_12!P70+Proj_13!P70+Proj_14!P70+Proj_15!P70+Proj_16!P70+Proj_17!P70+Proj_18!P70+Proj_19!P70+Proj_20!P70+Proj_21!P70+Proj_22!P70+Proj_23!P70+Proj_24!P70+Proj_25!P70+Proj_26!P70+Proj_27!P70+Proj_28!P70+Proj_29!P70+Proj_30!P70+Proj_31!P70+Proj_32!P70+Proj_33!P70+Proj_34!P70+Proj_35!P70+Proj_36!P70+Proj_37!P70+Proj_38!P70+Proj_39!P70+Proj_40!H70</f>
        <v>0</v>
      </c>
      <c r="AK53" s="29"/>
      <c r="AL53" s="29"/>
      <c r="AM53" s="26">
        <f t="shared" si="8"/>
        <v>0</v>
      </c>
      <c r="AN53" s="159">
        <f>Proj_1!Q70+Proj_2!Q70+Proj_3!Q70+Proj_4!Q70+Proj_5!Q70+Proj_6!Q70+Proj_7!Q70+Proj_8!Q70+Proj_9!Q70+Proj_10!Q70+Proj_11!Q70+Proj_12!Q70+Proj_13!Q70+Proj_14!Q70+Proj_15!Q70+Proj_16!Q70+Proj_17!Q70+Proj_18!Q70+Proj_19!Q70+Proj_20!Q70+Proj_21!Q70+Proj_22!Q70+Proj_23!Q70+Proj_24!Q70+Proj_25!Q70+Proj_26!Q70+Proj_27!Q70+Proj_28!Q70+Proj_29!Q70+Proj_30!Q70+Proj_31!Q70+Proj_32!Q70+Proj_33!Q70+Proj_34!Q70+Proj_35!Q70+Proj_36!Q70+Proj_37!Q70+Proj_38!Q70+Proj_39!Q70+Proj_40!H70</f>
        <v>0</v>
      </c>
      <c r="AO53" s="29"/>
      <c r="AP53" s="29"/>
      <c r="AQ53" s="26">
        <f t="shared" si="9"/>
        <v>0</v>
      </c>
      <c r="AR53" s="159">
        <f>Proj_1!R70+Proj_2!R70+Proj_3!R70+Proj_4!R70+Proj_5!R70+Proj_6!R70+Proj_7!R70+Proj_8!R70+Proj_9!R70+Proj_10!R70+Proj_11!R70+Proj_12!R70+Proj_13!R70+Proj_14!R70+Proj_15!R70+Proj_16!R70+Proj_17!R70+Proj_18!R70+Proj_19!R70+Proj_20!R70+Proj_21!R70+Proj_22!R70+Proj_23!R70+Proj_24!R70+Proj_25!R70+Proj_26!R70+Proj_27!R70+Proj_28!R70+Proj_29!R70+Proj_30!R70+Proj_31!R70+Proj_32!R70+Proj_33!R70+Proj_34!R70+Proj_35!R70+Proj_36!R70+Proj_37!R70+Proj_38!R70+Proj_39!R70+Proj_40!H70</f>
        <v>0</v>
      </c>
      <c r="AS53" s="29"/>
      <c r="AT53" s="29"/>
      <c r="AU53" s="26">
        <f t="shared" si="10"/>
        <v>0</v>
      </c>
      <c r="AV53" s="159">
        <f>Proj_1!S70+Proj_2!S70+Proj_3!S70+Proj_4!S70+Proj_5!S70+Proj_6!S70+Proj_7!S70+Proj_8!S70+Proj_9!S70+Proj_10!S70+Proj_11!S70+Proj_12!S70+Proj_13!S70+Proj_14!S70+Proj_15!S70+Proj_16!S70+Proj_17!S70+Proj_18!S70+Proj_19!S70+Proj_20!S70+Proj_21!S70+Proj_22!S70+Proj_23!S70+Proj_24!S70+Proj_25!S70+Proj_26!S70+Proj_27!S70+Proj_28!S70+Proj_29!S70+Proj_30!S70+Proj_31!S70+Proj_32!S70+Proj_33!S70+Proj_34!S70+Proj_35!S70+Proj_36!S70+Proj_37!S70+Proj_38!S70+Proj_39!S70+Proj_40!H70</f>
        <v>0</v>
      </c>
      <c r="AW53" s="29"/>
      <c r="AX53" s="29"/>
      <c r="AY53" s="293">
        <f t="shared" si="17"/>
        <v>0</v>
      </c>
      <c r="AZ53" s="298">
        <f t="shared" si="18"/>
        <v>0</v>
      </c>
      <c r="BA53" s="297"/>
      <c r="BB53" s="297"/>
      <c r="BC53" s="297"/>
      <c r="BD53" s="297"/>
      <c r="BE53" s="297"/>
      <c r="BF53" s="299"/>
    </row>
    <row r="54" spans="1:58" x14ac:dyDescent="0.35">
      <c r="A54" s="36"/>
      <c r="B54" s="37"/>
      <c r="C54" s="38"/>
      <c r="D54" s="159">
        <f>Proj_1!H71+Proj_2!H71+Proj_3!H71+Proj_4!H71+Proj_5!H71+Proj_6!H71+Proj_7!H71+Proj_8!H71+Proj_9!H71+Proj_10!H71+Proj_11!H71+Proj_12!H71+Proj_13!H71+Proj_14!H71+Proj_15!H71+Proj_16!H71+Proj_17!H71+Proj_18!H71+Proj_19!H71+Proj_20!H71+Proj_21!H71+Proj_22!H71+Proj_23!H71+Proj_24!H71+Proj_25!H71+Proj_26!H71+Proj_27!H71+Proj_28!H71+Proj_29!H71+Proj_30!H71+Proj_31!H71+Proj_32!H71+Proj_33!H71+Proj_34!H71+Proj_35!H71+Proj_36!H71+Proj_37!H71+Proj_38!H71+Proj_39!H71+Proj_40!H71</f>
        <v>0</v>
      </c>
      <c r="E54" s="29"/>
      <c r="F54" s="29"/>
      <c r="G54" s="26">
        <f t="shared" si="21"/>
        <v>0</v>
      </c>
      <c r="H54" s="159">
        <f>Proj_1!I71+Proj_2!I71+Proj_3!I71+Proj_4!I71+Proj_5!I71+Proj_6!I71+Proj_7!I71+Proj_8!I71+Proj_9!I71+Proj_10!I71+Proj_11!I71+Proj_12!I71+Proj_13!I71+Proj_14!I71+Proj_15!I71+Proj_16!I71+Proj_17!I71+Proj_18!I71+Proj_19!I71+Proj_20!I71+Proj_21!I71+Proj_22!I71+Proj_23!I71+Proj_24!I71+Proj_25!I71+Proj_26!I71+Proj_27!I71+Proj_28!I71+Proj_29!I71+Proj_30!I71+Proj_31!I71+Proj_32!I71+Proj_33!I71+Proj_34!I71+Proj_35!I71+Proj_36!I71+Proj_37!I71+Proj_38!I71+Proj_39!I71+Proj_40!H71</f>
        <v>0</v>
      </c>
      <c r="I54" s="29">
        <v>0</v>
      </c>
      <c r="J54" s="29">
        <v>0</v>
      </c>
      <c r="K54" s="26">
        <f t="shared" si="22"/>
        <v>0</v>
      </c>
      <c r="L54" s="159">
        <f>Proj_1!J71+Proj_2!J71+Proj_3!J71+Proj_4!J71+Proj_5!J71+Proj_6!J71+Proj_7!J71+Proj_8!J71+Proj_9!J71+Proj_10!J71+Proj_11!J71+Proj_12!J71+Proj_13!J71+Proj_14!J71+Proj_15!J71+Proj_16!J71+Proj_17!J71+Proj_18!J71+Proj_19!J71+Proj_20!J71+Proj_21!J71+Proj_22!J71+Proj_23!J71+Proj_24!J71+Proj_25!J71+Proj_26!J71+Proj_27!J71+Proj_28!J71+Proj_29!J71+Proj_30!J71+Proj_31!J71+Proj_32!J71+Proj_33!J71+Proj_34!J71+Proj_35!J71+Proj_36!J71+Proj_37!J71+Proj_38!J71+Proj_39!J71+Proj_40!H71</f>
        <v>0</v>
      </c>
      <c r="M54" s="29">
        <v>0</v>
      </c>
      <c r="N54" s="29">
        <v>0</v>
      </c>
      <c r="O54" s="26">
        <f t="shared" si="23"/>
        <v>0</v>
      </c>
      <c r="P54" s="159">
        <f>Proj_1!K71+Proj_2!K71+Proj_3!K71+Proj_4!K71+Proj_5!K71+Proj_6!K71+Proj_7!K71+Proj_8!K71+Proj_9!K71+Proj_10!K71+Proj_11!K71+Proj_12!K71+Proj_13!K71+Proj_14!K71+Proj_15!K71+Proj_16!K71+Proj_17!K71+Proj_18!K71+Proj_19!K71+Proj_20!K71+Proj_21!K71+Proj_22!K71+Proj_23!K71+Proj_24!K71+Proj_25!K71+Proj_26!K71+Proj_27!K71+Proj_28!K71+Proj_29!K71+Proj_30!K71+Proj_31!K71+Proj_32!K71+Proj_33!K71+Proj_34!K71+Proj_35!K71+Proj_36!K71+Proj_37!K71+Proj_38!K71+Proj_39!K71+Proj_40!K71</f>
        <v>0</v>
      </c>
      <c r="Q54" s="29">
        <v>0</v>
      </c>
      <c r="R54" s="29">
        <v>0</v>
      </c>
      <c r="S54" s="26">
        <f t="shared" si="24"/>
        <v>0</v>
      </c>
      <c r="T54" s="159">
        <f>Proj_1!L71+Proj_2!L71+Proj_3!L71+Proj_4!L71+Proj_5!L71+Proj_6!L71+Proj_7!L71+Proj_8!L71+Proj_9!L71+Proj_10!L71+Proj_11!L71+Proj_12!L71+Proj_13!L71+Proj_14!L71+Proj_15!L71+Proj_16!L71+Proj_17!L71+Proj_18!L71+Proj_19!L71+Proj_20!L71+Proj_21!L71+Proj_22!L71+Proj_23!L71+Proj_24!L71+Proj_25!L71+Proj_26!L71+Proj_27!L71+Proj_28!L71+Proj_29!L71+Proj_30!L71+Proj_31!L71+Proj_32!L71+Proj_33!L71+Proj_34!L71+Proj_35!L71+Proj_36!L71+Proj_37!L71+Proj_38!L71+Proj_39!L71+Proj_40!H71</f>
        <v>0</v>
      </c>
      <c r="U54" s="29">
        <v>0</v>
      </c>
      <c r="V54" s="29">
        <v>0</v>
      </c>
      <c r="W54" s="26">
        <f t="shared" si="25"/>
        <v>0</v>
      </c>
      <c r="X54" s="159">
        <f>Proj_1!M71+Proj_2!M71+Proj_3!M71+Proj_4!M71+Proj_5!M71+Proj_6!M71+Proj_7!M71+Proj_8!M71+Proj_9!M71+Proj_10!M71+Proj_11!M71+Proj_12!M71+Proj_13!M71+Proj_14!M71+Proj_15!M71+Proj_16!M71+Proj_17!M71+Proj_18!M71+Proj_19!M71+Proj_20!M71+Proj_21!M71+Proj_22!M71+Proj_23!M71+Proj_24!M71+Proj_25!M71+Proj_26!M71+Proj_27!M71+Proj_28!M71+Proj_29!M71+Proj_30!M71+Proj_31!M71+Proj_32!M71+Proj_33!M71+Proj_34!M71+Proj_35!M71+Proj_36!M71+Proj_37!M71+Proj_38!M71+Proj_39!M71+Proj_40!H71</f>
        <v>0</v>
      </c>
      <c r="Y54" s="29">
        <v>0</v>
      </c>
      <c r="Z54" s="29">
        <v>0</v>
      </c>
      <c r="AA54" s="26">
        <f t="shared" si="5"/>
        <v>0</v>
      </c>
      <c r="AB54" s="159">
        <f>Proj_1!N71+Proj_2!N71+Proj_3!N71+Proj_4!N71+Proj_5!N71+Proj_6!N71+Proj_7!N71+Proj_8!N71+Proj_9!N71+Proj_10!N71+Proj_11!N71+Proj_12!N71+Proj_13!N71+Proj_14!N71+Proj_15!N71+Proj_16!N71+Proj_17!N71+Proj_18!N71+Proj_19!N71+Proj_20!N71+Proj_21!N71+Proj_22!N71+Proj_23!N71+Proj_24!N71+Proj_25!N71+Proj_26!N71+Proj_27!N71+Proj_28!N71+Proj_29!N71+Proj_30!N71+Proj_31!N71+Proj_32!N71+Proj_33!N71+Proj_34!N71+Proj_35!N71+Proj_36!N71+Proj_37!N71+Proj_38!N71+Proj_39!N71+Proj_40!H71</f>
        <v>0</v>
      </c>
      <c r="AC54" s="29">
        <v>0</v>
      </c>
      <c r="AD54" s="29">
        <v>0</v>
      </c>
      <c r="AE54" s="26">
        <f t="shared" si="6"/>
        <v>0</v>
      </c>
      <c r="AF54" s="159">
        <f>Proj_1!O71+Proj_2!O71+Proj_3!O71+Proj_4!O71+Proj_5!O71+Proj_6!O71+Proj_7!O71+Proj_8!O71+Proj_9!O71+Proj_10!O71+Proj_11!O71+Proj_12!O71+Proj_13!O71+Proj_14!O71+Proj_15!O71+Proj_16!O71+Proj_17!O71+Proj_18!O71+Proj_19!O71+Proj_20!O71+Proj_21!O71+Proj_22!O71+Proj_23!O71+Proj_24!O71+Proj_25!O71+Proj_26!O71+Proj_27!O71+Proj_28!O71+Proj_29!O71+Proj_30!O71+Proj_31!O71+Proj_32!O71+Proj_33!O71+Proj_34!O71+Proj_35!O71+Proj_36!O71+Proj_37!O71+Proj_38!O71+Proj_39!O71+Proj_40!H71</f>
        <v>0</v>
      </c>
      <c r="AG54" s="29">
        <v>0</v>
      </c>
      <c r="AH54" s="29">
        <v>0</v>
      </c>
      <c r="AI54" s="26">
        <f t="shared" si="7"/>
        <v>0</v>
      </c>
      <c r="AJ54" s="159">
        <f>Proj_1!P71+Proj_2!P71+Proj_3!P71+Proj_4!P71+Proj_5!P71+Proj_6!P71+Proj_7!P71+Proj_8!P71+Proj_9!P71+Proj_10!P71+Proj_11!P71+Proj_12!P71+Proj_13!P71+Proj_14!P71+Proj_15!P71+Proj_16!P71+Proj_17!P71+Proj_18!P71+Proj_19!P71+Proj_20!P71+Proj_21!P71+Proj_22!P71+Proj_23!P71+Proj_24!P71+Proj_25!P71+Proj_26!P71+Proj_27!P71+Proj_28!P71+Proj_29!P71+Proj_30!P71+Proj_31!P71+Proj_32!P71+Proj_33!P71+Proj_34!P71+Proj_35!P71+Proj_36!P71+Proj_37!P71+Proj_38!P71+Proj_39!P71+Proj_40!H71</f>
        <v>0</v>
      </c>
      <c r="AK54" s="29"/>
      <c r="AL54" s="29"/>
      <c r="AM54" s="26">
        <f t="shared" si="8"/>
        <v>0</v>
      </c>
      <c r="AN54" s="159">
        <f>Proj_1!Q71+Proj_2!Q71+Proj_3!Q71+Proj_4!Q71+Proj_5!Q71+Proj_6!Q71+Proj_7!Q71+Proj_8!Q71+Proj_9!Q71+Proj_10!Q71+Proj_11!Q71+Proj_12!Q71+Proj_13!Q71+Proj_14!Q71+Proj_15!Q71+Proj_16!Q71+Proj_17!Q71+Proj_18!Q71+Proj_19!Q71+Proj_20!Q71+Proj_21!Q71+Proj_22!Q71+Proj_23!Q71+Proj_24!Q71+Proj_25!Q71+Proj_26!Q71+Proj_27!Q71+Proj_28!Q71+Proj_29!Q71+Proj_30!Q71+Proj_31!Q71+Proj_32!Q71+Proj_33!Q71+Proj_34!Q71+Proj_35!Q71+Proj_36!Q71+Proj_37!Q71+Proj_38!Q71+Proj_39!Q71+Proj_40!H71</f>
        <v>0</v>
      </c>
      <c r="AO54" s="29"/>
      <c r="AP54" s="29"/>
      <c r="AQ54" s="26">
        <f t="shared" si="9"/>
        <v>0</v>
      </c>
      <c r="AR54" s="159">
        <f>Proj_1!R71+Proj_2!R71+Proj_3!R71+Proj_4!R71+Proj_5!R71+Proj_6!R71+Proj_7!R71+Proj_8!R71+Proj_9!R71+Proj_10!R71+Proj_11!R71+Proj_12!R71+Proj_13!R71+Proj_14!R71+Proj_15!R71+Proj_16!R71+Proj_17!R71+Proj_18!R71+Proj_19!R71+Proj_20!R71+Proj_21!R71+Proj_22!R71+Proj_23!R71+Proj_24!R71+Proj_25!R71+Proj_26!R71+Proj_27!R71+Proj_28!R71+Proj_29!R71+Proj_30!R71+Proj_31!R71+Proj_32!R71+Proj_33!R71+Proj_34!R71+Proj_35!R71+Proj_36!R71+Proj_37!R71+Proj_38!R71+Proj_39!R71+Proj_40!H71</f>
        <v>0</v>
      </c>
      <c r="AS54" s="29"/>
      <c r="AT54" s="29"/>
      <c r="AU54" s="26">
        <f t="shared" si="10"/>
        <v>0</v>
      </c>
      <c r="AV54" s="159">
        <f>Proj_1!S71+Proj_2!S71+Proj_3!S71+Proj_4!S71+Proj_5!S71+Proj_6!S71+Proj_7!S71+Proj_8!S71+Proj_9!S71+Proj_10!S71+Proj_11!S71+Proj_12!S71+Proj_13!S71+Proj_14!S71+Proj_15!S71+Proj_16!S71+Proj_17!S71+Proj_18!S71+Proj_19!S71+Proj_20!S71+Proj_21!S71+Proj_22!S71+Proj_23!S71+Proj_24!S71+Proj_25!S71+Proj_26!S71+Proj_27!S71+Proj_28!S71+Proj_29!S71+Proj_30!S71+Proj_31!S71+Proj_32!S71+Proj_33!S71+Proj_34!S71+Proj_35!S71+Proj_36!S71+Proj_37!S71+Proj_38!S71+Proj_39!S71+Proj_40!H71</f>
        <v>0</v>
      </c>
      <c r="AW54" s="29"/>
      <c r="AX54" s="29"/>
      <c r="AY54" s="293">
        <f t="shared" si="17"/>
        <v>0</v>
      </c>
      <c r="AZ54" s="298">
        <f t="shared" si="18"/>
        <v>0</v>
      </c>
      <c r="BA54" s="297"/>
      <c r="BB54" s="297"/>
      <c r="BC54" s="297"/>
      <c r="BD54" s="297"/>
      <c r="BE54" s="297"/>
      <c r="BF54" s="299"/>
    </row>
    <row r="55" spans="1:58" x14ac:dyDescent="0.35">
      <c r="A55" s="36"/>
      <c r="B55" s="37"/>
      <c r="C55" s="38"/>
      <c r="D55" s="159">
        <f>Proj_1!H72+Proj_2!H72+Proj_3!H72+Proj_4!H72+Proj_5!H72+Proj_6!H72+Proj_7!H72+Proj_8!H72+Proj_9!H72+Proj_10!H72+Proj_11!H72+Proj_12!H72+Proj_13!H72+Proj_14!H72+Proj_15!H72+Proj_16!H72+Proj_17!H72+Proj_18!H72+Proj_19!H72+Proj_20!H72+Proj_21!H72+Proj_22!H72+Proj_23!H72+Proj_24!H72+Proj_25!H72+Proj_26!H72+Proj_27!H72+Proj_28!H72+Proj_29!H72+Proj_30!H72+Proj_31!H72+Proj_32!H72+Proj_33!H72+Proj_34!H72+Proj_35!H72+Proj_36!H72+Proj_37!H72+Proj_38!H72+Proj_39!H72+Proj_40!H72</f>
        <v>0</v>
      </c>
      <c r="E55" s="29"/>
      <c r="F55" s="29"/>
      <c r="G55" s="26">
        <f t="shared" si="21"/>
        <v>0</v>
      </c>
      <c r="H55" s="159">
        <f>Proj_1!I72+Proj_2!I72+Proj_3!I72+Proj_4!I72+Proj_5!I72+Proj_6!I72+Proj_7!I72+Proj_8!I72+Proj_9!I72+Proj_10!I72+Proj_11!I72+Proj_12!I72+Proj_13!I72+Proj_14!I72+Proj_15!I72+Proj_16!I72+Proj_17!I72+Proj_18!I72+Proj_19!I72+Proj_20!I72+Proj_21!I72+Proj_22!I72+Proj_23!I72+Proj_24!I72+Proj_25!I72+Proj_26!I72+Proj_27!I72+Proj_28!I72+Proj_29!I72+Proj_30!I72+Proj_31!I72+Proj_32!I72+Proj_33!I72+Proj_34!I72+Proj_35!I72+Proj_36!I72+Proj_37!I72+Proj_38!I72+Proj_39!I72+Proj_40!H72</f>
        <v>0</v>
      </c>
      <c r="I55" s="29">
        <v>0</v>
      </c>
      <c r="J55" s="29">
        <v>0</v>
      </c>
      <c r="K55" s="26">
        <f t="shared" si="22"/>
        <v>0</v>
      </c>
      <c r="L55" s="159">
        <f>Proj_1!J72+Proj_2!J72+Proj_3!J72+Proj_4!J72+Proj_5!J72+Proj_6!J72+Proj_7!J72+Proj_8!J72+Proj_9!J72+Proj_10!J72+Proj_11!J72+Proj_12!J72+Proj_13!J72+Proj_14!J72+Proj_15!J72+Proj_16!J72+Proj_17!J72+Proj_18!J72+Proj_19!J72+Proj_20!J72+Proj_21!J72+Proj_22!J72+Proj_23!J72+Proj_24!J72+Proj_25!J72+Proj_26!J72+Proj_27!J72+Proj_28!J72+Proj_29!J72+Proj_30!J72+Proj_31!J72+Proj_32!J72+Proj_33!J72+Proj_34!J72+Proj_35!J72+Proj_36!J72+Proj_37!J72+Proj_38!J72+Proj_39!J72+Proj_40!H72</f>
        <v>0</v>
      </c>
      <c r="M55" s="29">
        <v>0</v>
      </c>
      <c r="N55" s="29">
        <v>0</v>
      </c>
      <c r="O55" s="26">
        <f t="shared" si="23"/>
        <v>0</v>
      </c>
      <c r="P55" s="159">
        <f>Proj_1!K72+Proj_2!K72+Proj_3!K72+Proj_4!K72+Proj_5!K72+Proj_6!K72+Proj_7!K72+Proj_8!K72+Proj_9!K72+Proj_10!K72+Proj_11!K72+Proj_12!K72+Proj_13!K72+Proj_14!K72+Proj_15!K72+Proj_16!K72+Proj_17!K72+Proj_18!K72+Proj_19!K72+Proj_20!K72+Proj_21!K72+Proj_22!K72+Proj_23!K72+Proj_24!K72+Proj_25!K72+Proj_26!K72+Proj_27!K72+Proj_28!K72+Proj_29!K72+Proj_30!K72+Proj_31!K72+Proj_32!K72+Proj_33!K72+Proj_34!K72+Proj_35!K72+Proj_36!K72+Proj_37!K72+Proj_38!K72+Proj_39!K72+Proj_40!K72</f>
        <v>0</v>
      </c>
      <c r="Q55" s="29">
        <v>0</v>
      </c>
      <c r="R55" s="29">
        <v>0</v>
      </c>
      <c r="S55" s="26">
        <f t="shared" si="24"/>
        <v>0</v>
      </c>
      <c r="T55" s="159">
        <f>Proj_1!L72+Proj_2!L72+Proj_3!L72+Proj_4!L72+Proj_5!L72+Proj_6!L72+Proj_7!L72+Proj_8!L72+Proj_9!L72+Proj_10!L72+Proj_11!L72+Proj_12!L72+Proj_13!L72+Proj_14!L72+Proj_15!L72+Proj_16!L72+Proj_17!L72+Proj_18!L72+Proj_19!L72+Proj_20!L72+Proj_21!L72+Proj_22!L72+Proj_23!L72+Proj_24!L72+Proj_25!L72+Proj_26!L72+Proj_27!L72+Proj_28!L72+Proj_29!L72+Proj_30!L72+Proj_31!L72+Proj_32!L72+Proj_33!L72+Proj_34!L72+Proj_35!L72+Proj_36!L72+Proj_37!L72+Proj_38!L72+Proj_39!L72+Proj_40!H72</f>
        <v>0</v>
      </c>
      <c r="U55" s="29">
        <v>0</v>
      </c>
      <c r="V55" s="29">
        <v>0</v>
      </c>
      <c r="W55" s="26">
        <f t="shared" si="25"/>
        <v>0</v>
      </c>
      <c r="X55" s="159">
        <f>Proj_1!M72+Proj_2!M72+Proj_3!M72+Proj_4!M72+Proj_5!M72+Proj_6!M72+Proj_7!M72+Proj_8!M72+Proj_9!M72+Proj_10!M72+Proj_11!M72+Proj_12!M72+Proj_13!M72+Proj_14!M72+Proj_15!M72+Proj_16!M72+Proj_17!M72+Proj_18!M72+Proj_19!M72+Proj_20!M72+Proj_21!M72+Proj_22!M72+Proj_23!M72+Proj_24!M72+Proj_25!M72+Proj_26!M72+Proj_27!M72+Proj_28!M72+Proj_29!M72+Proj_30!M72+Proj_31!M72+Proj_32!M72+Proj_33!M72+Proj_34!M72+Proj_35!M72+Proj_36!M72+Proj_37!M72+Proj_38!M72+Proj_39!M72+Proj_40!H72</f>
        <v>0</v>
      </c>
      <c r="Y55" s="29">
        <v>0</v>
      </c>
      <c r="Z55" s="29">
        <v>0</v>
      </c>
      <c r="AA55" s="26">
        <f t="shared" si="5"/>
        <v>0</v>
      </c>
      <c r="AB55" s="159">
        <f>Proj_1!N72+Proj_2!N72+Proj_3!N72+Proj_4!N72+Proj_5!N72+Proj_6!N72+Proj_7!N72+Proj_8!N72+Proj_9!N72+Proj_10!N72+Proj_11!N72+Proj_12!N72+Proj_13!N72+Proj_14!N72+Proj_15!N72+Proj_16!N72+Proj_17!N72+Proj_18!N72+Proj_19!N72+Proj_20!N72+Proj_21!N72+Proj_22!N72+Proj_23!N72+Proj_24!N72+Proj_25!N72+Proj_26!N72+Proj_27!N72+Proj_28!N72+Proj_29!N72+Proj_30!N72+Proj_31!N72+Proj_32!N72+Proj_33!N72+Proj_34!N72+Proj_35!N72+Proj_36!N72+Proj_37!N72+Proj_38!N72+Proj_39!N72+Proj_40!H72</f>
        <v>0</v>
      </c>
      <c r="AC55" s="29">
        <v>0</v>
      </c>
      <c r="AD55" s="29">
        <v>0</v>
      </c>
      <c r="AE55" s="26">
        <f t="shared" si="6"/>
        <v>0</v>
      </c>
      <c r="AF55" s="159">
        <f>Proj_1!O72+Proj_2!O72+Proj_3!O72+Proj_4!O72+Proj_5!O72+Proj_6!O72+Proj_7!O72+Proj_8!O72+Proj_9!O72+Proj_10!O72+Proj_11!O72+Proj_12!O72+Proj_13!O72+Proj_14!O72+Proj_15!O72+Proj_16!O72+Proj_17!O72+Proj_18!O72+Proj_19!O72+Proj_20!O72+Proj_21!O72+Proj_22!O72+Proj_23!O72+Proj_24!O72+Proj_25!O72+Proj_26!O72+Proj_27!O72+Proj_28!O72+Proj_29!O72+Proj_30!O72+Proj_31!O72+Proj_32!O72+Proj_33!O72+Proj_34!O72+Proj_35!O72+Proj_36!O72+Proj_37!O72+Proj_38!O72+Proj_39!O72+Proj_40!H72</f>
        <v>0</v>
      </c>
      <c r="AG55" s="29">
        <v>0</v>
      </c>
      <c r="AH55" s="29">
        <v>0</v>
      </c>
      <c r="AI55" s="26">
        <f t="shared" si="7"/>
        <v>0</v>
      </c>
      <c r="AJ55" s="159">
        <f>Proj_1!P72+Proj_2!P72+Proj_3!P72+Proj_4!P72+Proj_5!P72+Proj_6!P72+Proj_7!P72+Proj_8!P72+Proj_9!P72+Proj_10!P72+Proj_11!P72+Proj_12!P72+Proj_13!P72+Proj_14!P72+Proj_15!P72+Proj_16!P72+Proj_17!P72+Proj_18!P72+Proj_19!P72+Proj_20!P72+Proj_21!P72+Proj_22!P72+Proj_23!P72+Proj_24!P72+Proj_25!P72+Proj_26!P72+Proj_27!P72+Proj_28!P72+Proj_29!P72+Proj_30!P72+Proj_31!P72+Proj_32!P72+Proj_33!P72+Proj_34!P72+Proj_35!P72+Proj_36!P72+Proj_37!P72+Proj_38!P72+Proj_39!P72+Proj_40!H72</f>
        <v>0</v>
      </c>
      <c r="AK55" s="29"/>
      <c r="AL55" s="29"/>
      <c r="AM55" s="26">
        <f t="shared" si="8"/>
        <v>0</v>
      </c>
      <c r="AN55" s="159">
        <f>Proj_1!Q72+Proj_2!Q72+Proj_3!Q72+Proj_4!Q72+Proj_5!Q72+Proj_6!Q72+Proj_7!Q72+Proj_8!Q72+Proj_9!Q72+Proj_10!Q72+Proj_11!Q72+Proj_12!Q72+Proj_13!Q72+Proj_14!Q72+Proj_15!Q72+Proj_16!Q72+Proj_17!Q72+Proj_18!Q72+Proj_19!Q72+Proj_20!Q72+Proj_21!Q72+Proj_22!Q72+Proj_23!Q72+Proj_24!Q72+Proj_25!Q72+Proj_26!Q72+Proj_27!Q72+Proj_28!Q72+Proj_29!Q72+Proj_30!Q72+Proj_31!Q72+Proj_32!Q72+Proj_33!Q72+Proj_34!Q72+Proj_35!Q72+Proj_36!Q72+Proj_37!Q72+Proj_38!Q72+Proj_39!Q72+Proj_40!H72</f>
        <v>0</v>
      </c>
      <c r="AO55" s="29"/>
      <c r="AP55" s="29"/>
      <c r="AQ55" s="26">
        <f t="shared" si="9"/>
        <v>0</v>
      </c>
      <c r="AR55" s="159">
        <f>Proj_1!R72+Proj_2!R72+Proj_3!R72+Proj_4!R72+Proj_5!R72+Proj_6!R72+Proj_7!R72+Proj_8!R72+Proj_9!R72+Proj_10!R72+Proj_11!R72+Proj_12!R72+Proj_13!R72+Proj_14!R72+Proj_15!R72+Proj_16!R72+Proj_17!R72+Proj_18!R72+Proj_19!R72+Proj_20!R72+Proj_21!R72+Proj_22!R72+Proj_23!R72+Proj_24!R72+Proj_25!R72+Proj_26!R72+Proj_27!R72+Proj_28!R72+Proj_29!R72+Proj_30!R72+Proj_31!R72+Proj_32!R72+Proj_33!R72+Proj_34!R72+Proj_35!R72+Proj_36!R72+Proj_37!R72+Proj_38!R72+Proj_39!R72+Proj_40!H72</f>
        <v>0</v>
      </c>
      <c r="AS55" s="29"/>
      <c r="AT55" s="29"/>
      <c r="AU55" s="26">
        <f t="shared" si="10"/>
        <v>0</v>
      </c>
      <c r="AV55" s="159">
        <f>Proj_1!S72+Proj_2!S72+Proj_3!S72+Proj_4!S72+Proj_5!S72+Proj_6!S72+Proj_7!S72+Proj_8!S72+Proj_9!S72+Proj_10!S72+Proj_11!S72+Proj_12!S72+Proj_13!S72+Proj_14!S72+Proj_15!S72+Proj_16!S72+Proj_17!S72+Proj_18!S72+Proj_19!S72+Proj_20!S72+Proj_21!S72+Proj_22!S72+Proj_23!S72+Proj_24!S72+Proj_25!S72+Proj_26!S72+Proj_27!S72+Proj_28!S72+Proj_29!S72+Proj_30!S72+Proj_31!S72+Proj_32!S72+Proj_33!S72+Proj_34!S72+Proj_35!S72+Proj_36!S72+Proj_37!S72+Proj_38!S72+Proj_39!S72+Proj_40!H72</f>
        <v>0</v>
      </c>
      <c r="AW55" s="29"/>
      <c r="AX55" s="29"/>
      <c r="AY55" s="293">
        <f t="shared" si="17"/>
        <v>0</v>
      </c>
      <c r="AZ55" s="298">
        <f t="shared" si="18"/>
        <v>0</v>
      </c>
      <c r="BA55" s="297"/>
      <c r="BB55" s="297"/>
      <c r="BC55" s="297"/>
      <c r="BD55" s="297"/>
      <c r="BE55" s="297"/>
      <c r="BF55" s="299"/>
    </row>
    <row r="56" spans="1:58" x14ac:dyDescent="0.35">
      <c r="A56" s="36"/>
      <c r="B56" s="37"/>
      <c r="C56" s="38"/>
      <c r="D56" s="159">
        <f>Proj_1!H73+Proj_2!H73+Proj_3!H73+Proj_4!H73+Proj_5!H73+Proj_6!H73+Proj_7!H73+Proj_8!H73+Proj_9!H73+Proj_10!H73+Proj_11!H73+Proj_12!H73+Proj_13!H73+Proj_14!H73+Proj_15!H73+Proj_16!H73+Proj_17!H73+Proj_18!H73+Proj_19!H73+Proj_20!H73+Proj_21!H73+Proj_22!H73+Proj_23!H73+Proj_24!H73+Proj_25!H73+Proj_26!H73+Proj_27!H73+Proj_28!H73+Proj_29!H73+Proj_30!H73+Proj_31!H73+Proj_32!H73+Proj_33!H73+Proj_34!H73+Proj_35!H73+Proj_36!H73+Proj_37!H73+Proj_38!H73+Proj_39!H73+Proj_40!H73</f>
        <v>0</v>
      </c>
      <c r="E56" s="29"/>
      <c r="F56" s="29"/>
      <c r="G56" s="26">
        <f t="shared" si="0"/>
        <v>0</v>
      </c>
      <c r="H56" s="159">
        <f>Proj_1!I73+Proj_2!I73+Proj_3!I73+Proj_4!I73+Proj_5!I73+Proj_6!I73+Proj_7!I73+Proj_8!I73+Proj_9!I73+Proj_10!I73+Proj_11!I73+Proj_12!I73+Proj_13!I73+Proj_14!I73+Proj_15!I73+Proj_16!I73+Proj_17!I73+Proj_18!I73+Proj_19!I73+Proj_20!I73+Proj_21!I73+Proj_22!I73+Proj_23!I73+Proj_24!I73+Proj_25!I73+Proj_26!I73+Proj_27!I73+Proj_28!I73+Proj_29!I73+Proj_30!I73+Proj_31!I73+Proj_32!I73+Proj_33!I73+Proj_34!I73+Proj_35!I73+Proj_36!I73+Proj_37!I73+Proj_38!I73+Proj_39!I73+Proj_40!H73</f>
        <v>0</v>
      </c>
      <c r="I56" s="29">
        <v>0</v>
      </c>
      <c r="J56" s="29">
        <v>0</v>
      </c>
      <c r="K56" s="26">
        <f t="shared" si="1"/>
        <v>0</v>
      </c>
      <c r="L56" s="159">
        <f>Proj_1!J73+Proj_2!J73+Proj_3!J73+Proj_4!J73+Proj_5!J73+Proj_6!J73+Proj_7!J73+Proj_8!J73+Proj_9!J73+Proj_10!J73+Proj_11!J73+Proj_12!J73+Proj_13!J73+Proj_14!J73+Proj_15!J73+Proj_16!J73+Proj_17!J73+Proj_18!J73+Proj_19!J73+Proj_20!J73+Proj_21!J73+Proj_22!J73+Proj_23!J73+Proj_24!J73+Proj_25!J73+Proj_26!J73+Proj_27!J73+Proj_28!J73+Proj_29!J73+Proj_30!J73+Proj_31!J73+Proj_32!J73+Proj_33!J73+Proj_34!J73+Proj_35!J73+Proj_36!J73+Proj_37!J73+Proj_38!J73+Proj_39!J73+Proj_40!H73</f>
        <v>0</v>
      </c>
      <c r="M56" s="29">
        <v>0</v>
      </c>
      <c r="N56" s="29">
        <v>0</v>
      </c>
      <c r="O56" s="26">
        <f t="shared" si="2"/>
        <v>0</v>
      </c>
      <c r="P56" s="159">
        <f>Proj_1!K73+Proj_2!K73+Proj_3!K73+Proj_4!K73+Proj_5!K73+Proj_6!K73+Proj_7!K73+Proj_8!K73+Proj_9!K73+Proj_10!K73+Proj_11!K73+Proj_12!K73+Proj_13!K73+Proj_14!K73+Proj_15!K73+Proj_16!K73+Proj_17!K73+Proj_18!K73+Proj_19!K73+Proj_20!K73+Proj_21!K73+Proj_22!K73+Proj_23!K73+Proj_24!K73+Proj_25!K73+Proj_26!K73+Proj_27!K73+Proj_28!K73+Proj_29!K73+Proj_30!K73+Proj_31!K73+Proj_32!K73+Proj_33!K73+Proj_34!K73+Proj_35!K73+Proj_36!K73+Proj_37!K73+Proj_38!K73+Proj_39!K73+Proj_40!K73</f>
        <v>0</v>
      </c>
      <c r="Q56" s="29">
        <v>0</v>
      </c>
      <c r="R56" s="29">
        <v>0</v>
      </c>
      <c r="S56" s="26">
        <f t="shared" si="19"/>
        <v>0</v>
      </c>
      <c r="T56" s="159">
        <f>Proj_1!L73+Proj_2!L73+Proj_3!L73+Proj_4!L73+Proj_5!L73+Proj_6!L73+Proj_7!L73+Proj_8!L73+Proj_9!L73+Proj_10!L73+Proj_11!L73+Proj_12!L73+Proj_13!L73+Proj_14!L73+Proj_15!L73+Proj_16!L73+Proj_17!L73+Proj_18!L73+Proj_19!L73+Proj_20!L73+Proj_21!L73+Proj_22!L73+Proj_23!L73+Proj_24!L73+Proj_25!L73+Proj_26!L73+Proj_27!L73+Proj_28!L73+Proj_29!L73+Proj_30!L73+Proj_31!L73+Proj_32!L73+Proj_33!L73+Proj_34!L73+Proj_35!L73+Proj_36!L73+Proj_37!L73+Proj_38!L73+Proj_39!L73+Proj_40!H73</f>
        <v>0</v>
      </c>
      <c r="U56" s="29">
        <v>0</v>
      </c>
      <c r="V56" s="29">
        <v>0</v>
      </c>
      <c r="W56" s="26">
        <f t="shared" si="20"/>
        <v>0</v>
      </c>
      <c r="X56" s="159">
        <f>Proj_1!M73+Proj_2!M73+Proj_3!M73+Proj_4!M73+Proj_5!M73+Proj_6!M73+Proj_7!M73+Proj_8!M73+Proj_9!M73+Proj_10!M73+Proj_11!M73+Proj_12!M73+Proj_13!M73+Proj_14!M73+Proj_15!M73+Proj_16!M73+Proj_17!M73+Proj_18!M73+Proj_19!M73+Proj_20!M73+Proj_21!M73+Proj_22!M73+Proj_23!M73+Proj_24!M73+Proj_25!M73+Proj_26!M73+Proj_27!M73+Proj_28!M73+Proj_29!M73+Proj_30!M73+Proj_31!M73+Proj_32!M73+Proj_33!M73+Proj_34!M73+Proj_35!M73+Proj_36!M73+Proj_37!M73+Proj_38!M73+Proj_39!M73+Proj_40!H73</f>
        <v>0</v>
      </c>
      <c r="Y56" s="29">
        <v>0</v>
      </c>
      <c r="Z56" s="29">
        <v>0</v>
      </c>
      <c r="AA56" s="26">
        <f t="shared" si="5"/>
        <v>0</v>
      </c>
      <c r="AB56" s="159">
        <f>Proj_1!N73+Proj_2!N73+Proj_3!N73+Proj_4!N73+Proj_5!N73+Proj_6!N73+Proj_7!N73+Proj_8!N73+Proj_9!N73+Proj_10!N73+Proj_11!N73+Proj_12!N73+Proj_13!N73+Proj_14!N73+Proj_15!N73+Proj_16!N73+Proj_17!N73+Proj_18!N73+Proj_19!N73+Proj_20!N73+Proj_21!N73+Proj_22!N73+Proj_23!N73+Proj_24!N73+Proj_25!N73+Proj_26!N73+Proj_27!N73+Proj_28!N73+Proj_29!N73+Proj_30!N73+Proj_31!N73+Proj_32!N73+Proj_33!N73+Proj_34!N73+Proj_35!N73+Proj_36!N73+Proj_37!N73+Proj_38!N73+Proj_39!N73+Proj_40!H73</f>
        <v>0</v>
      </c>
      <c r="AC56" s="29">
        <v>0</v>
      </c>
      <c r="AD56" s="29">
        <v>0</v>
      </c>
      <c r="AE56" s="26">
        <f t="shared" si="6"/>
        <v>0</v>
      </c>
      <c r="AF56" s="159">
        <f>Proj_1!O73+Proj_2!O73+Proj_3!O73+Proj_4!O73+Proj_5!O73+Proj_6!O73+Proj_7!O73+Proj_8!O73+Proj_9!O73+Proj_10!O73+Proj_11!O73+Proj_12!O73+Proj_13!O73+Proj_14!O73+Proj_15!O73+Proj_16!O73+Proj_17!O73+Proj_18!O73+Proj_19!O73+Proj_20!O73+Proj_21!O73+Proj_22!O73+Proj_23!O73+Proj_24!O73+Proj_25!O73+Proj_26!O73+Proj_27!O73+Proj_28!O73+Proj_29!O73+Proj_30!O73+Proj_31!O73+Proj_32!O73+Proj_33!O73+Proj_34!O73+Proj_35!O73+Proj_36!O73+Proj_37!O73+Proj_38!O73+Proj_39!O73+Proj_40!H73</f>
        <v>0</v>
      </c>
      <c r="AG56" s="29">
        <v>0</v>
      </c>
      <c r="AH56" s="29">
        <v>0</v>
      </c>
      <c r="AI56" s="26">
        <f t="shared" si="7"/>
        <v>0</v>
      </c>
      <c r="AJ56" s="159">
        <f>Proj_1!P73+Proj_2!P73+Proj_3!P73+Proj_4!P73+Proj_5!P73+Proj_6!P73+Proj_7!P73+Proj_8!P73+Proj_9!P73+Proj_10!P73+Proj_11!P73+Proj_12!P73+Proj_13!P73+Proj_14!P73+Proj_15!P73+Proj_16!P73+Proj_17!P73+Proj_18!P73+Proj_19!P73+Proj_20!P73+Proj_21!P73+Proj_22!P73+Proj_23!P73+Proj_24!P73+Proj_25!P73+Proj_26!P73+Proj_27!P73+Proj_28!P73+Proj_29!P73+Proj_30!P73+Proj_31!P73+Proj_32!P73+Proj_33!P73+Proj_34!P73+Proj_35!P73+Proj_36!P73+Proj_37!P73+Proj_38!P73+Proj_39!P73+Proj_40!H73</f>
        <v>0</v>
      </c>
      <c r="AK56" s="29"/>
      <c r="AL56" s="29"/>
      <c r="AM56" s="26">
        <f t="shared" si="8"/>
        <v>0</v>
      </c>
      <c r="AN56" s="159">
        <f>Proj_1!Q73+Proj_2!Q73+Proj_3!Q73+Proj_4!Q73+Proj_5!Q73+Proj_6!Q73+Proj_7!Q73+Proj_8!Q73+Proj_9!Q73+Proj_10!Q73+Proj_11!Q73+Proj_12!Q73+Proj_13!Q73+Proj_14!Q73+Proj_15!Q73+Proj_16!Q73+Proj_17!Q73+Proj_18!Q73+Proj_19!Q73+Proj_20!Q73+Proj_21!Q73+Proj_22!Q73+Proj_23!Q73+Proj_24!Q73+Proj_25!Q73+Proj_26!Q73+Proj_27!Q73+Proj_28!Q73+Proj_29!Q73+Proj_30!Q73+Proj_31!Q73+Proj_32!Q73+Proj_33!Q73+Proj_34!Q73+Proj_35!Q73+Proj_36!Q73+Proj_37!Q73+Proj_38!Q73+Proj_39!Q73+Proj_40!H73</f>
        <v>0</v>
      </c>
      <c r="AO56" s="29"/>
      <c r="AP56" s="29"/>
      <c r="AQ56" s="26">
        <f t="shared" si="9"/>
        <v>0</v>
      </c>
      <c r="AR56" s="159">
        <f>Proj_1!R73+Proj_2!R73+Proj_3!R73+Proj_4!R73+Proj_5!R73+Proj_6!R73+Proj_7!R73+Proj_8!R73+Proj_9!R73+Proj_10!R73+Proj_11!R73+Proj_12!R73+Proj_13!R73+Proj_14!R73+Proj_15!R73+Proj_16!R73+Proj_17!R73+Proj_18!R73+Proj_19!R73+Proj_20!R73+Proj_21!R73+Proj_22!R73+Proj_23!R73+Proj_24!R73+Proj_25!R73+Proj_26!R73+Proj_27!R73+Proj_28!R73+Proj_29!R73+Proj_30!R73+Proj_31!R73+Proj_32!R73+Proj_33!R73+Proj_34!R73+Proj_35!R73+Proj_36!R73+Proj_37!R73+Proj_38!R73+Proj_39!R73+Proj_40!H73</f>
        <v>0</v>
      </c>
      <c r="AS56" s="29"/>
      <c r="AT56" s="29"/>
      <c r="AU56" s="26">
        <f t="shared" si="10"/>
        <v>0</v>
      </c>
      <c r="AV56" s="159">
        <f>Proj_1!S73+Proj_2!S73+Proj_3!S73+Proj_4!S73+Proj_5!S73+Proj_6!S73+Proj_7!S73+Proj_8!S73+Proj_9!S73+Proj_10!S73+Proj_11!S73+Proj_12!S73+Proj_13!S73+Proj_14!S73+Proj_15!S73+Proj_16!S73+Proj_17!S73+Proj_18!S73+Proj_19!S73+Proj_20!S73+Proj_21!S73+Proj_22!S73+Proj_23!S73+Proj_24!S73+Proj_25!S73+Proj_26!S73+Proj_27!S73+Proj_28!S73+Proj_29!S73+Proj_30!S73+Proj_31!S73+Proj_32!S73+Proj_33!S73+Proj_34!S73+Proj_35!S73+Proj_36!S73+Proj_37!S73+Proj_38!S73+Proj_39!S73+Proj_40!H73</f>
        <v>0</v>
      </c>
      <c r="AW56" s="29"/>
      <c r="AX56" s="29"/>
      <c r="AY56" s="293">
        <f t="shared" si="17"/>
        <v>0</v>
      </c>
      <c r="AZ56" s="298">
        <f t="shared" si="18"/>
        <v>0</v>
      </c>
      <c r="BA56" s="297"/>
      <c r="BB56" s="297"/>
      <c r="BC56" s="297"/>
      <c r="BD56" s="297"/>
      <c r="BE56" s="297"/>
      <c r="BF56" s="299"/>
    </row>
    <row r="57" spans="1:58" x14ac:dyDescent="0.35">
      <c r="A57" s="36"/>
      <c r="B57" s="37"/>
      <c r="C57" s="38"/>
      <c r="D57" s="159">
        <f>Proj_1!H74+Proj_2!H74+Proj_3!H74+Proj_4!H74+Proj_5!H74+Proj_6!H74+Proj_7!H74+Proj_8!H74+Proj_9!H74+Proj_10!H74+Proj_11!H74+Proj_12!H74+Proj_13!H74+Proj_14!H74+Proj_15!H74+Proj_16!H74+Proj_17!H74+Proj_18!H74+Proj_19!H74+Proj_20!H74+Proj_21!H74+Proj_22!H74+Proj_23!H74+Proj_24!H74+Proj_25!H74+Proj_26!H74+Proj_27!H74+Proj_28!H74+Proj_29!H74+Proj_30!H74+Proj_31!H74+Proj_32!H74+Proj_33!H74+Proj_34!H74+Proj_35!H74+Proj_36!H74+Proj_37!H74+Proj_38!H74+Proj_39!H74+Proj_40!H74</f>
        <v>0</v>
      </c>
      <c r="E57" s="29"/>
      <c r="F57" s="29"/>
      <c r="G57" s="26">
        <f t="shared" si="0"/>
        <v>0</v>
      </c>
      <c r="H57" s="159">
        <f>Proj_1!I74+Proj_2!I74+Proj_3!I74+Proj_4!I74+Proj_5!I74+Proj_6!I74+Proj_7!I74+Proj_8!I74+Proj_9!I74+Proj_10!I74+Proj_11!I74+Proj_12!I74+Proj_13!I74+Proj_14!I74+Proj_15!I74+Proj_16!I74+Proj_17!I74+Proj_18!I74+Proj_19!I74+Proj_20!I74+Proj_21!I74+Proj_22!I74+Proj_23!I74+Proj_24!I74+Proj_25!I74+Proj_26!I74+Proj_27!I74+Proj_28!I74+Proj_29!I74+Proj_30!I74+Proj_31!I74+Proj_32!I74+Proj_33!I74+Proj_34!I74+Proj_35!I74+Proj_36!I74+Proj_37!I74+Proj_38!I74+Proj_39!I74+Proj_40!H74</f>
        <v>0</v>
      </c>
      <c r="I57" s="29">
        <v>0</v>
      </c>
      <c r="J57" s="29">
        <v>0</v>
      </c>
      <c r="K57" s="26">
        <f t="shared" si="1"/>
        <v>0</v>
      </c>
      <c r="L57" s="159">
        <f>Proj_1!J74+Proj_2!J74+Proj_3!J74+Proj_4!J74+Proj_5!J74+Proj_6!J74+Proj_7!J74+Proj_8!J74+Proj_9!J74+Proj_10!J74+Proj_11!J74+Proj_12!J74+Proj_13!J74+Proj_14!J74+Proj_15!J74+Proj_16!J74+Proj_17!J74+Proj_18!J74+Proj_19!J74+Proj_20!J74+Proj_21!J74+Proj_22!J74+Proj_23!J74+Proj_24!J74+Proj_25!J74+Proj_26!J74+Proj_27!J74+Proj_28!J74+Proj_29!J74+Proj_30!J74+Proj_31!J74+Proj_32!J74+Proj_33!J74+Proj_34!J74+Proj_35!J74+Proj_36!J74+Proj_37!J74+Proj_38!J74+Proj_39!J74+Proj_40!H74</f>
        <v>0</v>
      </c>
      <c r="M57" s="29">
        <v>0</v>
      </c>
      <c r="N57" s="29">
        <v>0</v>
      </c>
      <c r="O57" s="26">
        <f t="shared" si="2"/>
        <v>0</v>
      </c>
      <c r="P57" s="159">
        <f>Proj_1!K74+Proj_2!K74+Proj_3!K74+Proj_4!K74+Proj_5!K74+Proj_6!K74+Proj_7!K74+Proj_8!K74+Proj_9!K74+Proj_10!K74+Proj_11!K74+Proj_12!K74+Proj_13!K74+Proj_14!K74+Proj_15!K74+Proj_16!K74+Proj_17!K74+Proj_18!K74+Proj_19!K74+Proj_20!K74+Proj_21!K74+Proj_22!K74+Proj_23!K74+Proj_24!K74+Proj_25!K74+Proj_26!K74+Proj_27!K74+Proj_28!K74+Proj_29!K74+Proj_30!K74+Proj_31!K74+Proj_32!K74+Proj_33!K74+Proj_34!K74+Proj_35!K74+Proj_36!K74+Proj_37!K74+Proj_38!K74+Proj_39!K74+Proj_40!K74</f>
        <v>0</v>
      </c>
      <c r="Q57" s="29">
        <v>0</v>
      </c>
      <c r="R57" s="29">
        <v>0</v>
      </c>
      <c r="S57" s="26">
        <f t="shared" si="19"/>
        <v>0</v>
      </c>
      <c r="T57" s="159">
        <f>Proj_1!L74+Proj_2!L74+Proj_3!L74+Proj_4!L74+Proj_5!L74+Proj_6!L74+Proj_7!L74+Proj_8!L74+Proj_9!L74+Proj_10!L74+Proj_11!L74+Proj_12!L74+Proj_13!L74+Proj_14!L74+Proj_15!L74+Proj_16!L74+Proj_17!L74+Proj_18!L74+Proj_19!L74+Proj_20!L74+Proj_21!L74+Proj_22!L74+Proj_23!L74+Proj_24!L74+Proj_25!L74+Proj_26!L74+Proj_27!L74+Proj_28!L74+Proj_29!L74+Proj_30!L74+Proj_31!L74+Proj_32!L74+Proj_33!L74+Proj_34!L74+Proj_35!L74+Proj_36!L74+Proj_37!L74+Proj_38!L74+Proj_39!L74+Proj_40!H74</f>
        <v>0</v>
      </c>
      <c r="U57" s="29">
        <v>0</v>
      </c>
      <c r="V57" s="29">
        <v>0</v>
      </c>
      <c r="W57" s="26">
        <f t="shared" si="20"/>
        <v>0</v>
      </c>
      <c r="X57" s="159">
        <f>Proj_1!M74+Proj_2!M74+Proj_3!M74+Proj_4!M74+Proj_5!M74+Proj_6!M74+Proj_7!M74+Proj_8!M74+Proj_9!M74+Proj_10!M74+Proj_11!M74+Proj_12!M74+Proj_13!M74+Proj_14!M74+Proj_15!M74+Proj_16!M74+Proj_17!M74+Proj_18!M74+Proj_19!M74+Proj_20!M74+Proj_21!M74+Proj_22!M74+Proj_23!M74+Proj_24!M74+Proj_25!M74+Proj_26!M74+Proj_27!M74+Proj_28!M74+Proj_29!M74+Proj_30!M74+Proj_31!M74+Proj_32!M74+Proj_33!M74+Proj_34!M74+Proj_35!M74+Proj_36!M74+Proj_37!M74+Proj_38!M74+Proj_39!M74+Proj_40!H74</f>
        <v>0</v>
      </c>
      <c r="Y57" s="29">
        <v>0</v>
      </c>
      <c r="Z57" s="29">
        <v>0</v>
      </c>
      <c r="AA57" s="26">
        <f t="shared" si="5"/>
        <v>0</v>
      </c>
      <c r="AB57" s="159">
        <f>Proj_1!N74+Proj_2!N74+Proj_3!N74+Proj_4!N74+Proj_5!N74+Proj_6!N74+Proj_7!N74+Proj_8!N74+Proj_9!N74+Proj_10!N74+Proj_11!N74+Proj_12!N74+Proj_13!N74+Proj_14!N74+Proj_15!N74+Proj_16!N74+Proj_17!N74+Proj_18!N74+Proj_19!N74+Proj_20!N74+Proj_21!N74+Proj_22!N74+Proj_23!N74+Proj_24!N74+Proj_25!N74+Proj_26!N74+Proj_27!N74+Proj_28!N74+Proj_29!N74+Proj_30!N74+Proj_31!N74+Proj_32!N74+Proj_33!N74+Proj_34!N74+Proj_35!N74+Proj_36!N74+Proj_37!N74+Proj_38!N74+Proj_39!N74+Proj_40!H74</f>
        <v>0</v>
      </c>
      <c r="AC57" s="29">
        <v>0</v>
      </c>
      <c r="AD57" s="29">
        <v>0</v>
      </c>
      <c r="AE57" s="26">
        <f t="shared" si="6"/>
        <v>0</v>
      </c>
      <c r="AF57" s="159">
        <f>Proj_1!O74+Proj_2!O74+Proj_3!O74+Proj_4!O74+Proj_5!O74+Proj_6!O74+Proj_7!O74+Proj_8!O74+Proj_9!O74+Proj_10!O74+Proj_11!O74+Proj_12!O74+Proj_13!O74+Proj_14!O74+Proj_15!O74+Proj_16!O74+Proj_17!O74+Proj_18!O74+Proj_19!O74+Proj_20!O74+Proj_21!O74+Proj_22!O74+Proj_23!O74+Proj_24!O74+Proj_25!O74+Proj_26!O74+Proj_27!O74+Proj_28!O74+Proj_29!O74+Proj_30!O74+Proj_31!O74+Proj_32!O74+Proj_33!O74+Proj_34!O74+Proj_35!O74+Proj_36!O74+Proj_37!O74+Proj_38!O74+Proj_39!O74+Proj_40!H74</f>
        <v>0</v>
      </c>
      <c r="AG57" s="29">
        <v>0</v>
      </c>
      <c r="AH57" s="29">
        <v>0</v>
      </c>
      <c r="AI57" s="26">
        <f t="shared" si="7"/>
        <v>0</v>
      </c>
      <c r="AJ57" s="159">
        <f>Proj_1!P74+Proj_2!P74+Proj_3!P74+Proj_4!P74+Proj_5!P74+Proj_6!P74+Proj_7!P74+Proj_8!P74+Proj_9!P74+Proj_10!P74+Proj_11!P74+Proj_12!P74+Proj_13!P74+Proj_14!P74+Proj_15!P74+Proj_16!P74+Proj_17!P74+Proj_18!P74+Proj_19!P74+Proj_20!P74+Proj_21!P74+Proj_22!P74+Proj_23!P74+Proj_24!P74+Proj_25!P74+Proj_26!P74+Proj_27!P74+Proj_28!P74+Proj_29!P74+Proj_30!P74+Proj_31!P74+Proj_32!P74+Proj_33!P74+Proj_34!P74+Proj_35!P74+Proj_36!P74+Proj_37!P74+Proj_38!P74+Proj_39!P74+Proj_40!H74</f>
        <v>0</v>
      </c>
      <c r="AK57" s="29"/>
      <c r="AL57" s="29"/>
      <c r="AM57" s="26">
        <f t="shared" si="8"/>
        <v>0</v>
      </c>
      <c r="AN57" s="159">
        <f>Proj_1!Q74+Proj_2!Q74+Proj_3!Q74+Proj_4!Q74+Proj_5!Q74+Proj_6!Q74+Proj_7!Q74+Proj_8!Q74+Proj_9!Q74+Proj_10!Q74+Proj_11!Q74+Proj_12!Q74+Proj_13!Q74+Proj_14!Q74+Proj_15!Q74+Proj_16!Q74+Proj_17!Q74+Proj_18!Q74+Proj_19!Q74+Proj_20!Q74+Proj_21!Q74+Proj_22!Q74+Proj_23!Q74+Proj_24!Q74+Proj_25!Q74+Proj_26!Q74+Proj_27!Q74+Proj_28!Q74+Proj_29!Q74+Proj_30!Q74+Proj_31!Q74+Proj_32!Q74+Proj_33!Q74+Proj_34!Q74+Proj_35!Q74+Proj_36!Q74+Proj_37!Q74+Proj_38!Q74+Proj_39!Q74+Proj_40!H74</f>
        <v>0</v>
      </c>
      <c r="AO57" s="29"/>
      <c r="AP57" s="29"/>
      <c r="AQ57" s="26">
        <f t="shared" si="9"/>
        <v>0</v>
      </c>
      <c r="AR57" s="159">
        <f>Proj_1!R74+Proj_2!R74+Proj_3!R74+Proj_4!R74+Proj_5!R74+Proj_6!R74+Proj_7!R74+Proj_8!R74+Proj_9!R74+Proj_10!R74+Proj_11!R74+Proj_12!R74+Proj_13!R74+Proj_14!R74+Proj_15!R74+Proj_16!R74+Proj_17!R74+Proj_18!R74+Proj_19!R74+Proj_20!R74+Proj_21!R74+Proj_22!R74+Proj_23!R74+Proj_24!R74+Proj_25!R74+Proj_26!R74+Proj_27!R74+Proj_28!R74+Proj_29!R74+Proj_30!R74+Proj_31!R74+Proj_32!R74+Proj_33!R74+Proj_34!R74+Proj_35!R74+Proj_36!R74+Proj_37!R74+Proj_38!R74+Proj_39!R74+Proj_40!H74</f>
        <v>0</v>
      </c>
      <c r="AS57" s="29"/>
      <c r="AT57" s="29"/>
      <c r="AU57" s="26">
        <f t="shared" si="10"/>
        <v>0</v>
      </c>
      <c r="AV57" s="159">
        <f>Proj_1!S74+Proj_2!S74+Proj_3!S74+Proj_4!S74+Proj_5!S74+Proj_6!S74+Proj_7!S74+Proj_8!S74+Proj_9!S74+Proj_10!S74+Proj_11!S74+Proj_12!S74+Proj_13!S74+Proj_14!S74+Proj_15!S74+Proj_16!S74+Proj_17!S74+Proj_18!S74+Proj_19!S74+Proj_20!S74+Proj_21!S74+Proj_22!S74+Proj_23!S74+Proj_24!S74+Proj_25!S74+Proj_26!S74+Proj_27!S74+Proj_28!S74+Proj_29!S74+Proj_30!S74+Proj_31!S74+Proj_32!S74+Proj_33!S74+Proj_34!S74+Proj_35!S74+Proj_36!S74+Proj_37!S74+Proj_38!S74+Proj_39!S74+Proj_40!H74</f>
        <v>0</v>
      </c>
      <c r="AW57" s="29"/>
      <c r="AX57" s="29"/>
      <c r="AY57" s="293">
        <f t="shared" si="17"/>
        <v>0</v>
      </c>
      <c r="AZ57" s="298">
        <f t="shared" si="18"/>
        <v>0</v>
      </c>
      <c r="BA57" s="297"/>
      <c r="BB57" s="297"/>
      <c r="BC57" s="297"/>
      <c r="BD57" s="297"/>
      <c r="BE57" s="297"/>
      <c r="BF57" s="299"/>
    </row>
    <row r="58" spans="1:58" x14ac:dyDescent="0.35">
      <c r="A58" s="36"/>
      <c r="B58" s="37"/>
      <c r="C58" s="38"/>
      <c r="D58" s="159">
        <f>Proj_1!H75+Proj_2!H75+Proj_3!H75+Proj_4!H75+Proj_5!H75+Proj_6!H75+Proj_7!H75+Proj_8!H75+Proj_9!H75+Proj_10!H75+Proj_11!H75+Proj_12!H75+Proj_13!H75+Proj_14!H75+Proj_15!H75+Proj_16!H75+Proj_17!H75+Proj_18!H75+Proj_19!H75+Proj_20!H75+Proj_21!H75+Proj_22!H75+Proj_23!H75+Proj_24!H75+Proj_25!H75+Proj_26!H75+Proj_27!H75+Proj_28!H75+Proj_29!H75+Proj_30!H75+Proj_31!H75+Proj_32!H75+Proj_33!H75+Proj_34!H75+Proj_35!H75+Proj_36!H75+Proj_37!H75+Proj_38!H75+Proj_39!H75+Proj_40!H75</f>
        <v>0</v>
      </c>
      <c r="E58" s="29"/>
      <c r="F58" s="29"/>
      <c r="G58" s="26">
        <f t="shared" si="0"/>
        <v>0</v>
      </c>
      <c r="H58" s="159">
        <f>Proj_1!I75+Proj_2!I75+Proj_3!I75+Proj_4!I75+Proj_5!I75+Proj_6!I75+Proj_7!I75+Proj_8!I75+Proj_9!I75+Proj_10!I75+Proj_11!I75+Proj_12!I75+Proj_13!I75+Proj_14!I75+Proj_15!I75+Proj_16!I75+Proj_17!I75+Proj_18!I75+Proj_19!I75+Proj_20!I75+Proj_21!I75+Proj_22!I75+Proj_23!I75+Proj_24!I75+Proj_25!I75+Proj_26!I75+Proj_27!I75+Proj_28!I75+Proj_29!I75+Proj_30!I75+Proj_31!I75+Proj_32!I75+Proj_33!I75+Proj_34!I75+Proj_35!I75+Proj_36!I75+Proj_37!I75+Proj_38!I75+Proj_39!I75+Proj_40!H75</f>
        <v>0</v>
      </c>
      <c r="I58" s="29">
        <v>0</v>
      </c>
      <c r="J58" s="29">
        <v>0</v>
      </c>
      <c r="K58" s="26">
        <f t="shared" si="1"/>
        <v>0</v>
      </c>
      <c r="L58" s="159">
        <f>Proj_1!J75+Proj_2!J75+Proj_3!J75+Proj_4!J75+Proj_5!J75+Proj_6!J75+Proj_7!J75+Proj_8!J75+Proj_9!J75+Proj_10!J75+Proj_11!J75+Proj_12!J75+Proj_13!J75+Proj_14!J75+Proj_15!J75+Proj_16!J75+Proj_17!J75+Proj_18!J75+Proj_19!J75+Proj_20!J75+Proj_21!J75+Proj_22!J75+Proj_23!J75+Proj_24!J75+Proj_25!J75+Proj_26!J75+Proj_27!J75+Proj_28!J75+Proj_29!J75+Proj_30!J75+Proj_31!J75+Proj_32!J75+Proj_33!J75+Proj_34!J75+Proj_35!J75+Proj_36!J75+Proj_37!J75+Proj_38!J75+Proj_39!J75+Proj_40!H75</f>
        <v>0</v>
      </c>
      <c r="M58" s="29">
        <v>0</v>
      </c>
      <c r="N58" s="29">
        <v>0</v>
      </c>
      <c r="O58" s="26">
        <f t="shared" si="2"/>
        <v>0</v>
      </c>
      <c r="P58" s="159">
        <f>Proj_1!K75+Proj_2!K75+Proj_3!K75+Proj_4!K75+Proj_5!K75+Proj_6!K75+Proj_7!K75+Proj_8!K75+Proj_9!K75+Proj_10!K75+Proj_11!K75+Proj_12!K75+Proj_13!K75+Proj_14!K75+Proj_15!K75+Proj_16!K75+Proj_17!K75+Proj_18!K75+Proj_19!K75+Proj_20!K75+Proj_21!K75+Proj_22!K75+Proj_23!K75+Proj_24!K75+Proj_25!K75+Proj_26!K75+Proj_27!K75+Proj_28!K75+Proj_29!K75+Proj_30!K75+Proj_31!K75+Proj_32!K75+Proj_33!K75+Proj_34!K75+Proj_35!K75+Proj_36!K75+Proj_37!K75+Proj_38!K75+Proj_39!K75+Proj_40!K75</f>
        <v>0</v>
      </c>
      <c r="Q58" s="29">
        <v>0</v>
      </c>
      <c r="R58" s="29">
        <v>0</v>
      </c>
      <c r="S58" s="26">
        <f t="shared" si="19"/>
        <v>0</v>
      </c>
      <c r="T58" s="159">
        <f>Proj_1!L75+Proj_2!L75+Proj_3!L75+Proj_4!L75+Proj_5!L75+Proj_6!L75+Proj_7!L75+Proj_8!L75+Proj_9!L75+Proj_10!L75+Proj_11!L75+Proj_12!L75+Proj_13!L75+Proj_14!L75+Proj_15!L75+Proj_16!L75+Proj_17!L75+Proj_18!L75+Proj_19!L75+Proj_20!L75+Proj_21!L75+Proj_22!L75+Proj_23!L75+Proj_24!L75+Proj_25!L75+Proj_26!L75+Proj_27!L75+Proj_28!L75+Proj_29!L75+Proj_30!L75+Proj_31!L75+Proj_32!L75+Proj_33!L75+Proj_34!L75+Proj_35!L75+Proj_36!L75+Proj_37!L75+Proj_38!L75+Proj_39!L75+Proj_40!H75</f>
        <v>0</v>
      </c>
      <c r="U58" s="29">
        <v>0</v>
      </c>
      <c r="V58" s="29">
        <v>0</v>
      </c>
      <c r="W58" s="26">
        <f t="shared" si="20"/>
        <v>0</v>
      </c>
      <c r="X58" s="159">
        <f>Proj_1!M75+Proj_2!M75+Proj_3!M75+Proj_4!M75+Proj_5!M75+Proj_6!M75+Proj_7!M75+Proj_8!M75+Proj_9!M75+Proj_10!M75+Proj_11!M75+Proj_12!M75+Proj_13!M75+Proj_14!M75+Proj_15!M75+Proj_16!M75+Proj_17!M75+Proj_18!M75+Proj_19!M75+Proj_20!M75+Proj_21!M75+Proj_22!M75+Proj_23!M75+Proj_24!M75+Proj_25!M75+Proj_26!M75+Proj_27!M75+Proj_28!M75+Proj_29!M75+Proj_30!M75+Proj_31!M75+Proj_32!M75+Proj_33!M75+Proj_34!M75+Proj_35!M75+Proj_36!M75+Proj_37!M75+Proj_38!M75+Proj_39!M75+Proj_40!H75</f>
        <v>0</v>
      </c>
      <c r="Y58" s="29">
        <v>0</v>
      </c>
      <c r="Z58" s="29">
        <v>0</v>
      </c>
      <c r="AA58" s="26">
        <f t="shared" si="5"/>
        <v>0</v>
      </c>
      <c r="AB58" s="159">
        <f>Proj_1!N75+Proj_2!N75+Proj_3!N75+Proj_4!N75+Proj_5!N75+Proj_6!N75+Proj_7!N75+Proj_8!N75+Proj_9!N75+Proj_10!N75+Proj_11!N75+Proj_12!N75+Proj_13!N75+Proj_14!N75+Proj_15!N75+Proj_16!N75+Proj_17!N75+Proj_18!N75+Proj_19!N75+Proj_20!N75+Proj_21!N75+Proj_22!N75+Proj_23!N75+Proj_24!N75+Proj_25!N75+Proj_26!N75+Proj_27!N75+Proj_28!N75+Proj_29!N75+Proj_30!N75+Proj_31!N75+Proj_32!N75+Proj_33!N75+Proj_34!N75+Proj_35!N75+Proj_36!N75+Proj_37!N75+Proj_38!N75+Proj_39!N75+Proj_40!H75</f>
        <v>0</v>
      </c>
      <c r="AC58" s="29">
        <v>0</v>
      </c>
      <c r="AD58" s="29">
        <v>0</v>
      </c>
      <c r="AE58" s="26">
        <f t="shared" si="6"/>
        <v>0</v>
      </c>
      <c r="AF58" s="159">
        <f>Proj_1!O75+Proj_2!O75+Proj_3!O75+Proj_4!O75+Proj_5!O75+Proj_6!O75+Proj_7!O75+Proj_8!O75+Proj_9!O75+Proj_10!O75+Proj_11!O75+Proj_12!O75+Proj_13!O75+Proj_14!O75+Proj_15!O75+Proj_16!O75+Proj_17!O75+Proj_18!O75+Proj_19!O75+Proj_20!O75+Proj_21!O75+Proj_22!O75+Proj_23!O75+Proj_24!O75+Proj_25!O75+Proj_26!O75+Proj_27!O75+Proj_28!O75+Proj_29!O75+Proj_30!O75+Proj_31!O75+Proj_32!O75+Proj_33!O75+Proj_34!O75+Proj_35!O75+Proj_36!O75+Proj_37!O75+Proj_38!O75+Proj_39!O75+Proj_40!H75</f>
        <v>0</v>
      </c>
      <c r="AG58" s="29">
        <v>0</v>
      </c>
      <c r="AH58" s="29">
        <v>0</v>
      </c>
      <c r="AI58" s="26">
        <f t="shared" si="7"/>
        <v>0</v>
      </c>
      <c r="AJ58" s="159">
        <f>Proj_1!P75+Proj_2!P75+Proj_3!P75+Proj_4!P75+Proj_5!P75+Proj_6!P75+Proj_7!P75+Proj_8!P75+Proj_9!P75+Proj_10!P75+Proj_11!P75+Proj_12!P75+Proj_13!P75+Proj_14!P75+Proj_15!P75+Proj_16!P75+Proj_17!P75+Proj_18!P75+Proj_19!P75+Proj_20!P75+Proj_21!P75+Proj_22!P75+Proj_23!P75+Proj_24!P75+Proj_25!P75+Proj_26!P75+Proj_27!P75+Proj_28!P75+Proj_29!P75+Proj_30!P75+Proj_31!P75+Proj_32!P75+Proj_33!P75+Proj_34!P75+Proj_35!P75+Proj_36!P75+Proj_37!P75+Proj_38!P75+Proj_39!P75+Proj_40!H75</f>
        <v>0</v>
      </c>
      <c r="AK58" s="29"/>
      <c r="AL58" s="29"/>
      <c r="AM58" s="26">
        <f t="shared" si="8"/>
        <v>0</v>
      </c>
      <c r="AN58" s="159">
        <f>Proj_1!Q75+Proj_2!Q75+Proj_3!Q75+Proj_4!Q75+Proj_5!Q75+Proj_6!Q75+Proj_7!Q75+Proj_8!Q75+Proj_9!Q75+Proj_10!Q75+Proj_11!Q75+Proj_12!Q75+Proj_13!Q75+Proj_14!Q75+Proj_15!Q75+Proj_16!Q75+Proj_17!Q75+Proj_18!Q75+Proj_19!Q75+Proj_20!Q75+Proj_21!Q75+Proj_22!Q75+Proj_23!Q75+Proj_24!Q75+Proj_25!Q75+Proj_26!Q75+Proj_27!Q75+Proj_28!Q75+Proj_29!Q75+Proj_30!Q75+Proj_31!Q75+Proj_32!Q75+Proj_33!Q75+Proj_34!Q75+Proj_35!Q75+Proj_36!Q75+Proj_37!Q75+Proj_38!Q75+Proj_39!Q75+Proj_40!H75</f>
        <v>0</v>
      </c>
      <c r="AO58" s="29"/>
      <c r="AP58" s="29"/>
      <c r="AQ58" s="26">
        <f t="shared" si="9"/>
        <v>0</v>
      </c>
      <c r="AR58" s="159">
        <f>Proj_1!R75+Proj_2!R75+Proj_3!R75+Proj_4!R75+Proj_5!R75+Proj_6!R75+Proj_7!R75+Proj_8!R75+Proj_9!R75+Proj_10!R75+Proj_11!R75+Proj_12!R75+Proj_13!R75+Proj_14!R75+Proj_15!R75+Proj_16!R75+Proj_17!R75+Proj_18!R75+Proj_19!R75+Proj_20!R75+Proj_21!R75+Proj_22!R75+Proj_23!R75+Proj_24!R75+Proj_25!R75+Proj_26!R75+Proj_27!R75+Proj_28!R75+Proj_29!R75+Proj_30!R75+Proj_31!R75+Proj_32!R75+Proj_33!R75+Proj_34!R75+Proj_35!R75+Proj_36!R75+Proj_37!R75+Proj_38!R75+Proj_39!R75+Proj_40!H75</f>
        <v>0</v>
      </c>
      <c r="AS58" s="29"/>
      <c r="AT58" s="29"/>
      <c r="AU58" s="26">
        <f t="shared" si="10"/>
        <v>0</v>
      </c>
      <c r="AV58" s="159">
        <f>Proj_1!S75+Proj_2!S75+Proj_3!S75+Proj_4!S75+Proj_5!S75+Proj_6!S75+Proj_7!S75+Proj_8!S75+Proj_9!S75+Proj_10!S75+Proj_11!S75+Proj_12!S75+Proj_13!S75+Proj_14!S75+Proj_15!S75+Proj_16!S75+Proj_17!S75+Proj_18!S75+Proj_19!S75+Proj_20!S75+Proj_21!S75+Proj_22!S75+Proj_23!S75+Proj_24!S75+Proj_25!S75+Proj_26!S75+Proj_27!S75+Proj_28!S75+Proj_29!S75+Proj_30!S75+Proj_31!S75+Proj_32!S75+Proj_33!S75+Proj_34!S75+Proj_35!S75+Proj_36!S75+Proj_37!S75+Proj_38!S75+Proj_39!S75+Proj_40!H75</f>
        <v>0</v>
      </c>
      <c r="AW58" s="29"/>
      <c r="AX58" s="29"/>
      <c r="AY58" s="293">
        <f t="shared" si="17"/>
        <v>0</v>
      </c>
      <c r="AZ58" s="298">
        <f t="shared" si="18"/>
        <v>0</v>
      </c>
      <c r="BA58" s="297"/>
      <c r="BB58" s="297"/>
      <c r="BC58" s="297"/>
      <c r="BD58" s="297"/>
      <c r="BE58" s="297"/>
      <c r="BF58" s="299"/>
    </row>
    <row r="59" spans="1:58" x14ac:dyDescent="0.35">
      <c r="A59" s="36" t="s">
        <v>17</v>
      </c>
      <c r="B59" s="37"/>
      <c r="C59" s="38"/>
      <c r="D59" s="159">
        <f>Proj_1!H76+Proj_2!H76+Proj_3!H76+Proj_4!H76+Proj_5!H76+Proj_6!H76+Proj_7!H76+Proj_8!H76+Proj_9!H76+Proj_10!H76+Proj_11!H76+Proj_12!H76+Proj_13!H76+Proj_14!H76+Proj_15!H76+Proj_16!H76+Proj_17!H76+Proj_18!H76+Proj_19!H76+Proj_20!H76+Proj_21!H76+Proj_22!H76+Proj_23!H76+Proj_24!H76+Proj_25!H76+Proj_26!H76+Proj_27!H76+Proj_28!H76+Proj_29!H76+Proj_30!H76+Proj_31!H76+Proj_32!H76+Proj_33!H76+Proj_34!H76+Proj_35!H76+Proj_36!H76+Proj_37!H76+Proj_38!H76+Proj_39!H76+Proj_40!H76</f>
        <v>0</v>
      </c>
      <c r="E59" s="29">
        <f t="shared" ref="E59:AX59" si="26">SUM(E3:E58)</f>
        <v>0</v>
      </c>
      <c r="F59" s="29">
        <f t="shared" si="26"/>
        <v>0</v>
      </c>
      <c r="G59" s="26">
        <f t="shared" si="26"/>
        <v>35</v>
      </c>
      <c r="H59" s="159">
        <f>Proj_1!I76+Proj_2!I76+Proj_3!I76+Proj_4!I76+Proj_5!I76+Proj_6!I76+Proj_7!I76+Proj_8!I76+Proj_9!I76+Proj_10!I76+Proj_11!I76+Proj_12!I76+Proj_13!I76+Proj_14!I76+Proj_15!I76+Proj_16!I76+Proj_17!I76+Proj_18!I76+Proj_19!I76+Proj_20!I76+Proj_21!I76+Proj_22!I76+Proj_23!I76+Proj_24!I76+Proj_25!I76+Proj_26!I76+Proj_27!I76+Proj_28!I76+Proj_29!I76+Proj_30!I76+Proj_31!I76+Proj_32!I76+Proj_33!I76+Proj_34!I76+Proj_35!I76+Proj_36!I76+Proj_37!I76+Proj_38!I76+Proj_39!I76+Proj_40!H76</f>
        <v>0</v>
      </c>
      <c r="I59" s="29">
        <f t="shared" si="26"/>
        <v>0</v>
      </c>
      <c r="J59" s="29">
        <f t="shared" si="26"/>
        <v>0</v>
      </c>
      <c r="K59" s="26">
        <f t="shared" si="26"/>
        <v>35</v>
      </c>
      <c r="L59" s="159">
        <f>Proj_1!J76+Proj_2!J76+Proj_3!J76+Proj_4!J76+Proj_5!J76+Proj_6!J76+Proj_7!J76+Proj_8!J76+Proj_9!J76+Proj_10!J76+Proj_11!J76+Proj_12!J76+Proj_13!J76+Proj_14!J76+Proj_15!J76+Proj_16!J76+Proj_17!J76+Proj_18!J76+Proj_19!J76+Proj_20!J76+Proj_21!J76+Proj_22!J76+Proj_23!J76+Proj_24!J76+Proj_25!J76+Proj_26!J76+Proj_27!J76+Proj_28!J76+Proj_29!J76+Proj_30!J76+Proj_31!J76+Proj_32!J76+Proj_33!J76+Proj_34!J76+Proj_35!J76+Proj_36!J76+Proj_37!J76+Proj_38!J76+Proj_39!J76+Proj_40!H76</f>
        <v>0</v>
      </c>
      <c r="M59" s="29">
        <f t="shared" si="26"/>
        <v>0</v>
      </c>
      <c r="N59" s="29">
        <f t="shared" si="26"/>
        <v>0</v>
      </c>
      <c r="O59" s="26">
        <f t="shared" si="26"/>
        <v>40</v>
      </c>
      <c r="P59" s="159">
        <f>Proj_1!K76+Proj_2!K76+Proj_3!K76+Proj_4!K76+Proj_5!K76+Proj_6!K76+Proj_7!K76+Proj_8!K76+Proj_9!K76+Proj_10!K76+Proj_11!K76+Proj_12!K76+Proj_13!K76+Proj_14!K76+Proj_15!K76+Proj_16!K76+Proj_17!K76+Proj_18!K76+Proj_19!K76+Proj_20!K76+Proj_21!K76+Proj_22!K76+Proj_23!K76+Proj_24!K76+Proj_25!K76+Proj_26!K76+Proj_27!K76+Proj_28!K76+Proj_29!K76+Proj_30!K76+Proj_31!K76+Proj_32!K76+Proj_33!K76+Proj_34!K76+Proj_35!K76+Proj_36!K76+Proj_37!K76+Proj_38!K76+Proj_39!K76+Proj_40!K76</f>
        <v>0</v>
      </c>
      <c r="Q59" s="29">
        <f t="shared" si="26"/>
        <v>0</v>
      </c>
      <c r="R59" s="29">
        <f t="shared" si="26"/>
        <v>0</v>
      </c>
      <c r="S59" s="26">
        <f t="shared" si="26"/>
        <v>50</v>
      </c>
      <c r="T59" s="159">
        <f>Proj_1!L76+Proj_2!L76+Proj_3!L76+Proj_4!L76+Proj_5!L76+Proj_6!L76+Proj_7!L76+Proj_8!L76+Proj_9!L76+Proj_10!L76+Proj_11!L76+Proj_12!L76+Proj_13!L76+Proj_14!L76+Proj_15!L76+Proj_16!L76+Proj_17!L76+Proj_18!L76+Proj_19!L76+Proj_20!L76+Proj_21!L76+Proj_22!L76+Proj_23!L76+Proj_24!L76+Proj_25!L76+Proj_26!L76+Proj_27!L76+Proj_28!L76+Proj_29!L76+Proj_30!L76+Proj_31!L76+Proj_32!L76+Proj_33!L76+Proj_34!L76+Proj_35!L76+Proj_36!L76+Proj_37!L76+Proj_38!L76+Proj_39!L76+Proj_40!H76</f>
        <v>0</v>
      </c>
      <c r="U59" s="29">
        <f t="shared" si="26"/>
        <v>0</v>
      </c>
      <c r="V59" s="29">
        <f t="shared" si="26"/>
        <v>0</v>
      </c>
      <c r="W59" s="26">
        <f t="shared" si="26"/>
        <v>498</v>
      </c>
      <c r="X59" s="159">
        <f>Proj_1!M76+Proj_2!M76+Proj_3!M76+Proj_4!M76+Proj_5!M76+Proj_6!M76+Proj_7!M76+Proj_8!M76+Proj_9!M76+Proj_10!M76+Proj_11!M76+Proj_12!M76+Proj_13!M76+Proj_14!M76+Proj_15!M76+Proj_16!M76+Proj_17!M76+Proj_18!M76+Proj_19!M76+Proj_20!M76+Proj_21!M76+Proj_22!M76+Proj_23!M76+Proj_24!M76+Proj_25!M76+Proj_26!M76+Proj_27!M76+Proj_28!M76+Proj_29!M76+Proj_30!M76+Proj_31!M76+Proj_32!M76+Proj_33!M76+Proj_34!M76+Proj_35!M76+Proj_36!M76+Proj_37!M76+Proj_38!M76+Proj_39!M76+Proj_40!H76</f>
        <v>0</v>
      </c>
      <c r="Y59" s="29">
        <f t="shared" si="26"/>
        <v>0</v>
      </c>
      <c r="Z59" s="29">
        <f t="shared" si="26"/>
        <v>0</v>
      </c>
      <c r="AA59" s="26">
        <f t="shared" si="5"/>
        <v>0</v>
      </c>
      <c r="AB59" s="159">
        <f>Proj_1!N76+Proj_2!N76+Proj_3!N76+Proj_4!N76+Proj_5!N76+Proj_6!N76+Proj_7!N76+Proj_8!N76+Proj_9!N76+Proj_10!N76+Proj_11!N76+Proj_12!N76+Proj_13!N76+Proj_14!N76+Proj_15!N76+Proj_16!N76+Proj_17!N76+Proj_18!N76+Proj_19!N76+Proj_20!N76+Proj_21!N76+Proj_22!N76+Proj_23!N76+Proj_24!N76+Proj_25!N76+Proj_26!N76+Proj_27!N76+Proj_28!N76+Proj_29!N76+Proj_30!N76+Proj_31!N76+Proj_32!N76+Proj_33!N76+Proj_34!N76+Proj_35!N76+Proj_36!N76+Proj_37!N76+Proj_38!N76+Proj_39!N76+Proj_40!H76</f>
        <v>0</v>
      </c>
      <c r="AC59" s="29">
        <f t="shared" si="26"/>
        <v>0</v>
      </c>
      <c r="AD59" s="29">
        <f t="shared" si="26"/>
        <v>0</v>
      </c>
      <c r="AE59" s="26">
        <f t="shared" si="6"/>
        <v>0</v>
      </c>
      <c r="AF59" s="159">
        <f>Proj_1!O76+Proj_2!O76+Proj_3!O76+Proj_4!O76+Proj_5!O76+Proj_6!O76+Proj_7!O76+Proj_8!O76+Proj_9!O76+Proj_10!O76+Proj_11!O76+Proj_12!O76+Proj_13!O76+Proj_14!O76+Proj_15!O76+Proj_16!O76+Proj_17!O76+Proj_18!O76+Proj_19!O76+Proj_20!O76+Proj_21!O76+Proj_22!O76+Proj_23!O76+Proj_24!O76+Proj_25!O76+Proj_26!O76+Proj_27!O76+Proj_28!O76+Proj_29!O76+Proj_30!O76+Proj_31!O76+Proj_32!O76+Proj_33!O76+Proj_34!O76+Proj_35!O76+Proj_36!O76+Proj_37!O76+Proj_38!O76+Proj_39!O76+Proj_40!H76</f>
        <v>0</v>
      </c>
      <c r="AG59" s="29">
        <f t="shared" si="26"/>
        <v>0</v>
      </c>
      <c r="AH59" s="29">
        <f t="shared" si="26"/>
        <v>0</v>
      </c>
      <c r="AI59" s="26">
        <f t="shared" si="7"/>
        <v>0</v>
      </c>
      <c r="AJ59" s="159">
        <f>Proj_1!P76+Proj_2!P76+Proj_3!P76+Proj_4!P76+Proj_5!P76+Proj_6!P76+Proj_7!P76+Proj_8!P76+Proj_9!P76+Proj_10!P76+Proj_11!P76+Proj_12!P76+Proj_13!P76+Proj_14!P76+Proj_15!P76+Proj_16!P76+Proj_17!P76+Proj_18!P76+Proj_19!P76+Proj_20!P76+Proj_21!P76+Proj_22!P76+Proj_23!P76+Proj_24!P76+Proj_25!P76+Proj_26!P76+Proj_27!P76+Proj_28!P76+Proj_29!P76+Proj_30!P76+Proj_31!P76+Proj_32!P76+Proj_33!P76+Proj_34!P76+Proj_35!P76+Proj_36!P76+Proj_37!P76+Proj_38!P76+Proj_39!P76+Proj_40!H76</f>
        <v>0</v>
      </c>
      <c r="AK59" s="29">
        <f t="shared" si="26"/>
        <v>0</v>
      </c>
      <c r="AL59" s="29">
        <f t="shared" si="26"/>
        <v>0</v>
      </c>
      <c r="AM59" s="26">
        <f t="shared" si="8"/>
        <v>0</v>
      </c>
      <c r="AN59" s="159">
        <f>Proj_1!Q76+Proj_2!Q76+Proj_3!Q76+Proj_4!Q76+Proj_5!Q76+Proj_6!Q76+Proj_7!Q76+Proj_8!Q76+Proj_9!Q76+Proj_10!Q76+Proj_11!Q76+Proj_12!Q76+Proj_13!Q76+Proj_14!Q76+Proj_15!Q76+Proj_16!Q76+Proj_17!Q76+Proj_18!Q76+Proj_19!Q76+Proj_20!Q76+Proj_21!Q76+Proj_22!Q76+Proj_23!Q76+Proj_24!Q76+Proj_25!Q76+Proj_26!Q76+Proj_27!Q76+Proj_28!Q76+Proj_29!Q76+Proj_30!Q76+Proj_31!Q76+Proj_32!Q76+Proj_33!Q76+Proj_34!Q76+Proj_35!Q76+Proj_36!Q76+Proj_37!Q76+Proj_38!Q76+Proj_39!Q76+Proj_40!H76</f>
        <v>0</v>
      </c>
      <c r="AO59" s="29">
        <f t="shared" si="26"/>
        <v>0</v>
      </c>
      <c r="AP59" s="29">
        <f t="shared" si="26"/>
        <v>0</v>
      </c>
      <c r="AQ59" s="26">
        <f t="shared" si="9"/>
        <v>0</v>
      </c>
      <c r="AR59" s="159">
        <f>Proj_1!R76+Proj_2!R76+Proj_3!R76+Proj_4!R76+Proj_5!R76+Proj_6!R76+Proj_7!R76+Proj_8!R76+Proj_9!R76+Proj_10!R76+Proj_11!R76+Proj_12!R76+Proj_13!R76+Proj_14!R76+Proj_15!R76+Proj_16!R76+Proj_17!R76+Proj_18!R76+Proj_19!R76+Proj_20!R76+Proj_21!R76+Proj_22!R76+Proj_23!R76+Proj_24!R76+Proj_25!R76+Proj_26!R76+Proj_27!R76+Proj_28!R76+Proj_29!R76+Proj_30!R76+Proj_31!R76+Proj_32!R76+Proj_33!R76+Proj_34!R76+Proj_35!R76+Proj_36!R76+Proj_37!R76+Proj_38!R76+Proj_39!R76+Proj_40!H76</f>
        <v>0</v>
      </c>
      <c r="AS59" s="29">
        <f t="shared" si="26"/>
        <v>0</v>
      </c>
      <c r="AT59" s="29">
        <f t="shared" si="26"/>
        <v>0</v>
      </c>
      <c r="AU59" s="26">
        <f t="shared" si="10"/>
        <v>0</v>
      </c>
      <c r="AV59" s="159">
        <f>Proj_1!S76+Proj_2!S76+Proj_3!S76+Proj_4!S76+Proj_5!S76+Proj_6!S76+Proj_7!S76+Proj_8!S76+Proj_9!S76+Proj_10!S76+Proj_11!S76+Proj_12!S76+Proj_13!S76+Proj_14!S76+Proj_15!S76+Proj_16!S76+Proj_17!S76+Proj_18!S76+Proj_19!S76+Proj_20!S76+Proj_21!S76+Proj_22!S76+Proj_23!S76+Proj_24!S76+Proj_25!S76+Proj_26!S76+Proj_27!S76+Proj_28!S76+Proj_29!S76+Proj_30!S76+Proj_31!S76+Proj_32!S76+Proj_33!S76+Proj_34!S76+Proj_35!S76+Proj_36!S76+Proj_37!S76+Proj_38!S76+Proj_39!S76+Proj_40!H76</f>
        <v>0</v>
      </c>
      <c r="AW59" s="29">
        <f t="shared" si="26"/>
        <v>0</v>
      </c>
      <c r="AX59" s="29">
        <f t="shared" si="26"/>
        <v>0</v>
      </c>
      <c r="AY59" s="293">
        <f t="shared" si="17"/>
        <v>0</v>
      </c>
      <c r="AZ59" s="298">
        <f t="shared" si="18"/>
        <v>0</v>
      </c>
      <c r="BA59" s="297"/>
      <c r="BB59" s="297"/>
      <c r="BC59" s="297"/>
      <c r="BD59" s="297"/>
      <c r="BE59" s="297"/>
      <c r="BF59" s="299"/>
    </row>
    <row r="60" spans="1:58" x14ac:dyDescent="0.35">
      <c r="A60" s="36" t="s">
        <v>116</v>
      </c>
      <c r="B60" s="37"/>
      <c r="C60" s="38"/>
      <c r="D60" s="159">
        <f>Proj_1!H77+Proj_2!H77+Proj_3!H77+Proj_4!H77+Proj_5!H77+Proj_6!H77+Proj_7!H77+Proj_8!H77+Proj_9!H77+Proj_10!H77+Proj_11!H77+Proj_12!H77+Proj_13!H77+Proj_14!H77+Proj_15!H77+Proj_16!H77+Proj_17!H77+Proj_18!H77+Proj_19!H77+Proj_20!H77+Proj_21!H77+Proj_22!H77+Proj_23!H77+Proj_24!H77+Proj_25!H77+Proj_26!H77+Proj_27!H77+Proj_28!H77+Proj_29!H77+Proj_30!H77+Proj_31!H77+Proj_32!H77+Proj_33!H77+Proj_34!H77+Proj_35!H77+Proj_36!H77+Proj_37!H77+Proj_38!H77+Proj_39!H77+Proj_40!H77</f>
        <v>0</v>
      </c>
      <c r="E60" s="29">
        <f t="shared" ref="E60:AX60" si="27">SUMIF($B$3:$B$58,"HC",E3:E58)</f>
        <v>0</v>
      </c>
      <c r="F60" s="29">
        <f t="shared" si="27"/>
        <v>0</v>
      </c>
      <c r="G60" s="26">
        <f t="shared" si="27"/>
        <v>35</v>
      </c>
      <c r="H60" s="159">
        <f>Proj_1!I77+Proj_2!I77+Proj_3!I77+Proj_4!I77+Proj_5!I77+Proj_6!I77+Proj_7!I77+Proj_8!I77+Proj_9!I77+Proj_10!I77+Proj_11!I77+Proj_12!I77+Proj_13!I77+Proj_14!I77+Proj_15!I77+Proj_16!I77+Proj_17!I77+Proj_18!I77+Proj_19!I77+Proj_20!I77+Proj_21!I77+Proj_22!I77+Proj_23!I77+Proj_24!I77+Proj_25!I77+Proj_26!I77+Proj_27!I77+Proj_28!I77+Proj_29!I77+Proj_30!I77+Proj_31!I77+Proj_32!I77+Proj_33!I77+Proj_34!I77+Proj_35!I77+Proj_36!I77+Proj_37!I77+Proj_38!I77+Proj_39!I77+Proj_40!H77</f>
        <v>0</v>
      </c>
      <c r="I60" s="29">
        <f t="shared" si="27"/>
        <v>0</v>
      </c>
      <c r="J60" s="29">
        <f t="shared" si="27"/>
        <v>0</v>
      </c>
      <c r="K60" s="26">
        <f t="shared" si="27"/>
        <v>35</v>
      </c>
      <c r="L60" s="159">
        <f>Proj_1!J77+Proj_2!J77+Proj_3!J77+Proj_4!J77+Proj_5!J77+Proj_6!J77+Proj_7!J77+Proj_8!J77+Proj_9!J77+Proj_10!J77+Proj_11!J77+Proj_12!J77+Proj_13!J77+Proj_14!J77+Proj_15!J77+Proj_16!J77+Proj_17!J77+Proj_18!J77+Proj_19!J77+Proj_20!J77+Proj_21!J77+Proj_22!J77+Proj_23!J77+Proj_24!J77+Proj_25!J77+Proj_26!J77+Proj_27!J77+Proj_28!J77+Proj_29!J77+Proj_30!J77+Proj_31!J77+Proj_32!J77+Proj_33!J77+Proj_34!J77+Proj_35!J77+Proj_36!J77+Proj_37!J77+Proj_38!J77+Proj_39!J77+Proj_40!H77</f>
        <v>0</v>
      </c>
      <c r="M60" s="29">
        <f t="shared" si="27"/>
        <v>0</v>
      </c>
      <c r="N60" s="29">
        <f t="shared" si="27"/>
        <v>0</v>
      </c>
      <c r="O60" s="26">
        <f t="shared" si="27"/>
        <v>40</v>
      </c>
      <c r="P60" s="159">
        <f>Proj_1!K77+Proj_2!K77+Proj_3!K77+Proj_4!K77+Proj_5!K77+Proj_6!K77+Proj_7!K77+Proj_8!K77+Proj_9!K77+Proj_10!K77+Proj_11!K77+Proj_12!K77+Proj_13!K77+Proj_14!K77+Proj_15!K77+Proj_16!K77+Proj_17!K77+Proj_18!K77+Proj_19!K77+Proj_20!K77+Proj_21!K77+Proj_22!K77+Proj_23!K77+Proj_24!K77+Proj_25!K77+Proj_26!K77+Proj_27!K77+Proj_28!K77+Proj_29!K77+Proj_30!K77+Proj_31!K77+Proj_32!K77+Proj_33!K77+Proj_34!K77+Proj_35!K77+Proj_36!K77+Proj_37!K77+Proj_38!K77+Proj_39!K77+Proj_40!K77</f>
        <v>0</v>
      </c>
      <c r="Q60" s="29">
        <f t="shared" si="27"/>
        <v>0</v>
      </c>
      <c r="R60" s="29">
        <f t="shared" si="27"/>
        <v>0</v>
      </c>
      <c r="S60" s="26">
        <f t="shared" si="27"/>
        <v>50</v>
      </c>
      <c r="T60" s="159">
        <f>Proj_1!L77+Proj_2!L77+Proj_3!L77+Proj_4!L77+Proj_5!L77+Proj_6!L77+Proj_7!L77+Proj_8!L77+Proj_9!L77+Proj_10!L77+Proj_11!L77+Proj_12!L77+Proj_13!L77+Proj_14!L77+Proj_15!L77+Proj_16!L77+Proj_17!L77+Proj_18!L77+Proj_19!L77+Proj_20!L77+Proj_21!L77+Proj_22!L77+Proj_23!L77+Proj_24!L77+Proj_25!L77+Proj_26!L77+Proj_27!L77+Proj_28!L77+Proj_29!L77+Proj_30!L77+Proj_31!L77+Proj_32!L77+Proj_33!L77+Proj_34!L77+Proj_35!L77+Proj_36!L77+Proj_37!L77+Proj_38!L77+Proj_39!L77+Proj_40!H77</f>
        <v>0</v>
      </c>
      <c r="U60" s="29">
        <f t="shared" si="27"/>
        <v>0</v>
      </c>
      <c r="V60" s="29">
        <f t="shared" si="27"/>
        <v>0</v>
      </c>
      <c r="W60" s="26">
        <f t="shared" si="27"/>
        <v>434</v>
      </c>
      <c r="X60" s="159">
        <f>Proj_1!M77+Proj_2!M77+Proj_3!M77+Proj_4!M77+Proj_5!M77+Proj_6!M77+Proj_7!M77+Proj_8!M77+Proj_9!M77+Proj_10!M77+Proj_11!M77+Proj_12!M77+Proj_13!M77+Proj_14!M77+Proj_15!M77+Proj_16!M77+Proj_17!M77+Proj_18!M77+Proj_19!M77+Proj_20!M77+Proj_21!M77+Proj_22!M77+Proj_23!M77+Proj_24!M77+Proj_25!M77+Proj_26!M77+Proj_27!M77+Proj_28!M77+Proj_29!M77+Proj_30!M77+Proj_31!M77+Proj_32!M77+Proj_33!M77+Proj_34!M77+Proj_35!M77+Proj_36!M77+Proj_37!M77+Proj_38!M77+Proj_39!M77+Proj_40!H77</f>
        <v>0</v>
      </c>
      <c r="Y60" s="29">
        <f t="shared" si="27"/>
        <v>0</v>
      </c>
      <c r="Z60" s="29">
        <f t="shared" si="27"/>
        <v>0</v>
      </c>
      <c r="AA60" s="26">
        <f t="shared" si="5"/>
        <v>0</v>
      </c>
      <c r="AB60" s="159">
        <f>Proj_1!N77+Proj_2!N77+Proj_3!N77+Proj_4!N77+Proj_5!N77+Proj_6!N77+Proj_7!N77+Proj_8!N77+Proj_9!N77+Proj_10!N77+Proj_11!N77+Proj_12!N77+Proj_13!N77+Proj_14!N77+Proj_15!N77+Proj_16!N77+Proj_17!N77+Proj_18!N77+Proj_19!N77+Proj_20!N77+Proj_21!N77+Proj_22!N77+Proj_23!N77+Proj_24!N77+Proj_25!N77+Proj_26!N77+Proj_27!N77+Proj_28!N77+Proj_29!N77+Proj_30!N77+Proj_31!N77+Proj_32!N77+Proj_33!N77+Proj_34!N77+Proj_35!N77+Proj_36!N77+Proj_37!N77+Proj_38!N77+Proj_39!N77+Proj_40!H77</f>
        <v>0</v>
      </c>
      <c r="AC60" s="29">
        <f t="shared" si="27"/>
        <v>0</v>
      </c>
      <c r="AD60" s="29">
        <f t="shared" si="27"/>
        <v>0</v>
      </c>
      <c r="AE60" s="26">
        <f t="shared" si="6"/>
        <v>0</v>
      </c>
      <c r="AF60" s="159">
        <f>Proj_1!O77+Proj_2!O77+Proj_3!O77+Proj_4!O77+Proj_5!O77+Proj_6!O77+Proj_7!O77+Proj_8!O77+Proj_9!O77+Proj_10!O77+Proj_11!O77+Proj_12!O77+Proj_13!O77+Proj_14!O77+Proj_15!O77+Proj_16!O77+Proj_17!O77+Proj_18!O77+Proj_19!O77+Proj_20!O77+Proj_21!O77+Proj_22!O77+Proj_23!O77+Proj_24!O77+Proj_25!O77+Proj_26!O77+Proj_27!O77+Proj_28!O77+Proj_29!O77+Proj_30!O77+Proj_31!O77+Proj_32!O77+Proj_33!O77+Proj_34!O77+Proj_35!O77+Proj_36!O77+Proj_37!O77+Proj_38!O77+Proj_39!O77+Proj_40!H77</f>
        <v>0</v>
      </c>
      <c r="AG60" s="29">
        <f t="shared" si="27"/>
        <v>0</v>
      </c>
      <c r="AH60" s="29">
        <f t="shared" si="27"/>
        <v>0</v>
      </c>
      <c r="AI60" s="26">
        <f t="shared" si="7"/>
        <v>0</v>
      </c>
      <c r="AJ60" s="159">
        <f>Proj_1!P77+Proj_2!P77+Proj_3!P77+Proj_4!P77+Proj_5!P77+Proj_6!P77+Proj_7!P77+Proj_8!P77+Proj_9!P77+Proj_10!P77+Proj_11!P77+Proj_12!P77+Proj_13!P77+Proj_14!P77+Proj_15!P77+Proj_16!P77+Proj_17!P77+Proj_18!P77+Proj_19!P77+Proj_20!P77+Proj_21!P77+Proj_22!P77+Proj_23!P77+Proj_24!P77+Proj_25!P77+Proj_26!P77+Proj_27!P77+Proj_28!P77+Proj_29!P77+Proj_30!P77+Proj_31!P77+Proj_32!P77+Proj_33!P77+Proj_34!P77+Proj_35!P77+Proj_36!P77+Proj_37!P77+Proj_38!P77+Proj_39!P77+Proj_40!H77</f>
        <v>0</v>
      </c>
      <c r="AK60" s="29">
        <f t="shared" si="27"/>
        <v>0</v>
      </c>
      <c r="AL60" s="29">
        <f t="shared" si="27"/>
        <v>0</v>
      </c>
      <c r="AM60" s="26">
        <f t="shared" si="8"/>
        <v>0</v>
      </c>
      <c r="AN60" s="159">
        <f>Proj_1!Q77+Proj_2!Q77+Proj_3!Q77+Proj_4!Q77+Proj_5!Q77+Proj_6!Q77+Proj_7!Q77+Proj_8!Q77+Proj_9!Q77+Proj_10!Q77+Proj_11!Q77+Proj_12!Q77+Proj_13!Q77+Proj_14!Q77+Proj_15!Q77+Proj_16!Q77+Proj_17!Q77+Proj_18!Q77+Proj_19!Q77+Proj_20!Q77+Proj_21!Q77+Proj_22!Q77+Proj_23!Q77+Proj_24!Q77+Proj_25!Q77+Proj_26!Q77+Proj_27!Q77+Proj_28!Q77+Proj_29!Q77+Proj_30!Q77+Proj_31!Q77+Proj_32!Q77+Proj_33!Q77+Proj_34!Q77+Proj_35!Q77+Proj_36!Q77+Proj_37!Q77+Proj_38!Q77+Proj_39!Q77+Proj_40!H77</f>
        <v>0</v>
      </c>
      <c r="AO60" s="29">
        <f t="shared" si="27"/>
        <v>0</v>
      </c>
      <c r="AP60" s="29">
        <f t="shared" si="27"/>
        <v>0</v>
      </c>
      <c r="AQ60" s="26">
        <f t="shared" si="9"/>
        <v>0</v>
      </c>
      <c r="AR60" s="159">
        <f>Proj_1!R77+Proj_2!R77+Proj_3!R77+Proj_4!R77+Proj_5!R77+Proj_6!R77+Proj_7!R77+Proj_8!R77+Proj_9!R77+Proj_10!R77+Proj_11!R77+Proj_12!R77+Proj_13!R77+Proj_14!R77+Proj_15!R77+Proj_16!R77+Proj_17!R77+Proj_18!R77+Proj_19!R77+Proj_20!R77+Proj_21!R77+Proj_22!R77+Proj_23!R77+Proj_24!R77+Proj_25!R77+Proj_26!R77+Proj_27!R77+Proj_28!R77+Proj_29!R77+Proj_30!R77+Proj_31!R77+Proj_32!R77+Proj_33!R77+Proj_34!R77+Proj_35!R77+Proj_36!R77+Proj_37!R77+Proj_38!R77+Proj_39!R77+Proj_40!H77</f>
        <v>0</v>
      </c>
      <c r="AS60" s="29">
        <f t="shared" si="27"/>
        <v>0</v>
      </c>
      <c r="AT60" s="29">
        <f t="shared" si="27"/>
        <v>0</v>
      </c>
      <c r="AU60" s="26">
        <f t="shared" si="10"/>
        <v>0</v>
      </c>
      <c r="AV60" s="159">
        <f>Proj_1!S77+Proj_2!S77+Proj_3!S77+Proj_4!S77+Proj_5!S77+Proj_6!S77+Proj_7!S77+Proj_8!S77+Proj_9!S77+Proj_10!S77+Proj_11!S77+Proj_12!S77+Proj_13!S77+Proj_14!S77+Proj_15!S77+Proj_16!S77+Proj_17!S77+Proj_18!S77+Proj_19!S77+Proj_20!S77+Proj_21!S77+Proj_22!S77+Proj_23!S77+Proj_24!S77+Proj_25!S77+Proj_26!S77+Proj_27!S77+Proj_28!S77+Proj_29!S77+Proj_30!S77+Proj_31!S77+Proj_32!S77+Proj_33!S77+Proj_34!S77+Proj_35!S77+Proj_36!S77+Proj_37!S77+Proj_38!S77+Proj_39!S77+Proj_40!H77</f>
        <v>0</v>
      </c>
      <c r="AW60" s="29">
        <f t="shared" si="27"/>
        <v>0</v>
      </c>
      <c r="AX60" s="29">
        <f t="shared" si="27"/>
        <v>0</v>
      </c>
      <c r="AY60" s="293">
        <f t="shared" si="17"/>
        <v>0</v>
      </c>
      <c r="AZ60" s="298">
        <f t="shared" si="18"/>
        <v>0</v>
      </c>
      <c r="BA60" s="297"/>
      <c r="BB60" s="297"/>
      <c r="BC60" s="297"/>
      <c r="BD60" s="297"/>
      <c r="BE60" s="297"/>
      <c r="BF60" s="299"/>
    </row>
    <row r="61" spans="1:58" x14ac:dyDescent="0.35">
      <c r="A61" s="36" t="s">
        <v>115</v>
      </c>
      <c r="B61" s="37"/>
      <c r="C61" s="38"/>
      <c r="D61" s="159">
        <f>Proj_1!H78+Proj_2!H78+Proj_3!H78+Proj_4!H78+Proj_5!H78+Proj_6!H78+Proj_7!H78+Proj_8!H78+Proj_9!H78+Proj_10!H78+Proj_11!H78+Proj_12!H78+Proj_13!H78+Proj_14!H78+Proj_15!H78+Proj_16!H78+Proj_17!H78+Proj_18!H78+Proj_19!H78+Proj_20!H78+Proj_21!H78+Proj_22!H78+Proj_23!H78+Proj_24!H78+Proj_25!H78+Proj_26!H78+Proj_27!H78+Proj_28!H78+Proj_29!H78+Proj_30!H78+Proj_31!H78+Proj_32!H78+Proj_33!H78+Proj_34!H78+Proj_35!H78+Proj_36!H78+Proj_37!H78+Proj_38!H78+Proj_39!H78+Proj_40!H78</f>
        <v>0</v>
      </c>
      <c r="E61" s="29" t="e">
        <f t="shared" ref="E61:AX61" si="28">AVERAGE(E3:E58)</f>
        <v>#DIV/0!</v>
      </c>
      <c r="F61" s="29" t="e">
        <f t="shared" si="28"/>
        <v>#DIV/0!</v>
      </c>
      <c r="G61" s="26">
        <f t="shared" si="28"/>
        <v>0.63636363636363635</v>
      </c>
      <c r="H61" s="159">
        <f>Proj_1!I78+Proj_2!I78+Proj_3!I78+Proj_4!I78+Proj_5!I78+Proj_6!I78+Proj_7!I78+Proj_8!I78+Proj_9!I78+Proj_10!I78+Proj_11!I78+Proj_12!I78+Proj_13!I78+Proj_14!I78+Proj_15!I78+Proj_16!I78+Proj_17!I78+Proj_18!I78+Proj_19!I78+Proj_20!I78+Proj_21!I78+Proj_22!I78+Proj_23!I78+Proj_24!I78+Proj_25!I78+Proj_26!I78+Proj_27!I78+Proj_28!I78+Proj_29!I78+Proj_30!I78+Proj_31!I78+Proj_32!I78+Proj_33!I78+Proj_34!I78+Proj_35!I78+Proj_36!I78+Proj_37!I78+Proj_38!I78+Proj_39!I78+Proj_40!H78</f>
        <v>0</v>
      </c>
      <c r="I61" s="29">
        <f t="shared" si="28"/>
        <v>0</v>
      </c>
      <c r="J61" s="29">
        <f t="shared" si="28"/>
        <v>0</v>
      </c>
      <c r="K61" s="26">
        <f t="shared" si="28"/>
        <v>0.63636363636363635</v>
      </c>
      <c r="L61" s="159">
        <f>Proj_1!J78+Proj_2!J78+Proj_3!J78+Proj_4!J78+Proj_5!J78+Proj_6!J78+Proj_7!J78+Proj_8!J78+Proj_9!J78+Proj_10!J78+Proj_11!J78+Proj_12!J78+Proj_13!J78+Proj_14!J78+Proj_15!J78+Proj_16!J78+Proj_17!J78+Proj_18!J78+Proj_19!J78+Proj_20!J78+Proj_21!J78+Proj_22!J78+Proj_23!J78+Proj_24!J78+Proj_25!J78+Proj_26!J78+Proj_27!J78+Proj_28!J78+Proj_29!J78+Proj_30!J78+Proj_31!J78+Proj_32!J78+Proj_33!J78+Proj_34!J78+Proj_35!J78+Proj_36!J78+Proj_37!J78+Proj_38!J78+Proj_39!J78+Proj_40!H78</f>
        <v>0</v>
      </c>
      <c r="M61" s="29">
        <f t="shared" si="28"/>
        <v>0</v>
      </c>
      <c r="N61" s="29">
        <f t="shared" si="28"/>
        <v>0</v>
      </c>
      <c r="O61" s="26">
        <f t="shared" si="28"/>
        <v>0.72727272727272729</v>
      </c>
      <c r="P61" s="159">
        <f>Proj_1!K78+Proj_2!K78+Proj_3!K78+Proj_4!K78+Proj_5!K78+Proj_6!K78+Proj_7!K78+Proj_8!K78+Proj_9!K78+Proj_10!K78+Proj_11!K78+Proj_12!K78+Proj_13!K78+Proj_14!K78+Proj_15!K78+Proj_16!K78+Proj_17!K78+Proj_18!K78+Proj_19!K78+Proj_20!K78+Proj_21!K78+Proj_22!K78+Proj_23!K78+Proj_24!K78+Proj_25!K78+Proj_26!K78+Proj_27!K78+Proj_28!K78+Proj_29!K78+Proj_30!K78+Proj_31!K78+Proj_32!K78+Proj_33!K78+Proj_34!K78+Proj_35!K78+Proj_36!K78+Proj_37!K78+Proj_38!K78+Proj_39!K78+Proj_40!K78</f>
        <v>0</v>
      </c>
      <c r="Q61" s="29">
        <f t="shared" si="28"/>
        <v>0</v>
      </c>
      <c r="R61" s="29">
        <f t="shared" si="28"/>
        <v>0</v>
      </c>
      <c r="S61" s="26">
        <f t="shared" si="28"/>
        <v>0.8928571428571429</v>
      </c>
      <c r="T61" s="159">
        <f>Proj_1!L78+Proj_2!L78+Proj_3!L78+Proj_4!L78+Proj_5!L78+Proj_6!L78+Proj_7!L78+Proj_8!L78+Proj_9!L78+Proj_10!L78+Proj_11!L78+Proj_12!L78+Proj_13!L78+Proj_14!L78+Proj_15!L78+Proj_16!L78+Proj_17!L78+Proj_18!L78+Proj_19!L78+Proj_20!L78+Proj_21!L78+Proj_22!L78+Proj_23!L78+Proj_24!L78+Proj_25!L78+Proj_26!L78+Proj_27!L78+Proj_28!L78+Proj_29!L78+Proj_30!L78+Proj_31!L78+Proj_32!L78+Proj_33!L78+Proj_34!L78+Proj_35!L78+Proj_36!L78+Proj_37!L78+Proj_38!L78+Proj_39!L78+Proj_40!H78</f>
        <v>0</v>
      </c>
      <c r="U61" s="29">
        <f t="shared" si="28"/>
        <v>0</v>
      </c>
      <c r="V61" s="29">
        <f t="shared" si="28"/>
        <v>0</v>
      </c>
      <c r="W61" s="26">
        <f t="shared" si="28"/>
        <v>8.8928571428571423</v>
      </c>
      <c r="X61" s="159">
        <f>Proj_1!M78+Proj_2!M78+Proj_3!M78+Proj_4!M78+Proj_5!M78+Proj_6!M78+Proj_7!M78+Proj_8!M78+Proj_9!M78+Proj_10!M78+Proj_11!M78+Proj_12!M78+Proj_13!M78+Proj_14!M78+Proj_15!M78+Proj_16!M78+Proj_17!M78+Proj_18!M78+Proj_19!M78+Proj_20!M78+Proj_21!M78+Proj_22!M78+Proj_23!M78+Proj_24!M78+Proj_25!M78+Proj_26!M78+Proj_27!M78+Proj_28!M78+Proj_29!M78+Proj_30!M78+Proj_31!M78+Proj_32!M78+Proj_33!M78+Proj_34!M78+Proj_35!M78+Proj_36!M78+Proj_37!M78+Proj_38!M78+Proj_39!M78+Proj_40!H78</f>
        <v>0</v>
      </c>
      <c r="Y61" s="29">
        <f t="shared" si="28"/>
        <v>0</v>
      </c>
      <c r="Z61" s="29">
        <f t="shared" si="28"/>
        <v>0</v>
      </c>
      <c r="AA61" s="26">
        <f t="shared" si="5"/>
        <v>0</v>
      </c>
      <c r="AB61" s="159">
        <f>Proj_1!N78+Proj_2!N78+Proj_3!N78+Proj_4!N78+Proj_5!N78+Proj_6!N78+Proj_7!N78+Proj_8!N78+Proj_9!N78+Proj_10!N78+Proj_11!N78+Proj_12!N78+Proj_13!N78+Proj_14!N78+Proj_15!N78+Proj_16!N78+Proj_17!N78+Proj_18!N78+Proj_19!N78+Proj_20!N78+Proj_21!N78+Proj_22!N78+Proj_23!N78+Proj_24!N78+Proj_25!N78+Proj_26!N78+Proj_27!N78+Proj_28!N78+Proj_29!N78+Proj_30!N78+Proj_31!N78+Proj_32!N78+Proj_33!N78+Proj_34!N78+Proj_35!N78+Proj_36!N78+Proj_37!N78+Proj_38!N78+Proj_39!N78+Proj_40!H78</f>
        <v>0</v>
      </c>
      <c r="AC61" s="29">
        <f t="shared" si="28"/>
        <v>0</v>
      </c>
      <c r="AD61" s="29">
        <f t="shared" si="28"/>
        <v>0</v>
      </c>
      <c r="AE61" s="26">
        <f t="shared" si="6"/>
        <v>0</v>
      </c>
      <c r="AF61" s="159">
        <f>Proj_1!O78+Proj_2!O78+Proj_3!O78+Proj_4!O78+Proj_5!O78+Proj_6!O78+Proj_7!O78+Proj_8!O78+Proj_9!O78+Proj_10!O78+Proj_11!O78+Proj_12!O78+Proj_13!O78+Proj_14!O78+Proj_15!O78+Proj_16!O78+Proj_17!O78+Proj_18!O78+Proj_19!O78+Proj_20!O78+Proj_21!O78+Proj_22!O78+Proj_23!O78+Proj_24!O78+Proj_25!O78+Proj_26!O78+Proj_27!O78+Proj_28!O78+Proj_29!O78+Proj_30!O78+Proj_31!O78+Proj_32!O78+Proj_33!O78+Proj_34!O78+Proj_35!O78+Proj_36!O78+Proj_37!O78+Proj_38!O78+Proj_39!O78+Proj_40!H78</f>
        <v>0</v>
      </c>
      <c r="AG61" s="29">
        <f t="shared" si="28"/>
        <v>0</v>
      </c>
      <c r="AH61" s="29">
        <f t="shared" si="28"/>
        <v>0</v>
      </c>
      <c r="AI61" s="26">
        <f t="shared" si="7"/>
        <v>0</v>
      </c>
      <c r="AJ61" s="159">
        <f>Proj_1!P78+Proj_2!P78+Proj_3!P78+Proj_4!P78+Proj_5!P78+Proj_6!P78+Proj_7!P78+Proj_8!P78+Proj_9!P78+Proj_10!P78+Proj_11!P78+Proj_12!P78+Proj_13!P78+Proj_14!P78+Proj_15!P78+Proj_16!P78+Proj_17!P78+Proj_18!P78+Proj_19!P78+Proj_20!P78+Proj_21!P78+Proj_22!P78+Proj_23!P78+Proj_24!P78+Proj_25!P78+Proj_26!P78+Proj_27!P78+Proj_28!P78+Proj_29!P78+Proj_30!P78+Proj_31!P78+Proj_32!P78+Proj_33!P78+Proj_34!P78+Proj_35!P78+Proj_36!P78+Proj_37!P78+Proj_38!P78+Proj_39!P78+Proj_40!H78</f>
        <v>0</v>
      </c>
      <c r="AK61" s="29">
        <f t="shared" si="28"/>
        <v>0</v>
      </c>
      <c r="AL61" s="29">
        <f t="shared" si="28"/>
        <v>0</v>
      </c>
      <c r="AM61" s="26">
        <f t="shared" si="8"/>
        <v>0</v>
      </c>
      <c r="AN61" s="159">
        <f>Proj_1!Q78+Proj_2!Q78+Proj_3!Q78+Proj_4!Q78+Proj_5!Q78+Proj_6!Q78+Proj_7!Q78+Proj_8!Q78+Proj_9!Q78+Proj_10!Q78+Proj_11!Q78+Proj_12!Q78+Proj_13!Q78+Proj_14!Q78+Proj_15!Q78+Proj_16!Q78+Proj_17!Q78+Proj_18!Q78+Proj_19!Q78+Proj_20!Q78+Proj_21!Q78+Proj_22!Q78+Proj_23!Q78+Proj_24!Q78+Proj_25!Q78+Proj_26!Q78+Proj_27!Q78+Proj_28!Q78+Proj_29!Q78+Proj_30!Q78+Proj_31!Q78+Proj_32!Q78+Proj_33!Q78+Proj_34!Q78+Proj_35!Q78+Proj_36!Q78+Proj_37!Q78+Proj_38!Q78+Proj_39!Q78+Proj_40!H78</f>
        <v>0</v>
      </c>
      <c r="AO61" s="29">
        <f t="shared" si="28"/>
        <v>0</v>
      </c>
      <c r="AP61" s="29">
        <f t="shared" si="28"/>
        <v>0</v>
      </c>
      <c r="AQ61" s="26">
        <f t="shared" si="9"/>
        <v>0</v>
      </c>
      <c r="AR61" s="159">
        <f>Proj_1!R78+Proj_2!R78+Proj_3!R78+Proj_4!R78+Proj_5!R78+Proj_6!R78+Proj_7!R78+Proj_8!R78+Proj_9!R78+Proj_10!R78+Proj_11!R78+Proj_12!R78+Proj_13!R78+Proj_14!R78+Proj_15!R78+Proj_16!R78+Proj_17!R78+Proj_18!R78+Proj_19!R78+Proj_20!R78+Proj_21!R78+Proj_22!R78+Proj_23!R78+Proj_24!R78+Proj_25!R78+Proj_26!R78+Proj_27!R78+Proj_28!R78+Proj_29!R78+Proj_30!R78+Proj_31!R78+Proj_32!R78+Proj_33!R78+Proj_34!R78+Proj_35!R78+Proj_36!R78+Proj_37!R78+Proj_38!R78+Proj_39!R78+Proj_40!H78</f>
        <v>0</v>
      </c>
      <c r="AS61" s="29">
        <f t="shared" si="28"/>
        <v>0</v>
      </c>
      <c r="AT61" s="29">
        <f t="shared" si="28"/>
        <v>0</v>
      </c>
      <c r="AU61" s="26">
        <f t="shared" si="10"/>
        <v>0</v>
      </c>
      <c r="AV61" s="159">
        <f>Proj_1!S78+Proj_2!S78+Proj_3!S78+Proj_4!S78+Proj_5!S78+Proj_6!S78+Proj_7!S78+Proj_8!S78+Proj_9!S78+Proj_10!S78+Proj_11!S78+Proj_12!S78+Proj_13!S78+Proj_14!S78+Proj_15!S78+Proj_16!S78+Proj_17!S78+Proj_18!S78+Proj_19!S78+Proj_20!S78+Proj_21!S78+Proj_22!S78+Proj_23!S78+Proj_24!S78+Proj_25!S78+Proj_26!S78+Proj_27!S78+Proj_28!S78+Proj_29!S78+Proj_30!S78+Proj_31!S78+Proj_32!S78+Proj_33!S78+Proj_34!S78+Proj_35!S78+Proj_36!S78+Proj_37!S78+Proj_38!S78+Proj_39!S78+Proj_40!H78</f>
        <v>0</v>
      </c>
      <c r="AW61" s="29">
        <f t="shared" si="28"/>
        <v>0</v>
      </c>
      <c r="AX61" s="29">
        <f t="shared" si="28"/>
        <v>0</v>
      </c>
      <c r="AY61" s="293">
        <f t="shared" si="17"/>
        <v>0</v>
      </c>
      <c r="AZ61" s="298">
        <f t="shared" si="18"/>
        <v>0</v>
      </c>
      <c r="BA61" s="297"/>
      <c r="BB61" s="297"/>
      <c r="BC61" s="297"/>
      <c r="BD61" s="297"/>
      <c r="BE61" s="297"/>
      <c r="BF61" s="299"/>
    </row>
    <row r="62" spans="1:58" x14ac:dyDescent="0.35">
      <c r="A62" s="36" t="s">
        <v>117</v>
      </c>
      <c r="B62" s="37"/>
      <c r="C62" s="38"/>
      <c r="D62" s="27">
        <f>AVERAGE(D4:D59)</f>
        <v>0.625</v>
      </c>
      <c r="E62" s="29">
        <f>AVERAGE(E4:E59)</f>
        <v>0</v>
      </c>
      <c r="F62" s="29">
        <f>AVERAGE(F4:F59)</f>
        <v>0</v>
      </c>
      <c r="G62" s="52">
        <f>IF(G60=0,0,+D60/G60)</f>
        <v>0</v>
      </c>
      <c r="H62" s="27">
        <f>AVERAGE(H4:H59)</f>
        <v>0.625</v>
      </c>
      <c r="I62" s="29">
        <f>AVERAGE(I4:I59)</f>
        <v>0</v>
      </c>
      <c r="J62" s="29">
        <f>AVERAGE(J4:J59)</f>
        <v>0</v>
      </c>
      <c r="K62" s="52">
        <f>IF(K60=0,0,+H60/K60)</f>
        <v>0</v>
      </c>
      <c r="L62" s="27">
        <f>AVERAGE(L4:L59)</f>
        <v>0.7142857142857143</v>
      </c>
      <c r="M62" s="29">
        <f>AVERAGE(M4:M59)</f>
        <v>0</v>
      </c>
      <c r="N62" s="29">
        <f>AVERAGE(N4:N59)</f>
        <v>0</v>
      </c>
      <c r="O62" s="52">
        <f>IF(O60=0,0,+L60/O60)</f>
        <v>0</v>
      </c>
      <c r="P62" s="27">
        <f>AVERAGE(P4:P59)</f>
        <v>0.8928571428571429</v>
      </c>
      <c r="Q62" s="29">
        <f>AVERAGE(Q4:Q59)</f>
        <v>0</v>
      </c>
      <c r="R62" s="29">
        <f>AVERAGE(R4:R59)</f>
        <v>0</v>
      </c>
      <c r="S62" s="52">
        <f>IF(S60=0,0,+P60/S60)</f>
        <v>0</v>
      </c>
      <c r="T62" s="27">
        <f>AVERAGE(T4:T59)</f>
        <v>8.7678571428571423</v>
      </c>
      <c r="U62" s="29">
        <f>AVERAGE(U4:U59)</f>
        <v>0</v>
      </c>
      <c r="V62" s="29">
        <f>AVERAGE(V4:V59)</f>
        <v>0</v>
      </c>
      <c r="W62" s="52">
        <f>IF(W60=0,0,+T60/W60)</f>
        <v>0</v>
      </c>
      <c r="X62" s="27">
        <f>AVERAGE(X4:X59)</f>
        <v>9.1428571428571423</v>
      </c>
      <c r="Y62" s="29">
        <f>AVERAGE(Y4:Y59)</f>
        <v>0</v>
      </c>
      <c r="Z62" s="29">
        <f>AVERAGE(Z4:Z59)</f>
        <v>0</v>
      </c>
      <c r="AA62" s="52">
        <f>IF(AA60=0,0,+X60/AA60)</f>
        <v>0</v>
      </c>
      <c r="AB62" s="27">
        <f>AVERAGE(AB4:AB59)</f>
        <v>8.6607142857142865</v>
      </c>
      <c r="AC62" s="29">
        <f>AVERAGE(AC4:AC59)</f>
        <v>0</v>
      </c>
      <c r="AD62" s="29">
        <f>AVERAGE(AD4:AD59)</f>
        <v>0</v>
      </c>
      <c r="AE62" s="52">
        <f>IF(AE60=0,0,+AB60/AE60)</f>
        <v>0</v>
      </c>
      <c r="AF62" s="27">
        <f>AVERAGE(AF4:AF59)</f>
        <v>8.4107142857142865</v>
      </c>
      <c r="AG62" s="29">
        <f>AVERAGE(AG4:AG59)</f>
        <v>0</v>
      </c>
      <c r="AH62" s="29">
        <f>AVERAGE(AH4:AH59)</f>
        <v>0</v>
      </c>
      <c r="AI62" s="52">
        <f>IF(AI60=0,0,+AF60/AI60)</f>
        <v>0</v>
      </c>
      <c r="AJ62" s="27">
        <f>AVERAGE(AJ4:AJ59)</f>
        <v>7.4642857142857144</v>
      </c>
      <c r="AK62" s="29"/>
      <c r="AL62" s="29"/>
      <c r="AM62" s="52">
        <f>IF(AM60=0,0,+AJ60/AM60)</f>
        <v>0</v>
      </c>
      <c r="AN62" s="27">
        <f>AVERAGE(AN4:AN59)</f>
        <v>6.8571428571428568</v>
      </c>
      <c r="AO62" s="29"/>
      <c r="AP62" s="29"/>
      <c r="AQ62" s="52">
        <f>IF(AQ60=0,0,+AN60/AQ60)</f>
        <v>0</v>
      </c>
      <c r="AR62" s="27">
        <f>AVERAGE(AR4:AR59)</f>
        <v>6.1607142857142856</v>
      </c>
      <c r="AS62" s="29"/>
      <c r="AT62" s="29"/>
      <c r="AU62" s="52">
        <f>IF(AU60=0,0,+AR60/AU60)</f>
        <v>0</v>
      </c>
      <c r="AV62" s="27">
        <f>AVERAGE(AV4:AV59)</f>
        <v>6.4642857142857144</v>
      </c>
      <c r="AW62" s="29"/>
      <c r="AX62" s="29"/>
      <c r="AY62" s="296">
        <f>IF(AY60=0,0,+AV60/AY60)</f>
        <v>0</v>
      </c>
      <c r="AZ62" s="297"/>
      <c r="BA62" s="297"/>
      <c r="BB62" s="297"/>
      <c r="BC62" s="297"/>
      <c r="BD62" s="297"/>
      <c r="BE62" s="297"/>
      <c r="BF62" s="299"/>
    </row>
    <row r="65" spans="1:2" ht="15.5" x14ac:dyDescent="0.35">
      <c r="A65" s="25" t="s">
        <v>46</v>
      </c>
      <c r="B65" s="20">
        <v>8</v>
      </c>
    </row>
  </sheetData>
  <sheetProtection sort="0" autoFilter="0"/>
  <autoFilter ref="A2:A62"/>
  <mergeCells count="16">
    <mergeCell ref="AR1:AU1"/>
    <mergeCell ref="D1:G1"/>
    <mergeCell ref="H1:K1"/>
    <mergeCell ref="L1:O1"/>
    <mergeCell ref="P1:S1"/>
    <mergeCell ref="T1:W1"/>
    <mergeCell ref="X1:AA1"/>
    <mergeCell ref="AB1:AE1"/>
    <mergeCell ref="AF1:AI1"/>
    <mergeCell ref="AJ1:AM1"/>
    <mergeCell ref="AN1:AQ1"/>
    <mergeCell ref="AZ1:AZ2"/>
    <mergeCell ref="BA1:BA2"/>
    <mergeCell ref="BE1:BE2"/>
    <mergeCell ref="BF1:BF2"/>
    <mergeCell ref="AV1:AY1"/>
  </mergeCells>
  <dataValidations count="1">
    <dataValidation type="list" allowBlank="1" showInputMessage="1" showErrorMessage="1" sqref="B3:B62">
      <formula1>$BB$4:$BB$6</formula1>
    </dataValidation>
  </dataValidation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6"/>
  <sheetViews>
    <sheetView workbookViewId="0">
      <selection activeCell="A30" sqref="A30"/>
    </sheetView>
  </sheetViews>
  <sheetFormatPr defaultColWidth="8.7265625" defaultRowHeight="14.5" x14ac:dyDescent="0.35"/>
  <cols>
    <col min="1" max="1" width="19" style="115" customWidth="1"/>
    <col min="2" max="2" width="6.26953125" style="115" customWidth="1"/>
    <col min="3" max="3" width="8.453125" style="115" customWidth="1"/>
    <col min="4" max="4" width="13.26953125" style="115" customWidth="1"/>
    <col min="5" max="5" width="28.7265625" style="115" customWidth="1"/>
    <col min="6" max="6" width="38.453125" style="115" customWidth="1"/>
    <col min="7" max="7" width="26" style="115" bestFit="1" customWidth="1"/>
    <col min="8" max="14" width="8.7265625" style="115"/>
    <col min="15" max="15" width="9.7265625" style="115" bestFit="1" customWidth="1"/>
    <col min="16" max="21" width="8.7265625" style="115"/>
    <col min="22" max="22" width="2.453125" style="115" hidden="1" customWidth="1"/>
    <col min="23" max="23" width="8.453125" style="115" hidden="1" customWidth="1"/>
    <col min="24" max="16384" width="8.7265625" style="115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160"/>
      <c r="C2" s="160" t="e">
        <f>VLOOKUP(F2,CRM!A:N,5,0)</f>
        <v>#N/A</v>
      </c>
      <c r="D2" s="115" t="s">
        <v>2535</v>
      </c>
      <c r="E2" s="115" t="s">
        <v>2605</v>
      </c>
      <c r="F2" s="256" t="s">
        <v>2604</v>
      </c>
      <c r="G2" s="8" t="s">
        <v>4</v>
      </c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>
        <v>200000</v>
      </c>
      <c r="T2" s="14">
        <f t="shared" ref="T2:T8" si="0">SUM(H2:S2)</f>
        <v>200000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(($F$20:$F$76)="HC"), $G$20:$G$76,H$20:H$76))*Utilization!$B$65</f>
        <v>0</v>
      </c>
      <c r="I3" s="14">
        <f>(SUMPRODUCT(-- (($F$20:$F$76)="HC"), $G$20:$G$76,I$20:I$76))*Utilization!$B$65</f>
        <v>0</v>
      </c>
      <c r="J3" s="14">
        <f>(SUMPRODUCT(-- (($F$20:$F$76)="HC"), $G$20:$G$76,J$20:J$76))*Utilization!$B$65</f>
        <v>0</v>
      </c>
      <c r="K3" s="14">
        <f>(SUMPRODUCT(-- (($F$20:$F$76)="HC"), $G$20:$G$76,K$20:K$76))*Utilization!$B$65</f>
        <v>0</v>
      </c>
      <c r="L3" s="14">
        <f>(SUMPRODUCT(-- (($F$20:$F$76)="HC"), $G$20:$G$76,L$20:L$76))*Utilization!$B$65</f>
        <v>0</v>
      </c>
      <c r="M3" s="14">
        <f>(SUMPRODUCT(-- (($F$20:$F$76)="HC"), $G$20:$G$76,M$20:M$76))*Utilization!$B$65</f>
        <v>3200</v>
      </c>
      <c r="N3" s="14">
        <f>(SUMPRODUCT(-- (($F$20:$F$76)="HC"), $G$20:$G$76,N$20:N$76))*Utilization!$B$65</f>
        <v>10240</v>
      </c>
      <c r="O3" s="14">
        <f>(SUMPRODUCT(-- (($F$20:$F$76)="HC"), $G$20:$G$76,O$20:O$76))*Utilization!$B$65</f>
        <v>7040</v>
      </c>
      <c r="P3" s="14">
        <f>(SUMPRODUCT(-- (($F$20:$F$76)="HC"), $G$20:$G$76,P$20:P$76))*Utilization!$B$65</f>
        <v>7040</v>
      </c>
      <c r="Q3" s="14">
        <f>(SUMPRODUCT(-- (($F$20:$F$76)="HC"), $G$20:$G$76,Q$20:Q$76))*Utilization!$B$65</f>
        <v>13440</v>
      </c>
      <c r="R3" s="14">
        <f>(SUMPRODUCT(-- (($F$20:$F$76)="HC"), $G$20:$G$76,R$20:R$76))*Utilization!$B$65</f>
        <v>13440</v>
      </c>
      <c r="S3" s="14">
        <f>(SUMPRODUCT(-- (($F$20:$F$76)="HC"), $G$20:$G$76,S$20:S$76))*Utilization!$B$65</f>
        <v>7040</v>
      </c>
      <c r="T3" s="14">
        <f t="shared" si="0"/>
        <v>61440</v>
      </c>
      <c r="V3" s="18" t="s">
        <v>37</v>
      </c>
      <c r="W3" s="115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(($F$20:$F$76)="EX"), $G$20:$G$76,H$20:H$76))*Utilization!$B$65</f>
        <v>0</v>
      </c>
      <c r="I4" s="14">
        <f>(SUMPRODUCT(-- (($F$20:$F$76)="EX"), $G$20:$G$76,I$20:I$76))*Utilization!$B$65</f>
        <v>0</v>
      </c>
      <c r="J4" s="14">
        <f>(SUMPRODUCT(-- (($F$20:$F$76)="EX"), $G$20:$G$76,J$20:J$76))*Utilization!$B$65</f>
        <v>0</v>
      </c>
      <c r="K4" s="14">
        <f>(SUMPRODUCT(-- (($F$20:$F$76)="EX"), $G$20:$G$76,K$20:K$76))*Utilization!$B$65</f>
        <v>0</v>
      </c>
      <c r="L4" s="14">
        <f>(SUMPRODUCT(-- (($F$20:$F$76)="EX"), $G$20:$G$76,L$20:L$76))*Utilization!$B$65</f>
        <v>0</v>
      </c>
      <c r="M4" s="14">
        <f>(SUMPRODUCT(-- (($F$20:$F$76)="EX"), $G$20:$G$76,M$20:M$76))*Utilization!$B$65</f>
        <v>0</v>
      </c>
      <c r="N4" s="14">
        <f>(SUMPRODUCT(-- (($F$20:$F$76)="EX"), $G$20:$G$76,N$20:N$76))*Utilization!$B$65</f>
        <v>0</v>
      </c>
      <c r="O4" s="14">
        <f>(SUMPRODUCT(-- (($F$20:$F$76)="EX"), $G$20:$G$76,O$20:O$76))*Utilization!$B$65</f>
        <v>0</v>
      </c>
      <c r="P4" s="14">
        <f>(SUMPRODUCT(-- (($F$20:$F$76)="EX"), $G$20:$G$76,P$20:P$76))*Utilization!$B$65</f>
        <v>0</v>
      </c>
      <c r="Q4" s="14">
        <f>(SUMPRODUCT(-- (($F$20:$F$76)="EX"), $G$20:$G$76,Q$20:Q$76))*Utilization!$B$65</f>
        <v>0</v>
      </c>
      <c r="R4" s="14">
        <f>(SUMPRODUCT(-- (($F$20:$F$76)="EX"), $G$20:$G$76,R$20:R$76))*Utilization!$B$65</f>
        <v>0</v>
      </c>
      <c r="S4" s="14">
        <f>(SUMPRODUCT(-- (($F$20:$F$76)="EX"), $G$20:$G$76,S$20:S$76))*Utilization!$B$65</f>
        <v>0</v>
      </c>
      <c r="T4" s="14">
        <f t="shared" si="0"/>
        <v>0</v>
      </c>
      <c r="W4" s="115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(($F$20:$F$76)="CO"), $G$20:$G$76,H$20:H$76))*Utilization!$B$65</f>
        <v>0</v>
      </c>
      <c r="I5" s="14">
        <f>(SUMPRODUCT(-- (($F$20:$F$76)="CO"), $G$20:$G$76,I$20:I$76))*Utilization!$B$65</f>
        <v>0</v>
      </c>
      <c r="J5" s="14">
        <f>(SUMPRODUCT(-- (($F$20:$F$76)="CO"), $G$20:$G$76,J$20:J$76))*Utilization!$B$65</f>
        <v>0</v>
      </c>
      <c r="K5" s="14">
        <f>(SUMPRODUCT(-- (($F$20:$F$76)="CO"), $G$20:$G$76,K$20:K$76))*Utilization!$B$65</f>
        <v>0</v>
      </c>
      <c r="L5" s="14">
        <f>(SUMPRODUCT(-- (($F$20:$F$76)="CO"), $G$20:$G$76,L$20:L$76))*Utilization!$B$65</f>
        <v>0</v>
      </c>
      <c r="M5" s="14">
        <f>(SUMPRODUCT(-- (($F$20:$F$76)="CO"), $G$20:$G$76,M$20:M$76))*Utilization!$B$65</f>
        <v>0</v>
      </c>
      <c r="N5" s="14">
        <f>(SUMPRODUCT(-- (($F$20:$F$76)="CO"), $G$20:$G$76,N$20:N$76))*Utilization!$B$65</f>
        <v>0</v>
      </c>
      <c r="O5" s="14">
        <f>(SUMPRODUCT(-- (($F$20:$F$76)="CO"), $G$20:$G$76,O$20:O$76))*Utilization!$B$65</f>
        <v>0</v>
      </c>
      <c r="P5" s="14">
        <f>(SUMPRODUCT(-- (($F$20:$F$76)="CO"), $G$20:$G$76,P$20:P$76))*Utilization!$B$65</f>
        <v>0</v>
      </c>
      <c r="Q5" s="14">
        <f>(SUMPRODUCT(-- (($F$20:$F$76)="CO"), $G$20:$G$76,Q$20:Q$76))*Utilization!$B$65</f>
        <v>0</v>
      </c>
      <c r="R5" s="14">
        <f>(SUMPRODUCT(-- (($F$20:$F$76)="CO"), $G$20:$G$76,R$20:R$76))*Utilization!$B$65</f>
        <v>0</v>
      </c>
      <c r="S5" s="14">
        <f>(SUMPRODUCT(-- (($F$20:$F$76)="CO"), $G$20:$G$76,S$20:S$76))*Utilization!$B$65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4">
        <f t="shared" si="0"/>
        <v>0</v>
      </c>
    </row>
    <row r="9" spans="1:23" s="170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0</v>
      </c>
      <c r="M9" s="11">
        <f t="shared" si="1"/>
        <v>3200</v>
      </c>
      <c r="N9" s="11">
        <f t="shared" si="1"/>
        <v>10240</v>
      </c>
      <c r="O9" s="11">
        <f t="shared" si="1"/>
        <v>7040</v>
      </c>
      <c r="P9" s="11">
        <f t="shared" si="1"/>
        <v>7040</v>
      </c>
      <c r="Q9" s="11">
        <f t="shared" si="1"/>
        <v>13440</v>
      </c>
      <c r="R9" s="11">
        <f t="shared" si="1"/>
        <v>13440</v>
      </c>
      <c r="S9" s="11">
        <f t="shared" si="1"/>
        <v>7040</v>
      </c>
      <c r="T9" s="11">
        <f t="shared" si="1"/>
        <v>61440</v>
      </c>
    </row>
    <row r="10" spans="1:23" s="170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0.96479999999999999</v>
      </c>
      <c r="T10" s="12">
        <f t="shared" si="2"/>
        <v>0.69280000000000008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0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3.5200000000000002E-2</v>
      </c>
      <c r="T11" s="13">
        <f>IF(T$2=0,0,+T3/T$2)</f>
        <v>0.30719999999999997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160"/>
      <c r="I20" s="160"/>
      <c r="J20" s="160"/>
      <c r="K20" s="160"/>
      <c r="L20" s="160"/>
      <c r="M20" s="160"/>
      <c r="N20" s="160">
        <v>1</v>
      </c>
      <c r="O20" s="160">
        <v>1</v>
      </c>
      <c r="P20" s="160">
        <v>1</v>
      </c>
      <c r="Q20" s="160">
        <v>1</v>
      </c>
      <c r="R20" s="160">
        <v>1</v>
      </c>
      <c r="S20" s="160">
        <v>1</v>
      </c>
    </row>
    <row r="21" spans="1:19" x14ac:dyDescent="0.35">
      <c r="E21" s="24" t="str">
        <f>+Utilization!A4</f>
        <v>Tao Feng</v>
      </c>
      <c r="F21" s="23" t="str">
        <f>+Utilization!B4</f>
        <v>HC</v>
      </c>
      <c r="G21" s="23">
        <f>+Utilization!C4</f>
        <v>80</v>
      </c>
      <c r="H21" s="160"/>
      <c r="I21" s="160"/>
      <c r="J21" s="160"/>
      <c r="K21" s="160"/>
      <c r="L21" s="160"/>
      <c r="M21" s="160">
        <v>5</v>
      </c>
      <c r="N21" s="160">
        <v>5</v>
      </c>
      <c r="O21" s="160"/>
      <c r="P21" s="160"/>
      <c r="Q21" s="160"/>
      <c r="R21" s="160"/>
      <c r="S21" s="160"/>
    </row>
    <row r="22" spans="1:19" x14ac:dyDescent="0.35">
      <c r="E22" s="24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</row>
    <row r="23" spans="1:19" x14ac:dyDescent="0.35">
      <c r="E23" s="24" t="str">
        <f>+Utilization!A6</f>
        <v>Chengyi Wang</v>
      </c>
      <c r="F23" s="23" t="str">
        <f>+Utilization!B6</f>
        <v>HC</v>
      </c>
      <c r="G23" s="23">
        <f>+Utilization!C6</f>
        <v>80</v>
      </c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</row>
    <row r="24" spans="1:19" x14ac:dyDescent="0.35">
      <c r="E24" s="24" t="str">
        <f>+Utilization!A7</f>
        <v>Ningbo Xiang</v>
      </c>
      <c r="F24" s="23" t="str">
        <f>+Utilization!B7</f>
        <v>HC</v>
      </c>
      <c r="G24" s="23">
        <f>+Utilization!C7</f>
        <v>80</v>
      </c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</row>
    <row r="25" spans="1:19" x14ac:dyDescent="0.35">
      <c r="E25" s="24" t="str">
        <f>+Utilization!A8</f>
        <v>Ruijiang Zhu</v>
      </c>
      <c r="F25" s="23" t="str">
        <f>+Utilization!B8</f>
        <v>HC</v>
      </c>
      <c r="G25" s="23">
        <f>+Utilization!C8</f>
        <v>80</v>
      </c>
      <c r="H25" s="160"/>
      <c r="I25" s="160"/>
      <c r="J25" s="160"/>
      <c r="K25" s="160"/>
      <c r="L25" s="160"/>
      <c r="M25" s="160"/>
      <c r="N25" s="160">
        <v>10</v>
      </c>
      <c r="O25" s="160"/>
      <c r="P25" s="160">
        <v>10</v>
      </c>
      <c r="Q25" s="160">
        <v>10</v>
      </c>
      <c r="R25" s="160">
        <v>10</v>
      </c>
      <c r="S25" s="160"/>
    </row>
    <row r="26" spans="1:19" x14ac:dyDescent="0.35">
      <c r="E26" s="24" t="str">
        <f>+Utilization!A9</f>
        <v>Junhong Sun</v>
      </c>
      <c r="F26" s="23" t="str">
        <f>+Utilization!B9</f>
        <v>HC</v>
      </c>
      <c r="G26" s="23">
        <f>+Utilization!C9</f>
        <v>80</v>
      </c>
      <c r="H26" s="160"/>
      <c r="I26" s="160"/>
      <c r="J26" s="160"/>
      <c r="K26" s="160"/>
      <c r="L26" s="160"/>
      <c r="M26" s="160"/>
      <c r="N26" s="160"/>
      <c r="O26" s="160">
        <v>5</v>
      </c>
      <c r="P26" s="160"/>
      <c r="Q26" s="160">
        <v>5</v>
      </c>
      <c r="R26" s="160">
        <v>5</v>
      </c>
      <c r="S26" s="160">
        <v>5</v>
      </c>
    </row>
    <row r="27" spans="1:19" x14ac:dyDescent="0.35">
      <c r="E27" s="24" t="str">
        <f>+Utilization!A10</f>
        <v>Yong Zhou</v>
      </c>
      <c r="F27" s="23" t="str">
        <f>+Utilization!B10</f>
        <v>HC</v>
      </c>
      <c r="G27" s="23">
        <f>+Utilization!C10</f>
        <v>80</v>
      </c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</row>
    <row r="28" spans="1:19" x14ac:dyDescent="0.35">
      <c r="E28" s="24" t="str">
        <f>+Utilization!A11</f>
        <v>Weimin Wu</v>
      </c>
      <c r="F28" s="23" t="str">
        <f>+Utilization!B11</f>
        <v>HC</v>
      </c>
      <c r="G28" s="23">
        <f>+Utilization!C11</f>
        <v>80</v>
      </c>
      <c r="H28" s="160"/>
      <c r="I28" s="160"/>
      <c r="J28" s="160"/>
      <c r="K28" s="160"/>
      <c r="L28" s="160"/>
      <c r="M28" s="160"/>
      <c r="N28" s="160"/>
      <c r="O28" s="160">
        <v>5</v>
      </c>
      <c r="P28" s="160"/>
      <c r="Q28" s="160">
        <v>5</v>
      </c>
      <c r="R28" s="160">
        <v>5</v>
      </c>
      <c r="S28" s="160">
        <v>5</v>
      </c>
    </row>
    <row r="29" spans="1:19" x14ac:dyDescent="0.35">
      <c r="E29" s="24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</row>
    <row r="30" spans="1:19" x14ac:dyDescent="0.35">
      <c r="E30" s="24" t="str">
        <f>+Utilization!A13</f>
        <v>Yifei Yan</v>
      </c>
      <c r="F30" s="23" t="str">
        <f>+Utilization!B13</f>
        <v>HC</v>
      </c>
      <c r="G30" s="23">
        <f>+Utilization!C13</f>
        <v>70</v>
      </c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</row>
    <row r="31" spans="1:19" x14ac:dyDescent="0.35">
      <c r="E31" s="24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</row>
    <row r="32" spans="1:19" x14ac:dyDescent="0.35">
      <c r="E32" s="24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</row>
    <row r="33" spans="5:19" x14ac:dyDescent="0.35">
      <c r="E33" s="24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</row>
    <row r="34" spans="5:19" x14ac:dyDescent="0.35">
      <c r="E34" s="24" t="str">
        <f>+Utilization!A17</f>
        <v>XU, Kun</v>
      </c>
      <c r="F34" s="23" t="str">
        <f>+Utilization!B17</f>
        <v>HC</v>
      </c>
      <c r="G34" s="23">
        <f>+Utilization!C17</f>
        <v>70</v>
      </c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</row>
    <row r="35" spans="5:19" x14ac:dyDescent="0.35">
      <c r="E35" s="24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</row>
    <row r="36" spans="5:19" x14ac:dyDescent="0.35">
      <c r="E36" s="24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</row>
    <row r="37" spans="5:19" x14ac:dyDescent="0.35">
      <c r="E37" s="24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</row>
    <row r="38" spans="5:19" x14ac:dyDescent="0.35">
      <c r="E38" s="24" t="str">
        <f>+Utilization!A21</f>
        <v>ZHANG, Ao</v>
      </c>
      <c r="F38" s="23" t="str">
        <f>+Utilization!B21</f>
        <v>HC</v>
      </c>
      <c r="G38" s="23">
        <f>+Utilization!C21</f>
        <v>70</v>
      </c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</row>
    <row r="39" spans="5:19" x14ac:dyDescent="0.35">
      <c r="E39" s="24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</row>
    <row r="40" spans="5:19" x14ac:dyDescent="0.35">
      <c r="E40" s="24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</row>
    <row r="41" spans="5:19" x14ac:dyDescent="0.35">
      <c r="E41" s="24" t="str">
        <f>+Utilization!A24</f>
        <v>GENG, Bin</v>
      </c>
      <c r="F41" s="23" t="str">
        <f>+Utilization!B24</f>
        <v>HC</v>
      </c>
      <c r="G41" s="23">
        <f>+Utilization!C24</f>
        <v>70</v>
      </c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</row>
    <row r="42" spans="5:19" x14ac:dyDescent="0.35">
      <c r="E42" s="24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</row>
    <row r="43" spans="5:19" x14ac:dyDescent="0.35">
      <c r="E43" s="24" t="str">
        <f>+Utilization!A26</f>
        <v>XIE, Qian</v>
      </c>
      <c r="F43" s="23" t="str">
        <f>+Utilization!B26</f>
        <v>HC</v>
      </c>
      <c r="G43" s="23">
        <f>+Utilization!C26</f>
        <v>60</v>
      </c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</row>
    <row r="44" spans="5:19" x14ac:dyDescent="0.35">
      <c r="E44" s="24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</row>
    <row r="45" spans="5:19" x14ac:dyDescent="0.35">
      <c r="E45" s="24" t="str">
        <f>+Utilization!A28</f>
        <v>HE, Ran</v>
      </c>
      <c r="F45" s="23" t="str">
        <f>+Utilization!B28</f>
        <v>HC</v>
      </c>
      <c r="G45" s="23">
        <f>+Utilization!C28</f>
        <v>60</v>
      </c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</row>
    <row r="46" spans="5:19" x14ac:dyDescent="0.35">
      <c r="E46" s="24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</row>
    <row r="47" spans="5:19" x14ac:dyDescent="0.35">
      <c r="E47" s="24" t="str">
        <f>+Utilization!A30</f>
        <v>Min Li</v>
      </c>
      <c r="F47" s="23" t="str">
        <f>+Utilization!B30</f>
        <v>HC</v>
      </c>
      <c r="G47" s="23">
        <f>+Utilization!C30</f>
        <v>60</v>
      </c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</row>
    <row r="48" spans="5:19" x14ac:dyDescent="0.35">
      <c r="E48" s="24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</row>
    <row r="49" spans="5:19" x14ac:dyDescent="0.35">
      <c r="E49" s="24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</row>
    <row r="50" spans="5:19" x14ac:dyDescent="0.35">
      <c r="E50" s="24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</row>
    <row r="51" spans="5:19" x14ac:dyDescent="0.35">
      <c r="E51" s="24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</row>
    <row r="52" spans="5:19" x14ac:dyDescent="0.35">
      <c r="E52" s="24" t="str">
        <f>+Utilization!A35</f>
        <v>Yongquan Wang</v>
      </c>
      <c r="F52" s="23">
        <f>+Utilization!B35</f>
        <v>0</v>
      </c>
      <c r="G52" s="23">
        <f>+Utilization!C35</f>
        <v>60</v>
      </c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</row>
    <row r="53" spans="5:19" x14ac:dyDescent="0.35">
      <c r="E53" s="24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</row>
    <row r="54" spans="5:19" x14ac:dyDescent="0.35">
      <c r="E54" s="24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</row>
    <row r="55" spans="5:19" x14ac:dyDescent="0.35">
      <c r="E55" s="24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</row>
    <row r="56" spans="5:19" x14ac:dyDescent="0.35">
      <c r="E56" s="24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</row>
    <row r="57" spans="5:19" x14ac:dyDescent="0.35">
      <c r="E57" s="24">
        <f>+Utilization!A40</f>
        <v>0</v>
      </c>
      <c r="F57" s="23">
        <f>+Utilization!B40</f>
        <v>0</v>
      </c>
      <c r="G57" s="23">
        <f>+Utilization!C40</f>
        <v>0</v>
      </c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</row>
    <row r="58" spans="5:19" x14ac:dyDescent="0.35">
      <c r="E58" s="24">
        <f>+Utilization!A41</f>
        <v>0</v>
      </c>
      <c r="F58" s="23">
        <f>+Utilization!B41</f>
        <v>0</v>
      </c>
      <c r="G58" s="23">
        <f>+Utilization!C41</f>
        <v>0</v>
      </c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</row>
    <row r="59" spans="5:19" x14ac:dyDescent="0.35">
      <c r="E59" s="24">
        <f>+Utilization!A42</f>
        <v>0</v>
      </c>
      <c r="F59" s="23">
        <f>+Utilization!B42</f>
        <v>0</v>
      </c>
      <c r="G59" s="23">
        <f>+Utilization!C42</f>
        <v>0</v>
      </c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</row>
    <row r="60" spans="5:19" x14ac:dyDescent="0.35">
      <c r="E60" s="24">
        <f>+Utilization!A43</f>
        <v>0</v>
      </c>
      <c r="F60" s="23">
        <f>+Utilization!B43</f>
        <v>0</v>
      </c>
      <c r="G60" s="23">
        <f>+Utilization!C43</f>
        <v>0</v>
      </c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</row>
    <row r="61" spans="5:19" x14ac:dyDescent="0.35">
      <c r="E61" s="24">
        <f>+Utilization!A44</f>
        <v>0</v>
      </c>
      <c r="F61" s="23">
        <f>+Utilization!B44</f>
        <v>0</v>
      </c>
      <c r="G61" s="23">
        <f>+Utilization!C44</f>
        <v>0</v>
      </c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</row>
    <row r="62" spans="5:19" x14ac:dyDescent="0.35">
      <c r="E62" s="24">
        <f>+Utilization!A45</f>
        <v>0</v>
      </c>
      <c r="F62" s="23">
        <f>+Utilization!B45</f>
        <v>0</v>
      </c>
      <c r="G62" s="23">
        <f>+Utilization!C45</f>
        <v>0</v>
      </c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</row>
    <row r="63" spans="5:19" x14ac:dyDescent="0.35">
      <c r="E63" s="24">
        <f>+Utilization!A46</f>
        <v>0</v>
      </c>
      <c r="F63" s="23">
        <f>+Utilization!B46</f>
        <v>0</v>
      </c>
      <c r="G63" s="23">
        <f>+Utilization!C46</f>
        <v>0</v>
      </c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</row>
    <row r="64" spans="5:19" x14ac:dyDescent="0.35">
      <c r="E64" s="24">
        <f>+Utilization!A47</f>
        <v>0</v>
      </c>
      <c r="F64" s="23">
        <f>+Utilization!B47</f>
        <v>0</v>
      </c>
      <c r="G64" s="23">
        <f>+Utilization!C47</f>
        <v>0</v>
      </c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</row>
    <row r="65" spans="5:19" x14ac:dyDescent="0.35">
      <c r="E65" s="24">
        <f>+Utilization!A48</f>
        <v>0</v>
      </c>
      <c r="F65" s="23">
        <f>+Utilization!B48</f>
        <v>0</v>
      </c>
      <c r="G65" s="23">
        <f>+Utilization!C48</f>
        <v>0</v>
      </c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</row>
    <row r="66" spans="5:19" x14ac:dyDescent="0.35">
      <c r="E66" s="24">
        <f>+Utilization!A49</f>
        <v>0</v>
      </c>
      <c r="F66" s="23">
        <f>+Utilization!B49</f>
        <v>0</v>
      </c>
      <c r="G66" s="23">
        <f>+Utilization!C49</f>
        <v>0</v>
      </c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</row>
    <row r="67" spans="5:19" x14ac:dyDescent="0.35">
      <c r="E67" s="24">
        <f>+Utilization!A50</f>
        <v>0</v>
      </c>
      <c r="F67" s="23">
        <f>+Utilization!B50</f>
        <v>0</v>
      </c>
      <c r="G67" s="23">
        <f>+Utilization!C50</f>
        <v>0</v>
      </c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</row>
    <row r="68" spans="5:19" x14ac:dyDescent="0.35">
      <c r="E68" s="24">
        <f>+Utilization!A51</f>
        <v>0</v>
      </c>
      <c r="F68" s="23">
        <f>+Utilization!B51</f>
        <v>0</v>
      </c>
      <c r="G68" s="23">
        <f>+Utilization!C51</f>
        <v>0</v>
      </c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</row>
    <row r="69" spans="5:19" x14ac:dyDescent="0.35">
      <c r="E69" s="24">
        <f>+Utilization!A52</f>
        <v>0</v>
      </c>
      <c r="F69" s="23">
        <f>+Utilization!B52</f>
        <v>0</v>
      </c>
      <c r="G69" s="23">
        <f>+Utilization!C52</f>
        <v>0</v>
      </c>
      <c r="H69" s="160"/>
      <c r="I69" s="160"/>
      <c r="J69" s="160"/>
      <c r="K69" s="160"/>
      <c r="L69" s="160"/>
      <c r="M69" s="160"/>
      <c r="N69" s="160"/>
      <c r="O69" s="160"/>
      <c r="P69" s="160"/>
      <c r="Q69" s="160"/>
      <c r="R69" s="160"/>
      <c r="S69" s="160"/>
    </row>
    <row r="70" spans="5:19" x14ac:dyDescent="0.35">
      <c r="E70" s="24">
        <f>+Utilization!A53</f>
        <v>0</v>
      </c>
      <c r="F70" s="23">
        <f>+Utilization!B53</f>
        <v>0</v>
      </c>
      <c r="G70" s="23">
        <f>+Utilization!C53</f>
        <v>0</v>
      </c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</row>
    <row r="71" spans="5:19" x14ac:dyDescent="0.35">
      <c r="E71" s="24">
        <f>+Utilization!A54</f>
        <v>0</v>
      </c>
      <c r="F71" s="23">
        <f>+Utilization!B54</f>
        <v>0</v>
      </c>
      <c r="G71" s="23">
        <f>+Utilization!C54</f>
        <v>0</v>
      </c>
      <c r="H71" s="160"/>
      <c r="I71" s="160"/>
      <c r="J71" s="160"/>
      <c r="K71" s="160"/>
      <c r="L71" s="160"/>
      <c r="M71" s="160"/>
      <c r="N71" s="160"/>
      <c r="O71" s="160"/>
      <c r="P71" s="160"/>
      <c r="Q71" s="160"/>
      <c r="R71" s="160"/>
      <c r="S71" s="160"/>
    </row>
    <row r="72" spans="5:19" x14ac:dyDescent="0.35">
      <c r="E72" s="24">
        <f>+Utilization!A55</f>
        <v>0</v>
      </c>
      <c r="F72" s="23">
        <f>+Utilization!B55</f>
        <v>0</v>
      </c>
      <c r="G72" s="23">
        <f>+Utilization!C55</f>
        <v>0</v>
      </c>
      <c r="H72" s="160"/>
      <c r="I72" s="160"/>
      <c r="J72" s="160"/>
      <c r="K72" s="160"/>
      <c r="L72" s="160"/>
      <c r="M72" s="160"/>
      <c r="N72" s="160"/>
      <c r="O72" s="160"/>
      <c r="P72" s="160"/>
      <c r="Q72" s="160"/>
      <c r="R72" s="160"/>
      <c r="S72" s="160"/>
    </row>
    <row r="73" spans="5:19" x14ac:dyDescent="0.35">
      <c r="E73" s="24">
        <f>+Utilization!A56</f>
        <v>0</v>
      </c>
      <c r="F73" s="23">
        <f>+Utilization!B56</f>
        <v>0</v>
      </c>
      <c r="G73" s="23">
        <f>+Utilization!C56</f>
        <v>0</v>
      </c>
      <c r="H73" s="160"/>
      <c r="I73" s="160"/>
      <c r="J73" s="160"/>
      <c r="K73" s="160"/>
      <c r="L73" s="160"/>
      <c r="M73" s="160"/>
      <c r="N73" s="160"/>
      <c r="O73" s="160"/>
      <c r="P73" s="160"/>
      <c r="Q73" s="160"/>
      <c r="R73" s="160"/>
      <c r="S73" s="160"/>
    </row>
    <row r="74" spans="5:19" x14ac:dyDescent="0.35">
      <c r="E74" s="24">
        <f>+Utilization!A57</f>
        <v>0</v>
      </c>
      <c r="F74" s="23">
        <f>+Utilization!B57</f>
        <v>0</v>
      </c>
      <c r="G74" s="23">
        <f>+Utilization!C57</f>
        <v>0</v>
      </c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</row>
    <row r="75" spans="5:19" x14ac:dyDescent="0.35">
      <c r="E75" s="24">
        <f>+Utilization!A58</f>
        <v>0</v>
      </c>
      <c r="F75" s="23">
        <f>+Utilization!B58</f>
        <v>0</v>
      </c>
      <c r="G75" s="23">
        <f>+Utilization!C58</f>
        <v>0</v>
      </c>
      <c r="H75" s="160"/>
      <c r="I75" s="160"/>
      <c r="J75" s="160"/>
      <c r="K75" s="160"/>
      <c r="L75" s="160"/>
      <c r="M75" s="160"/>
      <c r="N75" s="160"/>
      <c r="O75" s="160"/>
      <c r="P75" s="160"/>
      <c r="Q75" s="160"/>
      <c r="R75" s="160"/>
      <c r="S75" s="160"/>
    </row>
    <row r="76" spans="5:19" x14ac:dyDescent="0.35">
      <c r="E76" s="24" t="str">
        <f>+Utilization!A59</f>
        <v>Total</v>
      </c>
      <c r="F76" s="23">
        <f>+Utilization!B59</f>
        <v>0</v>
      </c>
      <c r="G76" s="23">
        <f>+Utilization!C59</f>
        <v>0</v>
      </c>
      <c r="H76" s="160"/>
      <c r="I76" s="160"/>
      <c r="J76" s="160"/>
      <c r="K76" s="160"/>
      <c r="L76" s="160"/>
      <c r="M76" s="160"/>
      <c r="N76" s="160"/>
      <c r="O76" s="160"/>
      <c r="P76" s="160"/>
      <c r="Q76" s="160"/>
      <c r="R76" s="160"/>
      <c r="S76" s="160"/>
    </row>
  </sheetData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6"/>
  <sheetViews>
    <sheetView workbookViewId="0">
      <selection activeCell="E2" sqref="E2"/>
    </sheetView>
  </sheetViews>
  <sheetFormatPr defaultColWidth="8.7265625" defaultRowHeight="14.5" x14ac:dyDescent="0.35"/>
  <cols>
    <col min="1" max="1" width="19" style="115" customWidth="1"/>
    <col min="2" max="2" width="6.26953125" style="115" customWidth="1"/>
    <col min="3" max="3" width="8.453125" style="115" customWidth="1"/>
    <col min="4" max="4" width="13.26953125" style="115" customWidth="1"/>
    <col min="5" max="5" width="28.7265625" style="115" customWidth="1"/>
    <col min="6" max="6" width="38.453125" style="115" customWidth="1"/>
    <col min="7" max="7" width="26" style="115" bestFit="1" customWidth="1"/>
    <col min="8" max="14" width="8.7265625" style="115"/>
    <col min="15" max="15" width="9.7265625" style="115" bestFit="1" customWidth="1"/>
    <col min="16" max="21" width="8.7265625" style="115"/>
    <col min="22" max="22" width="2.453125" style="115" hidden="1" customWidth="1"/>
    <col min="23" max="23" width="8.453125" style="115" hidden="1" customWidth="1"/>
    <col min="24" max="16384" width="8.7265625" style="115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160" t="s">
        <v>2542</v>
      </c>
      <c r="C2" s="160" t="e">
        <f>VLOOKUP(F2,CRM!A:N,5,0)</f>
        <v>#N/A</v>
      </c>
      <c r="D2" s="259" t="s">
        <v>2536</v>
      </c>
      <c r="E2" s="115" t="s">
        <v>2563</v>
      </c>
      <c r="F2" s="258" t="s">
        <v>2606</v>
      </c>
      <c r="G2" s="8" t="s">
        <v>4</v>
      </c>
      <c r="H2" s="157"/>
      <c r="I2" s="157"/>
      <c r="J2" s="157"/>
      <c r="K2" s="157"/>
      <c r="L2" s="157">
        <v>30000</v>
      </c>
      <c r="M2" s="157"/>
      <c r="N2" s="157"/>
      <c r="O2" s="157"/>
      <c r="P2" s="157"/>
      <c r="Q2" s="157"/>
      <c r="R2" s="157"/>
      <c r="S2" s="157"/>
      <c r="T2" s="14">
        <f t="shared" ref="T2:T8" si="0">SUM(H2:S2)</f>
        <v>30000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(($F$20:$F$76)="HC"), $G$20:$G$76,H$20:H$76))*Utilization!$B$65</f>
        <v>9600</v>
      </c>
      <c r="I3" s="14">
        <f>(SUMPRODUCT(-- (($F$20:$F$76)="HC"), $G$20:$G$76,I$20:I$76))*Utilization!$B$65</f>
        <v>9600</v>
      </c>
      <c r="J3" s="14">
        <f>(SUMPRODUCT(-- (($F$20:$F$76)="HC"), $G$20:$G$76,J$20:J$76))*Utilization!$B$65</f>
        <v>9600</v>
      </c>
      <c r="K3" s="14">
        <f>(SUMPRODUCT(-- (($F$20:$F$76)="HC"), $G$20:$G$76,K$20:K$76))*Utilization!$B$65</f>
        <v>6400</v>
      </c>
      <c r="L3" s="14">
        <f>(SUMPRODUCT(-- (($F$20:$F$76)="HC"), $G$20:$G$76,L$20:L$76))*Utilization!$B$65</f>
        <v>0</v>
      </c>
      <c r="M3" s="14">
        <f>(SUMPRODUCT(-- (($F$20:$F$76)="HC"), $G$20:$G$76,M$20:M$76))*Utilization!$B$65</f>
        <v>0</v>
      </c>
      <c r="N3" s="14">
        <f>(SUMPRODUCT(-- (($F$20:$F$76)="HC"), $G$20:$G$76,N$20:N$76))*Utilization!$B$65</f>
        <v>0</v>
      </c>
      <c r="O3" s="14">
        <f>(SUMPRODUCT(-- (($F$20:$F$76)="HC"), $G$20:$G$76,O$20:O$76))*Utilization!$B$65</f>
        <v>0</v>
      </c>
      <c r="P3" s="14">
        <f>(SUMPRODUCT(-- (($F$20:$F$76)="HC"), $G$20:$G$76,P$20:P$76))*Utilization!$B$65</f>
        <v>0</v>
      </c>
      <c r="Q3" s="14">
        <f>(SUMPRODUCT(-- (($F$20:$F$76)="HC"), $G$20:$G$76,Q$20:Q$76))*Utilization!$B$65</f>
        <v>0</v>
      </c>
      <c r="R3" s="14">
        <f>(SUMPRODUCT(-- (($F$20:$F$76)="HC"), $G$20:$G$76,R$20:R$76))*Utilization!$B$65</f>
        <v>0</v>
      </c>
      <c r="S3" s="14">
        <f>(SUMPRODUCT(-- (($F$20:$F$76)="HC"), $G$20:$G$76,S$20:S$76))*Utilization!$B$65</f>
        <v>0</v>
      </c>
      <c r="T3" s="14">
        <f t="shared" si="0"/>
        <v>35200</v>
      </c>
      <c r="V3" s="18" t="s">
        <v>37</v>
      </c>
      <c r="W3" s="115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(($F$20:$F$76)="EX"), $G$20:$G$76,H$20:H$76))*Utilization!$B$65</f>
        <v>0</v>
      </c>
      <c r="I4" s="14">
        <f>(SUMPRODUCT(-- (($F$20:$F$76)="EX"), $G$20:$G$76,I$20:I$76))*Utilization!$B$65</f>
        <v>0</v>
      </c>
      <c r="J4" s="14">
        <f>(SUMPRODUCT(-- (($F$20:$F$76)="EX"), $G$20:$G$76,J$20:J$76))*Utilization!$B$65</f>
        <v>0</v>
      </c>
      <c r="K4" s="14">
        <f>(SUMPRODUCT(-- (($F$20:$F$76)="EX"), $G$20:$G$76,K$20:K$76))*Utilization!$B$65</f>
        <v>0</v>
      </c>
      <c r="L4" s="14">
        <f>(SUMPRODUCT(-- (($F$20:$F$76)="EX"), $G$20:$G$76,L$20:L$76))*Utilization!$B$65</f>
        <v>0</v>
      </c>
      <c r="M4" s="14">
        <f>(SUMPRODUCT(-- (($F$20:$F$76)="EX"), $G$20:$G$76,M$20:M$76))*Utilization!$B$65</f>
        <v>0</v>
      </c>
      <c r="N4" s="14">
        <f>(SUMPRODUCT(-- (($F$20:$F$76)="EX"), $G$20:$G$76,N$20:N$76))*Utilization!$B$65</f>
        <v>0</v>
      </c>
      <c r="O4" s="14">
        <f>(SUMPRODUCT(-- (($F$20:$F$76)="EX"), $G$20:$G$76,O$20:O$76))*Utilization!$B$65</f>
        <v>0</v>
      </c>
      <c r="P4" s="14">
        <f>(SUMPRODUCT(-- (($F$20:$F$76)="EX"), $G$20:$G$76,P$20:P$76))*Utilization!$B$65</f>
        <v>0</v>
      </c>
      <c r="Q4" s="14">
        <f>(SUMPRODUCT(-- (($F$20:$F$76)="EX"), $G$20:$G$76,Q$20:Q$76))*Utilization!$B$65</f>
        <v>0</v>
      </c>
      <c r="R4" s="14">
        <f>(SUMPRODUCT(-- (($F$20:$F$76)="EX"), $G$20:$G$76,R$20:R$76))*Utilization!$B$65</f>
        <v>0</v>
      </c>
      <c r="S4" s="14">
        <f>(SUMPRODUCT(-- (($F$20:$F$76)="EX"), $G$20:$G$76,S$20:S$76))*Utilization!$B$65</f>
        <v>0</v>
      </c>
      <c r="T4" s="14">
        <f t="shared" si="0"/>
        <v>0</v>
      </c>
      <c r="W4" s="115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(($F$20:$F$76)="CO"), $G$20:$G$76,H$20:H$76))*Utilization!$B$65</f>
        <v>0</v>
      </c>
      <c r="I5" s="14">
        <f>(SUMPRODUCT(-- (($F$20:$F$76)="CO"), $G$20:$G$76,I$20:I$76))*Utilization!$B$65</f>
        <v>0</v>
      </c>
      <c r="J5" s="14">
        <f>(SUMPRODUCT(-- (($F$20:$F$76)="CO"), $G$20:$G$76,J$20:J$76))*Utilization!$B$65</f>
        <v>0</v>
      </c>
      <c r="K5" s="14">
        <f>(SUMPRODUCT(-- (($F$20:$F$76)="CO"), $G$20:$G$76,K$20:K$76))*Utilization!$B$65</f>
        <v>0</v>
      </c>
      <c r="L5" s="14">
        <f>(SUMPRODUCT(-- (($F$20:$F$76)="CO"), $G$20:$G$76,L$20:L$76))*Utilization!$B$65</f>
        <v>0</v>
      </c>
      <c r="M5" s="14">
        <f>(SUMPRODUCT(-- (($F$20:$F$76)="CO"), $G$20:$G$76,M$20:M$76))*Utilization!$B$65</f>
        <v>0</v>
      </c>
      <c r="N5" s="14">
        <f>(SUMPRODUCT(-- (($F$20:$F$76)="CO"), $G$20:$G$76,N$20:N$76))*Utilization!$B$65</f>
        <v>0</v>
      </c>
      <c r="O5" s="14">
        <f>(SUMPRODUCT(-- (($F$20:$F$76)="CO"), $G$20:$G$76,O$20:O$76))*Utilization!$B$65</f>
        <v>0</v>
      </c>
      <c r="P5" s="14">
        <f>(SUMPRODUCT(-- (($F$20:$F$76)="CO"), $G$20:$G$76,P$20:P$76))*Utilization!$B$65</f>
        <v>0</v>
      </c>
      <c r="Q5" s="14">
        <f>(SUMPRODUCT(-- (($F$20:$F$76)="CO"), $G$20:$G$76,Q$20:Q$76))*Utilization!$B$65</f>
        <v>0</v>
      </c>
      <c r="R5" s="14">
        <f>(SUMPRODUCT(-- (($F$20:$F$76)="CO"), $G$20:$G$76,R$20:R$76))*Utilization!$B$65</f>
        <v>0</v>
      </c>
      <c r="S5" s="14">
        <f>(SUMPRODUCT(-- (($F$20:$F$76)="CO"), $G$20:$G$76,S$20:S$76))*Utilization!$B$65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4">
        <f t="shared" si="0"/>
        <v>0</v>
      </c>
    </row>
    <row r="9" spans="1:23" s="170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9600</v>
      </c>
      <c r="I9" s="11">
        <f t="shared" ref="I9:T9" si="1">SUM(I3:I8)</f>
        <v>9600</v>
      </c>
      <c r="J9" s="11">
        <f t="shared" si="1"/>
        <v>9600</v>
      </c>
      <c r="K9" s="11">
        <f t="shared" si="1"/>
        <v>6400</v>
      </c>
      <c r="L9" s="11">
        <f t="shared" si="1"/>
        <v>0</v>
      </c>
      <c r="M9" s="11">
        <f t="shared" si="1"/>
        <v>0</v>
      </c>
      <c r="N9" s="11">
        <f t="shared" si="1"/>
        <v>0</v>
      </c>
      <c r="O9" s="11">
        <f t="shared" si="1"/>
        <v>0</v>
      </c>
      <c r="P9" s="11">
        <f t="shared" si="1"/>
        <v>0</v>
      </c>
      <c r="Q9" s="11">
        <f t="shared" si="1"/>
        <v>0</v>
      </c>
      <c r="R9" s="11">
        <f t="shared" si="1"/>
        <v>0</v>
      </c>
      <c r="S9" s="11">
        <f t="shared" si="1"/>
        <v>0</v>
      </c>
      <c r="T9" s="11">
        <f t="shared" si="1"/>
        <v>35200</v>
      </c>
    </row>
    <row r="10" spans="1:23" s="170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1</v>
      </c>
      <c r="M10" s="12">
        <f t="shared" si="2"/>
        <v>0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0</v>
      </c>
      <c r="T10" s="12">
        <f t="shared" si="2"/>
        <v>-0.17333333333333334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0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0</v>
      </c>
      <c r="T11" s="13">
        <f>IF(T$2=0,0,+T3/T$2)</f>
        <v>1.1733333333333333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</row>
    <row r="21" spans="1:19" x14ac:dyDescent="0.35">
      <c r="E21" s="24" t="str">
        <f>+Utilization!A4</f>
        <v>Tao Feng</v>
      </c>
      <c r="F21" s="23" t="str">
        <f>+Utilization!B4</f>
        <v>HC</v>
      </c>
      <c r="G21" s="23">
        <f>+Utilization!C4</f>
        <v>80</v>
      </c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</row>
    <row r="22" spans="1:19" x14ac:dyDescent="0.35">
      <c r="E22" s="24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160">
        <v>15</v>
      </c>
      <c r="I22" s="160">
        <v>15</v>
      </c>
      <c r="J22" s="160">
        <v>15</v>
      </c>
      <c r="K22" s="160">
        <v>10</v>
      </c>
      <c r="L22" s="160"/>
      <c r="M22" s="160"/>
      <c r="N22" s="160"/>
      <c r="O22" s="160"/>
      <c r="P22" s="160"/>
      <c r="Q22" s="160"/>
      <c r="R22" s="160"/>
      <c r="S22" s="160"/>
    </row>
    <row r="23" spans="1:19" x14ac:dyDescent="0.35">
      <c r="E23" s="24" t="str">
        <f>+Utilization!A6</f>
        <v>Chengyi Wang</v>
      </c>
      <c r="F23" s="23" t="str">
        <f>+Utilization!B6</f>
        <v>HC</v>
      </c>
      <c r="G23" s="23">
        <f>+Utilization!C6</f>
        <v>80</v>
      </c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</row>
    <row r="24" spans="1:19" x14ac:dyDescent="0.35">
      <c r="E24" s="24" t="str">
        <f>+Utilization!A7</f>
        <v>Ningbo Xiang</v>
      </c>
      <c r="F24" s="23" t="str">
        <f>+Utilization!B7</f>
        <v>HC</v>
      </c>
      <c r="G24" s="23">
        <f>+Utilization!C7</f>
        <v>80</v>
      </c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</row>
    <row r="25" spans="1:19" x14ac:dyDescent="0.35">
      <c r="E25" s="24" t="str">
        <f>+Utilization!A8</f>
        <v>Ruijiang Zhu</v>
      </c>
      <c r="F25" s="23" t="str">
        <f>+Utilization!B8</f>
        <v>HC</v>
      </c>
      <c r="G25" s="23">
        <f>+Utilization!C8</f>
        <v>80</v>
      </c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</row>
    <row r="26" spans="1:19" x14ac:dyDescent="0.35">
      <c r="E26" s="24" t="str">
        <f>+Utilization!A9</f>
        <v>Junhong Sun</v>
      </c>
      <c r="F26" s="23" t="str">
        <f>+Utilization!B9</f>
        <v>HC</v>
      </c>
      <c r="G26" s="23">
        <f>+Utilization!C9</f>
        <v>80</v>
      </c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</row>
    <row r="27" spans="1:19" x14ac:dyDescent="0.35">
      <c r="E27" s="24" t="str">
        <f>+Utilization!A10</f>
        <v>Yong Zhou</v>
      </c>
      <c r="F27" s="23" t="str">
        <f>+Utilization!B10</f>
        <v>HC</v>
      </c>
      <c r="G27" s="23">
        <f>+Utilization!C10</f>
        <v>80</v>
      </c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</row>
    <row r="28" spans="1:19" x14ac:dyDescent="0.35">
      <c r="E28" s="24" t="str">
        <f>+Utilization!A11</f>
        <v>Weimin Wu</v>
      </c>
      <c r="F28" s="23" t="str">
        <f>+Utilization!B11</f>
        <v>HC</v>
      </c>
      <c r="G28" s="23">
        <f>+Utilization!C11</f>
        <v>80</v>
      </c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</row>
    <row r="29" spans="1:19" x14ac:dyDescent="0.35">
      <c r="E29" s="24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</row>
    <row r="30" spans="1:19" x14ac:dyDescent="0.35">
      <c r="E30" s="24" t="str">
        <f>+Utilization!A13</f>
        <v>Yifei Yan</v>
      </c>
      <c r="F30" s="23" t="str">
        <f>+Utilization!B13</f>
        <v>HC</v>
      </c>
      <c r="G30" s="23">
        <f>+Utilization!C13</f>
        <v>70</v>
      </c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</row>
    <row r="31" spans="1:19" x14ac:dyDescent="0.35">
      <c r="E31" s="24" t="e">
        <f>+Utilization!#REF!</f>
        <v>#REF!</v>
      </c>
      <c r="F31" s="23" t="str">
        <f>+Utilization!B14</f>
        <v>HC</v>
      </c>
      <c r="G31" s="23">
        <f>+Utilization!C14</f>
        <v>70</v>
      </c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</row>
    <row r="32" spans="1:19" x14ac:dyDescent="0.35">
      <c r="E32" s="24" t="str">
        <f>+Utilization!A14</f>
        <v>SHI, Fashun (Wayne)</v>
      </c>
      <c r="F32" s="23" t="str">
        <f>+Utilization!B15</f>
        <v>HC</v>
      </c>
      <c r="G32" s="23">
        <f>+Utilization!C15</f>
        <v>70</v>
      </c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</row>
    <row r="33" spans="5:19" x14ac:dyDescent="0.35">
      <c r="E33" s="24" t="str">
        <f>+Utilization!A15</f>
        <v>KONG, Erqiang</v>
      </c>
      <c r="F33" s="23" t="str">
        <f>+Utilization!B16</f>
        <v>HC</v>
      </c>
      <c r="G33" s="23">
        <f>+Utilization!C16</f>
        <v>70</v>
      </c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</row>
    <row r="34" spans="5:19" x14ac:dyDescent="0.35">
      <c r="E34" s="24" t="str">
        <f>+Utilization!A17</f>
        <v>XU, Kun</v>
      </c>
      <c r="F34" s="23" t="str">
        <f>+Utilization!B17</f>
        <v>HC</v>
      </c>
      <c r="G34" s="23">
        <f>+Utilization!C17</f>
        <v>70</v>
      </c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</row>
    <row r="35" spans="5:19" x14ac:dyDescent="0.35">
      <c r="E35" s="24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</row>
    <row r="36" spans="5:19" x14ac:dyDescent="0.35">
      <c r="E36" s="24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</row>
    <row r="37" spans="5:19" x14ac:dyDescent="0.35">
      <c r="E37" s="24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</row>
    <row r="38" spans="5:19" x14ac:dyDescent="0.35">
      <c r="E38" s="24" t="str">
        <f>+Utilization!A21</f>
        <v>ZHANG, Ao</v>
      </c>
      <c r="F38" s="23" t="str">
        <f>+Utilization!B21</f>
        <v>HC</v>
      </c>
      <c r="G38" s="23">
        <f>+Utilization!C21</f>
        <v>70</v>
      </c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</row>
    <row r="39" spans="5:19" x14ac:dyDescent="0.35">
      <c r="E39" s="24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</row>
    <row r="40" spans="5:19" x14ac:dyDescent="0.35">
      <c r="E40" s="24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</row>
    <row r="41" spans="5:19" x14ac:dyDescent="0.35">
      <c r="E41" s="24" t="str">
        <f>+Utilization!A24</f>
        <v>GENG, Bin</v>
      </c>
      <c r="F41" s="23" t="str">
        <f>+Utilization!B24</f>
        <v>HC</v>
      </c>
      <c r="G41" s="23">
        <f>+Utilization!C24</f>
        <v>70</v>
      </c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</row>
    <row r="42" spans="5:19" x14ac:dyDescent="0.35">
      <c r="E42" s="24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</row>
    <row r="43" spans="5:19" x14ac:dyDescent="0.35">
      <c r="E43" s="24" t="str">
        <f>+Utilization!A26</f>
        <v>XIE, Qian</v>
      </c>
      <c r="F43" s="23" t="str">
        <f>+Utilization!B26</f>
        <v>HC</v>
      </c>
      <c r="G43" s="23">
        <f>+Utilization!C26</f>
        <v>60</v>
      </c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</row>
    <row r="44" spans="5:19" x14ac:dyDescent="0.35">
      <c r="E44" s="24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</row>
    <row r="45" spans="5:19" x14ac:dyDescent="0.35">
      <c r="E45" s="24" t="str">
        <f>+Utilization!A28</f>
        <v>HE, Ran</v>
      </c>
      <c r="F45" s="23" t="str">
        <f>+Utilization!B28</f>
        <v>HC</v>
      </c>
      <c r="G45" s="23">
        <f>+Utilization!C28</f>
        <v>60</v>
      </c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</row>
    <row r="46" spans="5:19" x14ac:dyDescent="0.35">
      <c r="E46" s="24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</row>
    <row r="47" spans="5:19" x14ac:dyDescent="0.35">
      <c r="E47" s="24" t="str">
        <f>+Utilization!A30</f>
        <v>Min Li</v>
      </c>
      <c r="F47" s="23" t="str">
        <f>+Utilization!B30</f>
        <v>HC</v>
      </c>
      <c r="G47" s="23">
        <f>+Utilization!C30</f>
        <v>60</v>
      </c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</row>
    <row r="48" spans="5:19" x14ac:dyDescent="0.35">
      <c r="E48" s="24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</row>
    <row r="49" spans="5:19" x14ac:dyDescent="0.35">
      <c r="E49" s="24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</row>
    <row r="50" spans="5:19" x14ac:dyDescent="0.35">
      <c r="E50" s="24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</row>
    <row r="51" spans="5:19" x14ac:dyDescent="0.35">
      <c r="E51" s="24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</row>
    <row r="52" spans="5:19" x14ac:dyDescent="0.35">
      <c r="E52" s="24" t="str">
        <f>+Utilization!A35</f>
        <v>Yongquan Wang</v>
      </c>
      <c r="F52" s="23">
        <f>+Utilization!B35</f>
        <v>0</v>
      </c>
      <c r="G52" s="23">
        <f>+Utilization!C35</f>
        <v>60</v>
      </c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</row>
    <row r="53" spans="5:19" x14ac:dyDescent="0.35">
      <c r="E53" s="24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</row>
    <row r="54" spans="5:19" x14ac:dyDescent="0.35">
      <c r="E54" s="24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</row>
    <row r="55" spans="5:19" x14ac:dyDescent="0.35">
      <c r="E55" s="24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</row>
    <row r="56" spans="5:19" x14ac:dyDescent="0.35">
      <c r="E56" s="24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</row>
    <row r="57" spans="5:19" x14ac:dyDescent="0.35">
      <c r="E57" s="24">
        <f>+Utilization!A40</f>
        <v>0</v>
      </c>
      <c r="F57" s="23">
        <f>+Utilization!B40</f>
        <v>0</v>
      </c>
      <c r="G57" s="23">
        <f>+Utilization!C40</f>
        <v>0</v>
      </c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</row>
    <row r="58" spans="5:19" x14ac:dyDescent="0.35">
      <c r="E58" s="24">
        <f>+Utilization!A41</f>
        <v>0</v>
      </c>
      <c r="F58" s="23">
        <f>+Utilization!B41</f>
        <v>0</v>
      </c>
      <c r="G58" s="23">
        <f>+Utilization!C41</f>
        <v>0</v>
      </c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</row>
    <row r="59" spans="5:19" x14ac:dyDescent="0.35">
      <c r="E59" s="24">
        <f>+Utilization!A42</f>
        <v>0</v>
      </c>
      <c r="F59" s="23">
        <f>+Utilization!B42</f>
        <v>0</v>
      </c>
      <c r="G59" s="23">
        <f>+Utilization!C42</f>
        <v>0</v>
      </c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</row>
    <row r="60" spans="5:19" x14ac:dyDescent="0.35">
      <c r="E60" s="24">
        <f>+Utilization!A43</f>
        <v>0</v>
      </c>
      <c r="F60" s="23">
        <f>+Utilization!B43</f>
        <v>0</v>
      </c>
      <c r="G60" s="23">
        <f>+Utilization!C43</f>
        <v>0</v>
      </c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</row>
    <row r="61" spans="5:19" x14ac:dyDescent="0.35">
      <c r="E61" s="24">
        <f>+Utilization!A44</f>
        <v>0</v>
      </c>
      <c r="F61" s="23">
        <f>+Utilization!B44</f>
        <v>0</v>
      </c>
      <c r="G61" s="23">
        <f>+Utilization!C44</f>
        <v>0</v>
      </c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</row>
    <row r="62" spans="5:19" x14ac:dyDescent="0.35">
      <c r="E62" s="24">
        <f>+Utilization!A45</f>
        <v>0</v>
      </c>
      <c r="F62" s="23">
        <f>+Utilization!B45</f>
        <v>0</v>
      </c>
      <c r="G62" s="23">
        <f>+Utilization!C45</f>
        <v>0</v>
      </c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</row>
    <row r="63" spans="5:19" x14ac:dyDescent="0.35">
      <c r="E63" s="24">
        <f>+Utilization!A46</f>
        <v>0</v>
      </c>
      <c r="F63" s="23">
        <f>+Utilization!B46</f>
        <v>0</v>
      </c>
      <c r="G63" s="23">
        <f>+Utilization!C46</f>
        <v>0</v>
      </c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</row>
    <row r="64" spans="5:19" x14ac:dyDescent="0.35">
      <c r="E64" s="24">
        <f>+Utilization!A47</f>
        <v>0</v>
      </c>
      <c r="F64" s="23">
        <f>+Utilization!B47</f>
        <v>0</v>
      </c>
      <c r="G64" s="23">
        <f>+Utilization!C47</f>
        <v>0</v>
      </c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</row>
    <row r="65" spans="5:19" x14ac:dyDescent="0.35">
      <c r="E65" s="24">
        <f>+Utilization!A48</f>
        <v>0</v>
      </c>
      <c r="F65" s="23">
        <f>+Utilization!B48</f>
        <v>0</v>
      </c>
      <c r="G65" s="23">
        <f>+Utilization!C48</f>
        <v>0</v>
      </c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</row>
    <row r="66" spans="5:19" x14ac:dyDescent="0.35">
      <c r="E66" s="24">
        <f>+Utilization!A49</f>
        <v>0</v>
      </c>
      <c r="F66" s="23">
        <f>+Utilization!B49</f>
        <v>0</v>
      </c>
      <c r="G66" s="23">
        <f>+Utilization!C49</f>
        <v>0</v>
      </c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</row>
    <row r="67" spans="5:19" x14ac:dyDescent="0.35">
      <c r="E67" s="24">
        <f>+Utilization!A50</f>
        <v>0</v>
      </c>
      <c r="F67" s="23">
        <f>+Utilization!B50</f>
        <v>0</v>
      </c>
      <c r="G67" s="23">
        <f>+Utilization!C50</f>
        <v>0</v>
      </c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</row>
    <row r="68" spans="5:19" x14ac:dyDescent="0.35">
      <c r="E68" s="24">
        <f>+Utilization!A51</f>
        <v>0</v>
      </c>
      <c r="F68" s="23">
        <f>+Utilization!B51</f>
        <v>0</v>
      </c>
      <c r="G68" s="23">
        <f>+Utilization!C51</f>
        <v>0</v>
      </c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</row>
    <row r="69" spans="5:19" x14ac:dyDescent="0.35">
      <c r="E69" s="24">
        <f>+Utilization!A52</f>
        <v>0</v>
      </c>
      <c r="F69" s="23">
        <f>+Utilization!B52</f>
        <v>0</v>
      </c>
      <c r="G69" s="23">
        <f>+Utilization!C52</f>
        <v>0</v>
      </c>
      <c r="H69" s="160"/>
      <c r="I69" s="160"/>
      <c r="J69" s="160"/>
      <c r="K69" s="160"/>
      <c r="L69" s="160"/>
      <c r="M69" s="160"/>
      <c r="N69" s="160"/>
      <c r="O69" s="160"/>
      <c r="P69" s="160"/>
      <c r="Q69" s="160"/>
      <c r="R69" s="160"/>
      <c r="S69" s="160"/>
    </row>
    <row r="70" spans="5:19" x14ac:dyDescent="0.35">
      <c r="E70" s="24">
        <f>+Utilization!A53</f>
        <v>0</v>
      </c>
      <c r="F70" s="23">
        <f>+Utilization!B53</f>
        <v>0</v>
      </c>
      <c r="G70" s="23">
        <f>+Utilization!C53</f>
        <v>0</v>
      </c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</row>
    <row r="71" spans="5:19" x14ac:dyDescent="0.35">
      <c r="E71" s="24">
        <f>+Utilization!A54</f>
        <v>0</v>
      </c>
      <c r="F71" s="23">
        <f>+Utilization!B54</f>
        <v>0</v>
      </c>
      <c r="G71" s="23">
        <f>+Utilization!C54</f>
        <v>0</v>
      </c>
      <c r="H71" s="160"/>
      <c r="I71" s="160"/>
      <c r="J71" s="160"/>
      <c r="K71" s="160"/>
      <c r="L71" s="160"/>
      <c r="M71" s="160"/>
      <c r="N71" s="160"/>
      <c r="O71" s="160"/>
      <c r="P71" s="160"/>
      <c r="Q71" s="160"/>
      <c r="R71" s="160"/>
      <c r="S71" s="160"/>
    </row>
    <row r="72" spans="5:19" x14ac:dyDescent="0.35">
      <c r="E72" s="24">
        <f>+Utilization!A55</f>
        <v>0</v>
      </c>
      <c r="F72" s="23">
        <f>+Utilization!B55</f>
        <v>0</v>
      </c>
      <c r="G72" s="23">
        <f>+Utilization!C55</f>
        <v>0</v>
      </c>
      <c r="H72" s="160"/>
      <c r="I72" s="160"/>
      <c r="J72" s="160"/>
      <c r="K72" s="160"/>
      <c r="L72" s="160"/>
      <c r="M72" s="160"/>
      <c r="N72" s="160"/>
      <c r="O72" s="160"/>
      <c r="P72" s="160"/>
      <c r="Q72" s="160"/>
      <c r="R72" s="160"/>
      <c r="S72" s="160"/>
    </row>
    <row r="73" spans="5:19" x14ac:dyDescent="0.35">
      <c r="E73" s="24">
        <f>+Utilization!A56</f>
        <v>0</v>
      </c>
      <c r="F73" s="23">
        <f>+Utilization!B56</f>
        <v>0</v>
      </c>
      <c r="G73" s="23">
        <f>+Utilization!C56</f>
        <v>0</v>
      </c>
      <c r="H73" s="160"/>
      <c r="I73" s="160"/>
      <c r="J73" s="160"/>
      <c r="K73" s="160"/>
      <c r="L73" s="160"/>
      <c r="M73" s="160"/>
      <c r="N73" s="160"/>
      <c r="O73" s="160"/>
      <c r="P73" s="160"/>
      <c r="Q73" s="160"/>
      <c r="R73" s="160"/>
      <c r="S73" s="160"/>
    </row>
    <row r="74" spans="5:19" x14ac:dyDescent="0.35">
      <c r="E74" s="24">
        <f>+Utilization!A57</f>
        <v>0</v>
      </c>
      <c r="F74" s="23">
        <f>+Utilization!B57</f>
        <v>0</v>
      </c>
      <c r="G74" s="23">
        <f>+Utilization!C57</f>
        <v>0</v>
      </c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</row>
    <row r="75" spans="5:19" x14ac:dyDescent="0.35">
      <c r="E75" s="24">
        <f>+Utilization!A58</f>
        <v>0</v>
      </c>
      <c r="F75" s="23">
        <f>+Utilization!B58</f>
        <v>0</v>
      </c>
      <c r="G75" s="23">
        <f>+Utilization!C58</f>
        <v>0</v>
      </c>
      <c r="H75" s="160"/>
      <c r="I75" s="160"/>
      <c r="J75" s="160"/>
      <c r="K75" s="160"/>
      <c r="L75" s="160"/>
      <c r="M75" s="160"/>
      <c r="N75" s="160"/>
      <c r="O75" s="160"/>
      <c r="P75" s="160"/>
      <c r="Q75" s="160"/>
      <c r="R75" s="160"/>
      <c r="S75" s="160"/>
    </row>
    <row r="76" spans="5:19" x14ac:dyDescent="0.35">
      <c r="E76" s="24" t="str">
        <f>+Utilization!A59</f>
        <v>Total</v>
      </c>
      <c r="F76" s="23">
        <f>+Utilization!B59</f>
        <v>0</v>
      </c>
      <c r="G76" s="23">
        <f>+Utilization!C59</f>
        <v>0</v>
      </c>
      <c r="H76" s="160"/>
      <c r="I76" s="160"/>
      <c r="J76" s="160"/>
      <c r="K76" s="160"/>
      <c r="L76" s="160"/>
      <c r="M76" s="160"/>
      <c r="N76" s="160"/>
      <c r="O76" s="160"/>
      <c r="P76" s="160"/>
      <c r="Q76" s="160"/>
      <c r="R76" s="160"/>
      <c r="S76" s="160"/>
    </row>
  </sheetData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6"/>
  <sheetViews>
    <sheetView workbookViewId="0">
      <selection activeCell="E2" sqref="E2"/>
    </sheetView>
  </sheetViews>
  <sheetFormatPr defaultColWidth="8.7265625" defaultRowHeight="14.5" x14ac:dyDescent="0.35"/>
  <cols>
    <col min="1" max="1" width="19" style="115" customWidth="1"/>
    <col min="2" max="2" width="6.26953125" style="115" customWidth="1"/>
    <col min="3" max="3" width="8.453125" style="115" customWidth="1"/>
    <col min="4" max="4" width="13.26953125" style="115" customWidth="1"/>
    <col min="5" max="5" width="28.7265625" style="115" customWidth="1"/>
    <col min="6" max="6" width="41.26953125" style="115" customWidth="1"/>
    <col min="7" max="7" width="26" style="115" bestFit="1" customWidth="1"/>
    <col min="8" max="14" width="8.7265625" style="115"/>
    <col min="15" max="15" width="9.7265625" style="115" bestFit="1" customWidth="1"/>
    <col min="16" max="21" width="8.7265625" style="115"/>
    <col min="22" max="22" width="2.453125" style="115" hidden="1" customWidth="1"/>
    <col min="23" max="23" width="8.453125" style="115" hidden="1" customWidth="1"/>
    <col min="24" max="16384" width="8.7265625" style="115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160"/>
      <c r="C2" s="160" t="e">
        <f>VLOOKUP(F2,CRM!A:N,5,0)</f>
        <v>#N/A</v>
      </c>
      <c r="D2" s="115" t="s">
        <v>2505</v>
      </c>
      <c r="E2" s="115" t="s">
        <v>2608</v>
      </c>
      <c r="F2" s="115" t="s">
        <v>2607</v>
      </c>
      <c r="G2" s="8" t="s">
        <v>4</v>
      </c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>
        <v>300000</v>
      </c>
      <c r="T2" s="14">
        <f t="shared" ref="T2:T8" si="0">SUM(H2:S2)</f>
        <v>300000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(($F$20:$F$76)="HC"), $G$20:$G$76,H$20:H$76))*Utilization!$B$65</f>
        <v>0</v>
      </c>
      <c r="I3" s="14">
        <f>(SUMPRODUCT(-- (($F$20:$F$76)="HC"), $G$20:$G$76,I$20:I$76))*Utilization!$B$65</f>
        <v>0</v>
      </c>
      <c r="J3" s="14">
        <f>(SUMPRODUCT(-- (($F$20:$F$76)="HC"), $G$20:$G$76,J$20:J$76))*Utilization!$B$65</f>
        <v>0</v>
      </c>
      <c r="K3" s="14">
        <f>(SUMPRODUCT(-- (($F$20:$F$76)="HC"), $G$20:$G$76,K$20:K$76))*Utilization!$B$65</f>
        <v>0</v>
      </c>
      <c r="L3" s="14">
        <f>(SUMPRODUCT(-- (($F$20:$F$76)="HC"), $G$20:$G$76,L$20:L$76))*Utilization!$B$65</f>
        <v>0</v>
      </c>
      <c r="M3" s="14">
        <f>(SUMPRODUCT(-- (($F$20:$F$76)="HC"), $G$20:$G$76,M$20:M$76))*Utilization!$B$65</f>
        <v>0</v>
      </c>
      <c r="N3" s="14">
        <f>(SUMPRODUCT(-- (($F$20:$F$76)="HC"), $G$20:$G$76,N$20:N$76))*Utilization!$B$65</f>
        <v>28400</v>
      </c>
      <c r="O3" s="14">
        <f>(SUMPRODUCT(-- (($F$20:$F$76)="HC"), $G$20:$G$76,O$20:O$76))*Utilization!$B$65</f>
        <v>28400</v>
      </c>
      <c r="P3" s="14">
        <f>(SUMPRODUCT(-- (($F$20:$F$76)="HC"), $G$20:$G$76,P$20:P$76))*Utilization!$B$65</f>
        <v>28400</v>
      </c>
      <c r="Q3" s="14">
        <f>(SUMPRODUCT(-- (($F$20:$F$76)="HC"), $G$20:$G$76,Q$20:Q$76))*Utilization!$B$65</f>
        <v>28400</v>
      </c>
      <c r="R3" s="14">
        <f>(SUMPRODUCT(-- (($F$20:$F$76)="HC"), $G$20:$G$76,R$20:R$76))*Utilization!$B$65</f>
        <v>28400</v>
      </c>
      <c r="S3" s="14">
        <f>(SUMPRODUCT(-- (($F$20:$F$76)="HC"), $G$20:$G$76,S$20:S$76))*Utilization!$B$65</f>
        <v>28400</v>
      </c>
      <c r="T3" s="14">
        <f t="shared" si="0"/>
        <v>170400</v>
      </c>
      <c r="V3" s="18" t="s">
        <v>37</v>
      </c>
      <c r="W3" s="115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(($F$20:$F$76)="EX"), $G$20:$G$76,H$20:H$76))*Utilization!$B$65</f>
        <v>0</v>
      </c>
      <c r="I4" s="14">
        <f>(SUMPRODUCT(-- (($F$20:$F$76)="EX"), $G$20:$G$76,I$20:I$76))*Utilization!$B$65</f>
        <v>0</v>
      </c>
      <c r="J4" s="14">
        <f>(SUMPRODUCT(-- (($F$20:$F$76)="EX"), $G$20:$G$76,J$20:J$76))*Utilization!$B$65</f>
        <v>0</v>
      </c>
      <c r="K4" s="14">
        <f>(SUMPRODUCT(-- (($F$20:$F$76)="EX"), $G$20:$G$76,K$20:K$76))*Utilization!$B$65</f>
        <v>0</v>
      </c>
      <c r="L4" s="14">
        <f>(SUMPRODUCT(-- (($F$20:$F$76)="EX"), $G$20:$G$76,L$20:L$76))*Utilization!$B$65</f>
        <v>0</v>
      </c>
      <c r="M4" s="14">
        <f>(SUMPRODUCT(-- (($F$20:$F$76)="EX"), $G$20:$G$76,M$20:M$76))*Utilization!$B$65</f>
        <v>0</v>
      </c>
      <c r="N4" s="14">
        <f>(SUMPRODUCT(-- (($F$20:$F$76)="EX"), $G$20:$G$76,N$20:N$76))*Utilization!$B$65</f>
        <v>0</v>
      </c>
      <c r="O4" s="14">
        <f>(SUMPRODUCT(-- (($F$20:$F$76)="EX"), $G$20:$G$76,O$20:O$76))*Utilization!$B$65</f>
        <v>0</v>
      </c>
      <c r="P4" s="14">
        <f>(SUMPRODUCT(-- (($F$20:$F$76)="EX"), $G$20:$G$76,P$20:P$76))*Utilization!$B$65</f>
        <v>0</v>
      </c>
      <c r="Q4" s="14">
        <f>(SUMPRODUCT(-- (($F$20:$F$76)="EX"), $G$20:$G$76,Q$20:Q$76))*Utilization!$B$65</f>
        <v>0</v>
      </c>
      <c r="R4" s="14">
        <f>(SUMPRODUCT(-- (($F$20:$F$76)="EX"), $G$20:$G$76,R$20:R$76))*Utilization!$B$65</f>
        <v>0</v>
      </c>
      <c r="S4" s="14">
        <f>(SUMPRODUCT(-- (($F$20:$F$76)="EX"), $G$20:$G$76,S$20:S$76))*Utilization!$B$65</f>
        <v>0</v>
      </c>
      <c r="T4" s="14">
        <f t="shared" si="0"/>
        <v>0</v>
      </c>
      <c r="W4" s="115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(($F$20:$F$76)="CO"), $G$20:$G$76,H$20:H$76))*Utilization!$B$65</f>
        <v>0</v>
      </c>
      <c r="I5" s="14">
        <f>(SUMPRODUCT(-- (($F$20:$F$76)="CO"), $G$20:$G$76,I$20:I$76))*Utilization!$B$65</f>
        <v>0</v>
      </c>
      <c r="J5" s="14">
        <f>(SUMPRODUCT(-- (($F$20:$F$76)="CO"), $G$20:$G$76,J$20:J$76))*Utilization!$B$65</f>
        <v>0</v>
      </c>
      <c r="K5" s="14">
        <f>(SUMPRODUCT(-- (($F$20:$F$76)="CO"), $G$20:$G$76,K$20:K$76))*Utilization!$B$65</f>
        <v>0</v>
      </c>
      <c r="L5" s="14">
        <f>(SUMPRODUCT(-- (($F$20:$F$76)="CO"), $G$20:$G$76,L$20:L$76))*Utilization!$B$65</f>
        <v>0</v>
      </c>
      <c r="M5" s="14">
        <f>(SUMPRODUCT(-- (($F$20:$F$76)="CO"), $G$20:$G$76,M$20:M$76))*Utilization!$B$65</f>
        <v>0</v>
      </c>
      <c r="N5" s="14">
        <f>(SUMPRODUCT(-- (($F$20:$F$76)="CO"), $G$20:$G$76,N$20:N$76))*Utilization!$B$65</f>
        <v>0</v>
      </c>
      <c r="O5" s="14">
        <f>(SUMPRODUCT(-- (($F$20:$F$76)="CO"), $G$20:$G$76,O$20:O$76))*Utilization!$B$65</f>
        <v>0</v>
      </c>
      <c r="P5" s="14">
        <f>(SUMPRODUCT(-- (($F$20:$F$76)="CO"), $G$20:$G$76,P$20:P$76))*Utilization!$B$65</f>
        <v>0</v>
      </c>
      <c r="Q5" s="14">
        <f>(SUMPRODUCT(-- (($F$20:$F$76)="CO"), $G$20:$G$76,Q$20:Q$76))*Utilization!$B$65</f>
        <v>0</v>
      </c>
      <c r="R5" s="14">
        <f>(SUMPRODUCT(-- (($F$20:$F$76)="CO"), $G$20:$G$76,R$20:R$76))*Utilization!$B$65</f>
        <v>0</v>
      </c>
      <c r="S5" s="14">
        <f>(SUMPRODUCT(-- (($F$20:$F$76)="CO"), $G$20:$G$76,S$20:S$76))*Utilization!$B$65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4">
        <f t="shared" si="0"/>
        <v>0</v>
      </c>
    </row>
    <row r="9" spans="1:23" s="170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0</v>
      </c>
      <c r="M9" s="11">
        <f t="shared" si="1"/>
        <v>0</v>
      </c>
      <c r="N9" s="11">
        <f t="shared" si="1"/>
        <v>28400</v>
      </c>
      <c r="O9" s="11">
        <f t="shared" si="1"/>
        <v>28400</v>
      </c>
      <c r="P9" s="11">
        <f t="shared" si="1"/>
        <v>28400</v>
      </c>
      <c r="Q9" s="11">
        <f t="shared" si="1"/>
        <v>28400</v>
      </c>
      <c r="R9" s="11">
        <f t="shared" si="1"/>
        <v>28400</v>
      </c>
      <c r="S9" s="11">
        <f t="shared" si="1"/>
        <v>28400</v>
      </c>
      <c r="T9" s="11">
        <f t="shared" si="1"/>
        <v>170400</v>
      </c>
    </row>
    <row r="10" spans="1:23" s="170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0.90533333333333332</v>
      </c>
      <c r="T10" s="12">
        <f t="shared" si="2"/>
        <v>0.43200000000000005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0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9.4666666666666663E-2</v>
      </c>
      <c r="T11" s="13">
        <f>IF(T$2=0,0,+T3/T$2)</f>
        <v>0.56799999999999995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160"/>
      <c r="I20" s="160"/>
      <c r="J20" s="160"/>
      <c r="K20" s="160"/>
      <c r="L20" s="160"/>
      <c r="M20" s="160"/>
      <c r="N20" s="160">
        <v>5</v>
      </c>
      <c r="O20" s="160">
        <v>5</v>
      </c>
      <c r="P20" s="160">
        <v>5</v>
      </c>
      <c r="Q20" s="160">
        <v>5</v>
      </c>
      <c r="R20" s="160">
        <v>5</v>
      </c>
      <c r="S20" s="160">
        <v>5</v>
      </c>
    </row>
    <row r="21" spans="1:19" x14ac:dyDescent="0.35">
      <c r="E21" s="24" t="str">
        <f>+Utilization!A4</f>
        <v>Tao Feng</v>
      </c>
      <c r="F21" s="23" t="str">
        <f>+Utilization!B4</f>
        <v>HC</v>
      </c>
      <c r="G21" s="23">
        <f>+Utilization!C4</f>
        <v>80</v>
      </c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</row>
    <row r="22" spans="1:19" x14ac:dyDescent="0.35">
      <c r="E22" s="24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</row>
    <row r="23" spans="1:19" x14ac:dyDescent="0.35">
      <c r="E23" s="24" t="str">
        <f>+Utilization!A6</f>
        <v>Chengyi Wang</v>
      </c>
      <c r="F23" s="23" t="str">
        <f>+Utilization!B6</f>
        <v>HC</v>
      </c>
      <c r="G23" s="23">
        <f>+Utilization!C6</f>
        <v>80</v>
      </c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</row>
    <row r="24" spans="1:19" x14ac:dyDescent="0.35">
      <c r="E24" s="24" t="str">
        <f>+Utilization!A7</f>
        <v>Ningbo Xiang</v>
      </c>
      <c r="F24" s="23" t="str">
        <f>+Utilization!B7</f>
        <v>HC</v>
      </c>
      <c r="G24" s="23">
        <f>+Utilization!C7</f>
        <v>80</v>
      </c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</row>
    <row r="25" spans="1:19" x14ac:dyDescent="0.35">
      <c r="E25" s="24" t="str">
        <f>+Utilization!A8</f>
        <v>Ruijiang Zhu</v>
      </c>
      <c r="F25" s="23" t="str">
        <f>+Utilization!B8</f>
        <v>HC</v>
      </c>
      <c r="G25" s="23">
        <f>+Utilization!C8</f>
        <v>80</v>
      </c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</row>
    <row r="26" spans="1:19" x14ac:dyDescent="0.35">
      <c r="E26" s="24" t="str">
        <f>+Utilization!A9</f>
        <v>Junhong Sun</v>
      </c>
      <c r="F26" s="23" t="str">
        <f>+Utilization!B9</f>
        <v>HC</v>
      </c>
      <c r="G26" s="23">
        <f>+Utilization!C9</f>
        <v>80</v>
      </c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</row>
    <row r="27" spans="1:19" x14ac:dyDescent="0.35">
      <c r="E27" s="24" t="str">
        <f>+Utilization!A10</f>
        <v>Yong Zhou</v>
      </c>
      <c r="F27" s="23" t="str">
        <f>+Utilization!B10</f>
        <v>HC</v>
      </c>
      <c r="G27" s="23">
        <f>+Utilization!C10</f>
        <v>80</v>
      </c>
      <c r="H27" s="160"/>
      <c r="I27" s="160"/>
      <c r="J27" s="160"/>
      <c r="K27" s="160"/>
      <c r="L27" s="160"/>
      <c r="M27" s="160"/>
      <c r="N27" s="160">
        <v>20</v>
      </c>
      <c r="O27" s="160">
        <v>20</v>
      </c>
      <c r="P27" s="160">
        <v>20</v>
      </c>
      <c r="Q27" s="160">
        <v>20</v>
      </c>
      <c r="R27" s="160">
        <v>20</v>
      </c>
      <c r="S27" s="160">
        <v>20</v>
      </c>
    </row>
    <row r="28" spans="1:19" x14ac:dyDescent="0.35">
      <c r="E28" s="24" t="str">
        <f>+Utilization!A11</f>
        <v>Weimin Wu</v>
      </c>
      <c r="F28" s="23" t="str">
        <f>+Utilization!B11</f>
        <v>HC</v>
      </c>
      <c r="G28" s="23">
        <f>+Utilization!C11</f>
        <v>80</v>
      </c>
      <c r="H28" s="160"/>
      <c r="I28" s="160"/>
      <c r="J28" s="160"/>
      <c r="K28" s="160"/>
      <c r="L28" s="160"/>
      <c r="M28" s="160"/>
      <c r="N28" s="160">
        <v>5</v>
      </c>
      <c r="O28" s="160">
        <v>5</v>
      </c>
      <c r="P28" s="160">
        <v>5</v>
      </c>
      <c r="Q28" s="160">
        <v>5</v>
      </c>
      <c r="R28" s="160">
        <v>5</v>
      </c>
      <c r="S28" s="160">
        <v>5</v>
      </c>
    </row>
    <row r="29" spans="1:19" x14ac:dyDescent="0.35">
      <c r="E29" s="24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160"/>
      <c r="I29" s="160"/>
      <c r="J29" s="160"/>
      <c r="K29" s="160"/>
      <c r="L29" s="160"/>
      <c r="M29" s="160"/>
      <c r="N29" s="160">
        <v>10</v>
      </c>
      <c r="O29" s="160">
        <v>10</v>
      </c>
      <c r="P29" s="160">
        <v>10</v>
      </c>
      <c r="Q29" s="160">
        <v>10</v>
      </c>
      <c r="R29" s="160">
        <v>10</v>
      </c>
      <c r="S29" s="160">
        <v>10</v>
      </c>
    </row>
    <row r="30" spans="1:19" x14ac:dyDescent="0.35">
      <c r="E30" s="24" t="str">
        <f>+Utilization!A13</f>
        <v>Yifei Yan</v>
      </c>
      <c r="F30" s="23" t="str">
        <f>+Utilization!B13</f>
        <v>HC</v>
      </c>
      <c r="G30" s="23">
        <f>+Utilization!C13</f>
        <v>70</v>
      </c>
      <c r="H30" s="160"/>
      <c r="I30" s="160"/>
      <c r="J30" s="160"/>
      <c r="K30" s="160"/>
      <c r="L30" s="160"/>
      <c r="M30" s="160"/>
      <c r="N30" s="160">
        <v>5</v>
      </c>
      <c r="O30" s="160">
        <v>5</v>
      </c>
      <c r="P30" s="160">
        <v>5</v>
      </c>
      <c r="Q30" s="160">
        <v>5</v>
      </c>
      <c r="R30" s="160">
        <v>5</v>
      </c>
      <c r="S30" s="160">
        <v>5</v>
      </c>
    </row>
    <row r="31" spans="1:19" x14ac:dyDescent="0.35">
      <c r="E31" s="24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</row>
    <row r="32" spans="1:19" x14ac:dyDescent="0.35">
      <c r="E32" s="24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</row>
    <row r="33" spans="5:19" x14ac:dyDescent="0.35">
      <c r="E33" s="24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</row>
    <row r="34" spans="5:19" x14ac:dyDescent="0.35">
      <c r="E34" s="24" t="str">
        <f>+Utilization!A17</f>
        <v>XU, Kun</v>
      </c>
      <c r="F34" s="23" t="str">
        <f>+Utilization!B17</f>
        <v>HC</v>
      </c>
      <c r="G34" s="23">
        <f>+Utilization!C17</f>
        <v>70</v>
      </c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</row>
    <row r="35" spans="5:19" x14ac:dyDescent="0.35">
      <c r="E35" s="24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</row>
    <row r="36" spans="5:19" x14ac:dyDescent="0.35">
      <c r="E36" s="24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</row>
    <row r="37" spans="5:19" x14ac:dyDescent="0.35">
      <c r="E37" s="24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</row>
    <row r="38" spans="5:19" x14ac:dyDescent="0.35">
      <c r="E38" s="24" t="str">
        <f>+Utilization!A21</f>
        <v>ZHANG, Ao</v>
      </c>
      <c r="F38" s="23" t="str">
        <f>+Utilization!B21</f>
        <v>HC</v>
      </c>
      <c r="G38" s="23">
        <f>+Utilization!C21</f>
        <v>70</v>
      </c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</row>
    <row r="39" spans="5:19" x14ac:dyDescent="0.35">
      <c r="E39" s="24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</row>
    <row r="40" spans="5:19" x14ac:dyDescent="0.35">
      <c r="E40" s="24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</row>
    <row r="41" spans="5:19" x14ac:dyDescent="0.35">
      <c r="E41" s="24" t="str">
        <f>+Utilization!A24</f>
        <v>GENG, Bin</v>
      </c>
      <c r="F41" s="23" t="str">
        <f>+Utilization!B24</f>
        <v>HC</v>
      </c>
      <c r="G41" s="23">
        <f>+Utilization!C24</f>
        <v>70</v>
      </c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</row>
    <row r="42" spans="5:19" x14ac:dyDescent="0.35">
      <c r="E42" s="24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</row>
    <row r="43" spans="5:19" x14ac:dyDescent="0.35">
      <c r="E43" s="24" t="str">
        <f>+Utilization!A26</f>
        <v>XIE, Qian</v>
      </c>
      <c r="F43" s="23" t="str">
        <f>+Utilization!B26</f>
        <v>HC</v>
      </c>
      <c r="G43" s="23">
        <f>+Utilization!C26</f>
        <v>60</v>
      </c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</row>
    <row r="44" spans="5:19" x14ac:dyDescent="0.35">
      <c r="E44" s="24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</row>
    <row r="45" spans="5:19" x14ac:dyDescent="0.35">
      <c r="E45" s="24" t="str">
        <f>+Utilization!A28</f>
        <v>HE, Ran</v>
      </c>
      <c r="F45" s="23" t="str">
        <f>+Utilization!B28</f>
        <v>HC</v>
      </c>
      <c r="G45" s="23">
        <f>+Utilization!C28</f>
        <v>60</v>
      </c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</row>
    <row r="46" spans="5:19" x14ac:dyDescent="0.35">
      <c r="E46" s="24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</row>
    <row r="47" spans="5:19" x14ac:dyDescent="0.35">
      <c r="E47" s="24" t="str">
        <f>+Utilization!A30</f>
        <v>Min Li</v>
      </c>
      <c r="F47" s="23" t="str">
        <f>+Utilization!B30</f>
        <v>HC</v>
      </c>
      <c r="G47" s="23">
        <f>+Utilization!C30</f>
        <v>60</v>
      </c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</row>
    <row r="48" spans="5:19" x14ac:dyDescent="0.35">
      <c r="E48" s="24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</row>
    <row r="49" spans="5:19" x14ac:dyDescent="0.35">
      <c r="E49" s="24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</row>
    <row r="50" spans="5:19" x14ac:dyDescent="0.35">
      <c r="E50" s="24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</row>
    <row r="51" spans="5:19" x14ac:dyDescent="0.35">
      <c r="E51" s="24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</row>
    <row r="52" spans="5:19" x14ac:dyDescent="0.35">
      <c r="E52" s="24" t="str">
        <f>+Utilization!A35</f>
        <v>Yongquan Wang</v>
      </c>
      <c r="F52" s="23">
        <f>+Utilization!B35</f>
        <v>0</v>
      </c>
      <c r="G52" s="23">
        <f>+Utilization!C35</f>
        <v>60</v>
      </c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</row>
    <row r="53" spans="5:19" x14ac:dyDescent="0.35">
      <c r="E53" s="24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</row>
    <row r="54" spans="5:19" x14ac:dyDescent="0.35">
      <c r="E54" s="24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</row>
    <row r="55" spans="5:19" x14ac:dyDescent="0.35">
      <c r="E55" s="24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</row>
    <row r="56" spans="5:19" x14ac:dyDescent="0.35">
      <c r="E56" s="24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</row>
    <row r="57" spans="5:19" x14ac:dyDescent="0.35">
      <c r="E57" s="24">
        <f>+Utilization!A40</f>
        <v>0</v>
      </c>
      <c r="F57" s="23">
        <f>+Utilization!B40</f>
        <v>0</v>
      </c>
      <c r="G57" s="23">
        <f>+Utilization!C40</f>
        <v>0</v>
      </c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</row>
    <row r="58" spans="5:19" x14ac:dyDescent="0.35">
      <c r="E58" s="24">
        <f>+Utilization!A41</f>
        <v>0</v>
      </c>
      <c r="F58" s="23">
        <f>+Utilization!B41</f>
        <v>0</v>
      </c>
      <c r="G58" s="23">
        <f>+Utilization!C41</f>
        <v>0</v>
      </c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</row>
    <row r="59" spans="5:19" x14ac:dyDescent="0.35">
      <c r="E59" s="24">
        <f>+Utilization!A42</f>
        <v>0</v>
      </c>
      <c r="F59" s="23">
        <f>+Utilization!B42</f>
        <v>0</v>
      </c>
      <c r="G59" s="23">
        <f>+Utilization!C42</f>
        <v>0</v>
      </c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</row>
    <row r="60" spans="5:19" x14ac:dyDescent="0.35">
      <c r="E60" s="24">
        <f>+Utilization!A43</f>
        <v>0</v>
      </c>
      <c r="F60" s="23">
        <f>+Utilization!B43</f>
        <v>0</v>
      </c>
      <c r="G60" s="23">
        <f>+Utilization!C43</f>
        <v>0</v>
      </c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</row>
    <row r="61" spans="5:19" x14ac:dyDescent="0.35">
      <c r="E61" s="24">
        <f>+Utilization!A44</f>
        <v>0</v>
      </c>
      <c r="F61" s="23">
        <f>+Utilization!B44</f>
        <v>0</v>
      </c>
      <c r="G61" s="23">
        <f>+Utilization!C44</f>
        <v>0</v>
      </c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</row>
    <row r="62" spans="5:19" x14ac:dyDescent="0.35">
      <c r="E62" s="24">
        <f>+Utilization!A45</f>
        <v>0</v>
      </c>
      <c r="F62" s="23">
        <f>+Utilization!B45</f>
        <v>0</v>
      </c>
      <c r="G62" s="23">
        <f>+Utilization!C45</f>
        <v>0</v>
      </c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</row>
    <row r="63" spans="5:19" x14ac:dyDescent="0.35">
      <c r="E63" s="24">
        <f>+Utilization!A46</f>
        <v>0</v>
      </c>
      <c r="F63" s="23">
        <f>+Utilization!B46</f>
        <v>0</v>
      </c>
      <c r="G63" s="23">
        <f>+Utilization!C46</f>
        <v>0</v>
      </c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</row>
    <row r="64" spans="5:19" x14ac:dyDescent="0.35">
      <c r="E64" s="24">
        <f>+Utilization!A47</f>
        <v>0</v>
      </c>
      <c r="F64" s="23">
        <f>+Utilization!B47</f>
        <v>0</v>
      </c>
      <c r="G64" s="23">
        <f>+Utilization!C47</f>
        <v>0</v>
      </c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</row>
    <row r="65" spans="5:19" x14ac:dyDescent="0.35">
      <c r="E65" s="24">
        <f>+Utilization!A48</f>
        <v>0</v>
      </c>
      <c r="F65" s="23">
        <f>+Utilization!B48</f>
        <v>0</v>
      </c>
      <c r="G65" s="23">
        <f>+Utilization!C48</f>
        <v>0</v>
      </c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</row>
    <row r="66" spans="5:19" x14ac:dyDescent="0.35">
      <c r="E66" s="24">
        <f>+Utilization!A49</f>
        <v>0</v>
      </c>
      <c r="F66" s="23">
        <f>+Utilization!B49</f>
        <v>0</v>
      </c>
      <c r="G66" s="23">
        <f>+Utilization!C49</f>
        <v>0</v>
      </c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</row>
    <row r="67" spans="5:19" x14ac:dyDescent="0.35">
      <c r="E67" s="24">
        <f>+Utilization!A50</f>
        <v>0</v>
      </c>
      <c r="F67" s="23">
        <f>+Utilization!B50</f>
        <v>0</v>
      </c>
      <c r="G67" s="23">
        <f>+Utilization!C50</f>
        <v>0</v>
      </c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</row>
    <row r="68" spans="5:19" x14ac:dyDescent="0.35">
      <c r="E68" s="24">
        <f>+Utilization!A51</f>
        <v>0</v>
      </c>
      <c r="F68" s="23">
        <f>+Utilization!B51</f>
        <v>0</v>
      </c>
      <c r="G68" s="23">
        <f>+Utilization!C51</f>
        <v>0</v>
      </c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</row>
    <row r="69" spans="5:19" x14ac:dyDescent="0.35">
      <c r="E69" s="24">
        <f>+Utilization!A52</f>
        <v>0</v>
      </c>
      <c r="F69" s="23">
        <f>+Utilization!B52</f>
        <v>0</v>
      </c>
      <c r="G69" s="23">
        <f>+Utilization!C52</f>
        <v>0</v>
      </c>
      <c r="H69" s="160"/>
      <c r="I69" s="160"/>
      <c r="J69" s="160"/>
      <c r="K69" s="160"/>
      <c r="L69" s="160"/>
      <c r="M69" s="160"/>
      <c r="N69" s="160"/>
      <c r="O69" s="160"/>
      <c r="P69" s="160"/>
      <c r="Q69" s="160"/>
      <c r="R69" s="160"/>
      <c r="S69" s="160"/>
    </row>
    <row r="70" spans="5:19" x14ac:dyDescent="0.35">
      <c r="E70" s="24">
        <f>+Utilization!A53</f>
        <v>0</v>
      </c>
      <c r="F70" s="23">
        <f>+Utilization!B53</f>
        <v>0</v>
      </c>
      <c r="G70" s="23">
        <f>+Utilization!C53</f>
        <v>0</v>
      </c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</row>
    <row r="71" spans="5:19" x14ac:dyDescent="0.35">
      <c r="E71" s="24">
        <f>+Utilization!A54</f>
        <v>0</v>
      </c>
      <c r="F71" s="23">
        <f>+Utilization!B54</f>
        <v>0</v>
      </c>
      <c r="G71" s="23">
        <f>+Utilization!C54</f>
        <v>0</v>
      </c>
      <c r="H71" s="160"/>
      <c r="I71" s="160"/>
      <c r="J71" s="160"/>
      <c r="K71" s="160"/>
      <c r="L71" s="160"/>
      <c r="M71" s="160"/>
      <c r="N71" s="160"/>
      <c r="O71" s="160"/>
      <c r="P71" s="160"/>
      <c r="Q71" s="160"/>
      <c r="R71" s="160"/>
      <c r="S71" s="160"/>
    </row>
    <row r="72" spans="5:19" x14ac:dyDescent="0.35">
      <c r="E72" s="24">
        <f>+Utilization!A55</f>
        <v>0</v>
      </c>
      <c r="F72" s="23">
        <f>+Utilization!B55</f>
        <v>0</v>
      </c>
      <c r="G72" s="23">
        <f>+Utilization!C55</f>
        <v>0</v>
      </c>
      <c r="H72" s="160"/>
      <c r="I72" s="160"/>
      <c r="J72" s="160"/>
      <c r="K72" s="160"/>
      <c r="L72" s="160"/>
      <c r="M72" s="160"/>
      <c r="N72" s="160"/>
      <c r="O72" s="160"/>
      <c r="P72" s="160"/>
      <c r="Q72" s="160"/>
      <c r="R72" s="160"/>
      <c r="S72" s="160"/>
    </row>
    <row r="73" spans="5:19" x14ac:dyDescent="0.35">
      <c r="E73" s="24">
        <f>+Utilization!A56</f>
        <v>0</v>
      </c>
      <c r="F73" s="23">
        <f>+Utilization!B56</f>
        <v>0</v>
      </c>
      <c r="G73" s="23">
        <f>+Utilization!C56</f>
        <v>0</v>
      </c>
      <c r="H73" s="160"/>
      <c r="I73" s="160"/>
      <c r="J73" s="160"/>
      <c r="K73" s="160"/>
      <c r="L73" s="160"/>
      <c r="M73" s="160"/>
      <c r="N73" s="160"/>
      <c r="O73" s="160"/>
      <c r="P73" s="160"/>
      <c r="Q73" s="160"/>
      <c r="R73" s="160"/>
      <c r="S73" s="160"/>
    </row>
    <row r="74" spans="5:19" x14ac:dyDescent="0.35">
      <c r="E74" s="24">
        <f>+Utilization!A57</f>
        <v>0</v>
      </c>
      <c r="F74" s="23">
        <f>+Utilization!B57</f>
        <v>0</v>
      </c>
      <c r="G74" s="23">
        <f>+Utilization!C57</f>
        <v>0</v>
      </c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</row>
    <row r="75" spans="5:19" x14ac:dyDescent="0.35">
      <c r="E75" s="24">
        <f>+Utilization!A58</f>
        <v>0</v>
      </c>
      <c r="F75" s="23">
        <f>+Utilization!B58</f>
        <v>0</v>
      </c>
      <c r="G75" s="23">
        <f>+Utilization!C58</f>
        <v>0</v>
      </c>
      <c r="H75" s="160"/>
      <c r="I75" s="160"/>
      <c r="J75" s="160"/>
      <c r="K75" s="160"/>
      <c r="L75" s="160"/>
      <c r="M75" s="160"/>
      <c r="N75" s="160"/>
      <c r="O75" s="160"/>
      <c r="P75" s="160"/>
      <c r="Q75" s="160"/>
      <c r="R75" s="160"/>
      <c r="S75" s="160"/>
    </row>
    <row r="76" spans="5:19" x14ac:dyDescent="0.35">
      <c r="E76" s="24" t="str">
        <f>+Utilization!A59</f>
        <v>Total</v>
      </c>
      <c r="F76" s="23">
        <f>+Utilization!B59</f>
        <v>0</v>
      </c>
      <c r="G76" s="23">
        <f>+Utilization!C59</f>
        <v>0</v>
      </c>
      <c r="H76" s="160"/>
      <c r="I76" s="160"/>
      <c r="J76" s="160"/>
      <c r="K76" s="160"/>
      <c r="L76" s="160"/>
      <c r="M76" s="160"/>
      <c r="N76" s="160"/>
      <c r="O76" s="160"/>
      <c r="P76" s="160"/>
      <c r="Q76" s="160"/>
      <c r="R76" s="160"/>
      <c r="S76" s="160"/>
    </row>
  </sheetData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6"/>
  <sheetViews>
    <sheetView topLeftCell="A35" workbookViewId="0">
      <selection activeCell="E2" sqref="E2"/>
    </sheetView>
  </sheetViews>
  <sheetFormatPr defaultColWidth="8.7265625" defaultRowHeight="14.5" x14ac:dyDescent="0.35"/>
  <cols>
    <col min="1" max="1" width="19" style="115" customWidth="1"/>
    <col min="2" max="2" width="6.26953125" style="115" customWidth="1"/>
    <col min="3" max="3" width="8.453125" style="115" customWidth="1"/>
    <col min="4" max="4" width="13.26953125" style="115" customWidth="1"/>
    <col min="5" max="5" width="28.7265625" style="115" customWidth="1"/>
    <col min="6" max="6" width="40.7265625" style="115" customWidth="1"/>
    <col min="7" max="7" width="26" style="115" bestFit="1" customWidth="1"/>
    <col min="8" max="14" width="8.7265625" style="115"/>
    <col min="15" max="15" width="9.7265625" style="115" bestFit="1" customWidth="1"/>
    <col min="16" max="21" width="8.7265625" style="115"/>
    <col min="22" max="22" width="2.453125" style="115" hidden="1" customWidth="1"/>
    <col min="23" max="23" width="8.453125" style="115" hidden="1" customWidth="1"/>
    <col min="24" max="16384" width="8.7265625" style="115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160"/>
      <c r="C2" s="160" t="e">
        <f>VLOOKUP(F2,CRM!A:N,5,0)</f>
        <v>#N/A</v>
      </c>
      <c r="D2" s="115" t="s">
        <v>2505</v>
      </c>
      <c r="E2" s="115" t="s">
        <v>2603</v>
      </c>
      <c r="F2" s="260" t="s">
        <v>2609</v>
      </c>
      <c r="G2" s="8" t="s">
        <v>4</v>
      </c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>
        <v>200000</v>
      </c>
      <c r="T2" s="14">
        <f t="shared" ref="T2:T8" si="0">SUM(H2:S2)</f>
        <v>200000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(($F$20:$F$76)="HC"), $G$20:$G$76,H$20:H$76))*Utilization!$B$65</f>
        <v>0</v>
      </c>
      <c r="I3" s="14">
        <f>(SUMPRODUCT(-- (($F$20:$F$76)="HC"), $G$20:$G$76,I$20:I$76))*Utilization!$B$65</f>
        <v>0</v>
      </c>
      <c r="J3" s="14">
        <f>(SUMPRODUCT(-- (($F$20:$F$76)="HC"), $G$20:$G$76,J$20:J$76))*Utilization!$B$65</f>
        <v>0</v>
      </c>
      <c r="K3" s="14">
        <f>(SUMPRODUCT(-- (($F$20:$F$76)="HC"), $G$20:$G$76,K$20:K$76))*Utilization!$B$65</f>
        <v>0</v>
      </c>
      <c r="L3" s="14">
        <f>(SUMPRODUCT(-- (($F$20:$F$76)="HC"), $G$20:$G$76,L$20:L$76))*Utilization!$B$65</f>
        <v>0</v>
      </c>
      <c r="M3" s="14">
        <f>(SUMPRODUCT(-- (($F$20:$F$76)="HC"), $G$20:$G$76,M$20:M$76))*Utilization!$B$65</f>
        <v>0</v>
      </c>
      <c r="N3" s="14">
        <f>(SUMPRODUCT(-- (($F$20:$F$76)="HC"), $G$20:$G$76,N$20:N$76))*Utilization!$B$65</f>
        <v>9600</v>
      </c>
      <c r="O3" s="14">
        <f>(SUMPRODUCT(-- (($F$20:$F$76)="HC"), $G$20:$G$76,O$20:O$76))*Utilization!$B$65</f>
        <v>9600</v>
      </c>
      <c r="P3" s="14">
        <f>(SUMPRODUCT(-- (($F$20:$F$76)="HC"), $G$20:$G$76,P$20:P$76))*Utilization!$B$65</f>
        <v>9600</v>
      </c>
      <c r="Q3" s="14">
        <f>(SUMPRODUCT(-- (($F$20:$F$76)="HC"), $G$20:$G$76,Q$20:Q$76))*Utilization!$B$65</f>
        <v>9600</v>
      </c>
      <c r="R3" s="14">
        <f>(SUMPRODUCT(-- (($F$20:$F$76)="HC"), $G$20:$G$76,R$20:R$76))*Utilization!$B$65</f>
        <v>9600</v>
      </c>
      <c r="S3" s="14">
        <f>(SUMPRODUCT(-- (($F$20:$F$76)="HC"), $G$20:$G$76,S$20:S$76))*Utilization!$B$65</f>
        <v>9600</v>
      </c>
      <c r="T3" s="14">
        <f t="shared" si="0"/>
        <v>57600</v>
      </c>
      <c r="V3" s="18" t="s">
        <v>37</v>
      </c>
      <c r="W3" s="115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(($F$20:$F$76)="EX"), $G$20:$G$76,H$20:H$76))*Utilization!$B$65</f>
        <v>0</v>
      </c>
      <c r="I4" s="14">
        <f>(SUMPRODUCT(-- (($F$20:$F$76)="EX"), $G$20:$G$76,I$20:I$76))*Utilization!$B$65</f>
        <v>0</v>
      </c>
      <c r="J4" s="14">
        <f>(SUMPRODUCT(-- (($F$20:$F$76)="EX"), $G$20:$G$76,J$20:J$76))*Utilization!$B$65</f>
        <v>0</v>
      </c>
      <c r="K4" s="14">
        <f>(SUMPRODUCT(-- (($F$20:$F$76)="EX"), $G$20:$G$76,K$20:K$76))*Utilization!$B$65</f>
        <v>0</v>
      </c>
      <c r="L4" s="14">
        <f>(SUMPRODUCT(-- (($F$20:$F$76)="EX"), $G$20:$G$76,L$20:L$76))*Utilization!$B$65</f>
        <v>0</v>
      </c>
      <c r="M4" s="14">
        <f>(SUMPRODUCT(-- (($F$20:$F$76)="EX"), $G$20:$G$76,M$20:M$76))*Utilization!$B$65</f>
        <v>0</v>
      </c>
      <c r="N4" s="14">
        <f>(SUMPRODUCT(-- (($F$20:$F$76)="EX"), $G$20:$G$76,N$20:N$76))*Utilization!$B$65</f>
        <v>0</v>
      </c>
      <c r="O4" s="14">
        <f>(SUMPRODUCT(-- (($F$20:$F$76)="EX"), $G$20:$G$76,O$20:O$76))*Utilization!$B$65</f>
        <v>0</v>
      </c>
      <c r="P4" s="14">
        <f>(SUMPRODUCT(-- (($F$20:$F$76)="EX"), $G$20:$G$76,P$20:P$76))*Utilization!$B$65</f>
        <v>0</v>
      </c>
      <c r="Q4" s="14">
        <f>(SUMPRODUCT(-- (($F$20:$F$76)="EX"), $G$20:$G$76,Q$20:Q$76))*Utilization!$B$65</f>
        <v>0</v>
      </c>
      <c r="R4" s="14">
        <f>(SUMPRODUCT(-- (($F$20:$F$76)="EX"), $G$20:$G$76,R$20:R$76))*Utilization!$B$65</f>
        <v>0</v>
      </c>
      <c r="S4" s="14">
        <f>(SUMPRODUCT(-- (($F$20:$F$76)="EX"), $G$20:$G$76,S$20:S$76))*Utilization!$B$65</f>
        <v>0</v>
      </c>
      <c r="T4" s="14">
        <f t="shared" si="0"/>
        <v>0</v>
      </c>
      <c r="W4" s="115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(($F$20:$F$76)="CO"), $G$20:$G$76,H$20:H$76))*Utilization!$B$65</f>
        <v>0</v>
      </c>
      <c r="I5" s="14">
        <f>(SUMPRODUCT(-- (($F$20:$F$76)="CO"), $G$20:$G$76,I$20:I$76))*Utilization!$B$65</f>
        <v>0</v>
      </c>
      <c r="J5" s="14">
        <f>(SUMPRODUCT(-- (($F$20:$F$76)="CO"), $G$20:$G$76,J$20:J$76))*Utilization!$B$65</f>
        <v>0</v>
      </c>
      <c r="K5" s="14">
        <f>(SUMPRODUCT(-- (($F$20:$F$76)="CO"), $G$20:$G$76,K$20:K$76))*Utilization!$B$65</f>
        <v>0</v>
      </c>
      <c r="L5" s="14">
        <f>(SUMPRODUCT(-- (($F$20:$F$76)="CO"), $G$20:$G$76,L$20:L$76))*Utilization!$B$65</f>
        <v>0</v>
      </c>
      <c r="M5" s="14">
        <f>(SUMPRODUCT(-- (($F$20:$F$76)="CO"), $G$20:$G$76,M$20:M$76))*Utilization!$B$65</f>
        <v>0</v>
      </c>
      <c r="N5" s="14">
        <f>(SUMPRODUCT(-- (($F$20:$F$76)="CO"), $G$20:$G$76,N$20:N$76))*Utilization!$B$65</f>
        <v>0</v>
      </c>
      <c r="O5" s="14">
        <f>(SUMPRODUCT(-- (($F$20:$F$76)="CO"), $G$20:$G$76,O$20:O$76))*Utilization!$B$65</f>
        <v>0</v>
      </c>
      <c r="P5" s="14">
        <f>(SUMPRODUCT(-- (($F$20:$F$76)="CO"), $G$20:$G$76,P$20:P$76))*Utilization!$B$65</f>
        <v>0</v>
      </c>
      <c r="Q5" s="14">
        <f>(SUMPRODUCT(-- (($F$20:$F$76)="CO"), $G$20:$G$76,Q$20:Q$76))*Utilization!$B$65</f>
        <v>0</v>
      </c>
      <c r="R5" s="14">
        <f>(SUMPRODUCT(-- (($F$20:$F$76)="CO"), $G$20:$G$76,R$20:R$76))*Utilization!$B$65</f>
        <v>0</v>
      </c>
      <c r="S5" s="14">
        <f>(SUMPRODUCT(-- (($F$20:$F$76)="CO"), $G$20:$G$76,S$20:S$76))*Utilization!$B$65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4">
        <f t="shared" si="0"/>
        <v>0</v>
      </c>
    </row>
    <row r="9" spans="1:23" s="170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0</v>
      </c>
      <c r="M9" s="11">
        <f t="shared" si="1"/>
        <v>0</v>
      </c>
      <c r="N9" s="11">
        <f t="shared" si="1"/>
        <v>9600</v>
      </c>
      <c r="O9" s="11">
        <f t="shared" si="1"/>
        <v>9600</v>
      </c>
      <c r="P9" s="11">
        <f t="shared" si="1"/>
        <v>9600</v>
      </c>
      <c r="Q9" s="11">
        <f t="shared" si="1"/>
        <v>9600</v>
      </c>
      <c r="R9" s="11">
        <f t="shared" si="1"/>
        <v>9600</v>
      </c>
      <c r="S9" s="11">
        <f t="shared" si="1"/>
        <v>9600</v>
      </c>
      <c r="T9" s="11">
        <f t="shared" si="1"/>
        <v>57600</v>
      </c>
    </row>
    <row r="10" spans="1:23" s="170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0.95199999999999996</v>
      </c>
      <c r="T10" s="12">
        <f t="shared" si="2"/>
        <v>0.71199999999999997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0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4.8000000000000001E-2</v>
      </c>
      <c r="T11" s="13">
        <f>IF(T$2=0,0,+T3/T$2)</f>
        <v>0.28799999999999998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</row>
    <row r="21" spans="1:19" x14ac:dyDescent="0.35">
      <c r="E21" s="24" t="str">
        <f>+Utilization!A4</f>
        <v>Tao Feng</v>
      </c>
      <c r="F21" s="23" t="str">
        <f>+Utilization!B4</f>
        <v>HC</v>
      </c>
      <c r="G21" s="23">
        <f>+Utilization!C4</f>
        <v>80</v>
      </c>
      <c r="H21" s="160"/>
      <c r="I21" s="160"/>
      <c r="J21" s="160"/>
      <c r="K21" s="160"/>
      <c r="L21" s="160"/>
      <c r="M21" s="160"/>
      <c r="N21" s="160">
        <v>10</v>
      </c>
      <c r="O21" s="160">
        <v>10</v>
      </c>
      <c r="P21" s="160">
        <v>10</v>
      </c>
      <c r="Q21" s="160">
        <v>10</v>
      </c>
      <c r="R21" s="160">
        <v>10</v>
      </c>
      <c r="S21" s="160">
        <v>10</v>
      </c>
    </row>
    <row r="22" spans="1:19" x14ac:dyDescent="0.35">
      <c r="E22" s="24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</row>
    <row r="23" spans="1:19" x14ac:dyDescent="0.35">
      <c r="E23" s="24" t="str">
        <f>+Utilization!A6</f>
        <v>Chengyi Wang</v>
      </c>
      <c r="F23" s="23" t="str">
        <f>+Utilization!B6</f>
        <v>HC</v>
      </c>
      <c r="G23" s="23">
        <f>+Utilization!C6</f>
        <v>80</v>
      </c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</row>
    <row r="24" spans="1:19" x14ac:dyDescent="0.35">
      <c r="E24" s="24" t="str">
        <f>+Utilization!A7</f>
        <v>Ningbo Xiang</v>
      </c>
      <c r="F24" s="23" t="str">
        <f>+Utilization!B7</f>
        <v>HC</v>
      </c>
      <c r="G24" s="23">
        <f>+Utilization!C7</f>
        <v>80</v>
      </c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</row>
    <row r="25" spans="1:19" x14ac:dyDescent="0.35">
      <c r="E25" s="24" t="str">
        <f>+Utilization!A8</f>
        <v>Ruijiang Zhu</v>
      </c>
      <c r="F25" s="23" t="str">
        <f>+Utilization!B8</f>
        <v>HC</v>
      </c>
      <c r="G25" s="23">
        <f>+Utilization!C8</f>
        <v>80</v>
      </c>
      <c r="H25" s="160"/>
      <c r="I25" s="160"/>
      <c r="J25" s="160"/>
      <c r="K25" s="160"/>
      <c r="L25" s="160"/>
      <c r="M25" s="160"/>
      <c r="N25" s="160">
        <v>5</v>
      </c>
      <c r="O25" s="160">
        <v>5</v>
      </c>
      <c r="P25" s="160">
        <v>5</v>
      </c>
      <c r="Q25" s="160">
        <v>5</v>
      </c>
      <c r="R25" s="160">
        <v>5</v>
      </c>
      <c r="S25" s="160">
        <v>5</v>
      </c>
    </row>
    <row r="26" spans="1:19" x14ac:dyDescent="0.35">
      <c r="E26" s="24" t="str">
        <f>+Utilization!A9</f>
        <v>Junhong Sun</v>
      </c>
      <c r="F26" s="23" t="str">
        <f>+Utilization!B9</f>
        <v>HC</v>
      </c>
      <c r="G26" s="23">
        <f>+Utilization!C9</f>
        <v>80</v>
      </c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</row>
    <row r="27" spans="1:19" x14ac:dyDescent="0.35">
      <c r="E27" s="24" t="str">
        <f>+Utilization!A10</f>
        <v>Yong Zhou</v>
      </c>
      <c r="F27" s="23" t="str">
        <f>+Utilization!B10</f>
        <v>HC</v>
      </c>
      <c r="G27" s="23">
        <f>+Utilization!C10</f>
        <v>80</v>
      </c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</row>
    <row r="28" spans="1:19" x14ac:dyDescent="0.35">
      <c r="E28" s="24" t="str">
        <f>+Utilization!A11</f>
        <v>Weimin Wu</v>
      </c>
      <c r="F28" s="23" t="str">
        <f>+Utilization!B11</f>
        <v>HC</v>
      </c>
      <c r="G28" s="23">
        <f>+Utilization!C11</f>
        <v>80</v>
      </c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</row>
    <row r="29" spans="1:19" x14ac:dyDescent="0.35">
      <c r="E29" s="24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</row>
    <row r="30" spans="1:19" x14ac:dyDescent="0.35">
      <c r="E30" s="24" t="str">
        <f>+Utilization!A13</f>
        <v>Yifei Yan</v>
      </c>
      <c r="F30" s="23" t="str">
        <f>+Utilization!B13</f>
        <v>HC</v>
      </c>
      <c r="G30" s="23">
        <f>+Utilization!C13</f>
        <v>70</v>
      </c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</row>
    <row r="31" spans="1:19" x14ac:dyDescent="0.35">
      <c r="E31" s="24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</row>
    <row r="32" spans="1:19" x14ac:dyDescent="0.35">
      <c r="E32" s="24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</row>
    <row r="33" spans="5:19" x14ac:dyDescent="0.35">
      <c r="E33" s="24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</row>
    <row r="34" spans="5:19" x14ac:dyDescent="0.35">
      <c r="E34" s="24" t="str">
        <f>+Utilization!A17</f>
        <v>XU, Kun</v>
      </c>
      <c r="F34" s="23" t="str">
        <f>+Utilization!B17</f>
        <v>HC</v>
      </c>
      <c r="G34" s="23">
        <f>+Utilization!C17</f>
        <v>70</v>
      </c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</row>
    <row r="35" spans="5:19" x14ac:dyDescent="0.35">
      <c r="E35" s="24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</row>
    <row r="36" spans="5:19" x14ac:dyDescent="0.35">
      <c r="E36" s="24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</row>
    <row r="37" spans="5:19" x14ac:dyDescent="0.35">
      <c r="E37" s="24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</row>
    <row r="38" spans="5:19" x14ac:dyDescent="0.35">
      <c r="E38" s="24" t="str">
        <f>+Utilization!A21</f>
        <v>ZHANG, Ao</v>
      </c>
      <c r="F38" s="23" t="str">
        <f>+Utilization!B21</f>
        <v>HC</v>
      </c>
      <c r="G38" s="23">
        <f>+Utilization!C21</f>
        <v>70</v>
      </c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</row>
    <row r="39" spans="5:19" x14ac:dyDescent="0.35">
      <c r="E39" s="24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</row>
    <row r="40" spans="5:19" x14ac:dyDescent="0.35">
      <c r="E40" s="24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</row>
    <row r="41" spans="5:19" x14ac:dyDescent="0.35">
      <c r="E41" s="24" t="str">
        <f>+Utilization!A24</f>
        <v>GENG, Bin</v>
      </c>
      <c r="F41" s="23" t="str">
        <f>+Utilization!B24</f>
        <v>HC</v>
      </c>
      <c r="G41" s="23">
        <f>+Utilization!C24</f>
        <v>70</v>
      </c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</row>
    <row r="42" spans="5:19" x14ac:dyDescent="0.35">
      <c r="E42" s="24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</row>
    <row r="43" spans="5:19" x14ac:dyDescent="0.35">
      <c r="E43" s="24" t="str">
        <f>+Utilization!A26</f>
        <v>XIE, Qian</v>
      </c>
      <c r="F43" s="23" t="str">
        <f>+Utilization!B26</f>
        <v>HC</v>
      </c>
      <c r="G43" s="23">
        <f>+Utilization!C26</f>
        <v>60</v>
      </c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</row>
    <row r="44" spans="5:19" x14ac:dyDescent="0.35">
      <c r="E44" s="24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</row>
    <row r="45" spans="5:19" x14ac:dyDescent="0.35">
      <c r="E45" s="24" t="str">
        <f>+Utilization!A28</f>
        <v>HE, Ran</v>
      </c>
      <c r="F45" s="23" t="str">
        <f>+Utilization!B28</f>
        <v>HC</v>
      </c>
      <c r="G45" s="23">
        <f>+Utilization!C28</f>
        <v>60</v>
      </c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</row>
    <row r="46" spans="5:19" x14ac:dyDescent="0.35">
      <c r="E46" s="24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</row>
    <row r="47" spans="5:19" x14ac:dyDescent="0.35">
      <c r="E47" s="24" t="str">
        <f>+Utilization!A30</f>
        <v>Min Li</v>
      </c>
      <c r="F47" s="23" t="str">
        <f>+Utilization!B30</f>
        <v>HC</v>
      </c>
      <c r="G47" s="23">
        <f>+Utilization!C30</f>
        <v>60</v>
      </c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</row>
    <row r="48" spans="5:19" x14ac:dyDescent="0.35">
      <c r="E48" s="24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</row>
    <row r="49" spans="5:19" x14ac:dyDescent="0.35">
      <c r="E49" s="24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</row>
    <row r="50" spans="5:19" x14ac:dyDescent="0.35">
      <c r="E50" s="24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</row>
    <row r="51" spans="5:19" x14ac:dyDescent="0.35">
      <c r="E51" s="24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</row>
    <row r="52" spans="5:19" x14ac:dyDescent="0.35">
      <c r="E52" s="24" t="str">
        <f>+Utilization!A35</f>
        <v>Yongquan Wang</v>
      </c>
      <c r="F52" s="23">
        <f>+Utilization!B35</f>
        <v>0</v>
      </c>
      <c r="G52" s="23">
        <f>+Utilization!C35</f>
        <v>60</v>
      </c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</row>
    <row r="53" spans="5:19" x14ac:dyDescent="0.35">
      <c r="E53" s="24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</row>
    <row r="54" spans="5:19" x14ac:dyDescent="0.35">
      <c r="E54" s="24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</row>
    <row r="55" spans="5:19" x14ac:dyDescent="0.35">
      <c r="E55" s="24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</row>
    <row r="56" spans="5:19" x14ac:dyDescent="0.35">
      <c r="E56" s="24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</row>
    <row r="57" spans="5:19" x14ac:dyDescent="0.35">
      <c r="E57" s="24">
        <f>+Utilization!A40</f>
        <v>0</v>
      </c>
      <c r="F57" s="23">
        <f>+Utilization!B40</f>
        <v>0</v>
      </c>
      <c r="G57" s="23">
        <f>+Utilization!C40</f>
        <v>0</v>
      </c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</row>
    <row r="58" spans="5:19" x14ac:dyDescent="0.35">
      <c r="E58" s="24">
        <f>+Utilization!A41</f>
        <v>0</v>
      </c>
      <c r="F58" s="23">
        <f>+Utilization!B41</f>
        <v>0</v>
      </c>
      <c r="G58" s="23">
        <f>+Utilization!C41</f>
        <v>0</v>
      </c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</row>
    <row r="59" spans="5:19" x14ac:dyDescent="0.35">
      <c r="E59" s="24">
        <f>+Utilization!A42</f>
        <v>0</v>
      </c>
      <c r="F59" s="23">
        <f>+Utilization!B42</f>
        <v>0</v>
      </c>
      <c r="G59" s="23">
        <f>+Utilization!C42</f>
        <v>0</v>
      </c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</row>
    <row r="60" spans="5:19" x14ac:dyDescent="0.35">
      <c r="E60" s="24">
        <f>+Utilization!A43</f>
        <v>0</v>
      </c>
      <c r="F60" s="23">
        <f>+Utilization!B43</f>
        <v>0</v>
      </c>
      <c r="G60" s="23">
        <f>+Utilization!C43</f>
        <v>0</v>
      </c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</row>
    <row r="61" spans="5:19" x14ac:dyDescent="0.35">
      <c r="E61" s="24">
        <f>+Utilization!A44</f>
        <v>0</v>
      </c>
      <c r="F61" s="23">
        <f>+Utilization!B44</f>
        <v>0</v>
      </c>
      <c r="G61" s="23">
        <f>+Utilization!C44</f>
        <v>0</v>
      </c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</row>
    <row r="62" spans="5:19" x14ac:dyDescent="0.35">
      <c r="E62" s="24">
        <f>+Utilization!A45</f>
        <v>0</v>
      </c>
      <c r="F62" s="23">
        <f>+Utilization!B45</f>
        <v>0</v>
      </c>
      <c r="G62" s="23">
        <f>+Utilization!C45</f>
        <v>0</v>
      </c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</row>
    <row r="63" spans="5:19" x14ac:dyDescent="0.35">
      <c r="E63" s="24">
        <f>+Utilization!A46</f>
        <v>0</v>
      </c>
      <c r="F63" s="23">
        <f>+Utilization!B46</f>
        <v>0</v>
      </c>
      <c r="G63" s="23">
        <f>+Utilization!C46</f>
        <v>0</v>
      </c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</row>
    <row r="64" spans="5:19" x14ac:dyDescent="0.35">
      <c r="E64" s="24">
        <f>+Utilization!A47</f>
        <v>0</v>
      </c>
      <c r="F64" s="23">
        <f>+Utilization!B47</f>
        <v>0</v>
      </c>
      <c r="G64" s="23">
        <f>+Utilization!C47</f>
        <v>0</v>
      </c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</row>
    <row r="65" spans="5:19" x14ac:dyDescent="0.35">
      <c r="E65" s="24">
        <f>+Utilization!A48</f>
        <v>0</v>
      </c>
      <c r="F65" s="23">
        <f>+Utilization!B48</f>
        <v>0</v>
      </c>
      <c r="G65" s="23">
        <f>+Utilization!C48</f>
        <v>0</v>
      </c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</row>
    <row r="66" spans="5:19" x14ac:dyDescent="0.35">
      <c r="E66" s="24">
        <f>+Utilization!A49</f>
        <v>0</v>
      </c>
      <c r="F66" s="23">
        <f>+Utilization!B49</f>
        <v>0</v>
      </c>
      <c r="G66" s="23">
        <f>+Utilization!C49</f>
        <v>0</v>
      </c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</row>
    <row r="67" spans="5:19" x14ac:dyDescent="0.35">
      <c r="E67" s="24">
        <f>+Utilization!A50</f>
        <v>0</v>
      </c>
      <c r="F67" s="23">
        <f>+Utilization!B50</f>
        <v>0</v>
      </c>
      <c r="G67" s="23">
        <f>+Utilization!C50</f>
        <v>0</v>
      </c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</row>
    <row r="68" spans="5:19" x14ac:dyDescent="0.35">
      <c r="E68" s="24">
        <f>+Utilization!A51</f>
        <v>0</v>
      </c>
      <c r="F68" s="23">
        <f>+Utilization!B51</f>
        <v>0</v>
      </c>
      <c r="G68" s="23">
        <f>+Utilization!C51</f>
        <v>0</v>
      </c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</row>
    <row r="69" spans="5:19" x14ac:dyDescent="0.35">
      <c r="E69" s="24">
        <f>+Utilization!A52</f>
        <v>0</v>
      </c>
      <c r="F69" s="23">
        <f>+Utilization!B52</f>
        <v>0</v>
      </c>
      <c r="G69" s="23">
        <f>+Utilization!C52</f>
        <v>0</v>
      </c>
      <c r="H69" s="160"/>
      <c r="I69" s="160"/>
      <c r="J69" s="160"/>
      <c r="K69" s="160"/>
      <c r="L69" s="160"/>
      <c r="M69" s="160"/>
      <c r="N69" s="160"/>
      <c r="O69" s="160"/>
      <c r="P69" s="160"/>
      <c r="Q69" s="160"/>
      <c r="R69" s="160"/>
      <c r="S69" s="160"/>
    </row>
    <row r="70" spans="5:19" x14ac:dyDescent="0.35">
      <c r="E70" s="24">
        <f>+Utilization!A53</f>
        <v>0</v>
      </c>
      <c r="F70" s="23">
        <f>+Utilization!B53</f>
        <v>0</v>
      </c>
      <c r="G70" s="23">
        <f>+Utilization!C53</f>
        <v>0</v>
      </c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</row>
    <row r="71" spans="5:19" x14ac:dyDescent="0.35">
      <c r="E71" s="24">
        <f>+Utilization!A54</f>
        <v>0</v>
      </c>
      <c r="F71" s="23">
        <f>+Utilization!B54</f>
        <v>0</v>
      </c>
      <c r="G71" s="23">
        <f>+Utilization!C54</f>
        <v>0</v>
      </c>
      <c r="H71" s="160"/>
      <c r="I71" s="160"/>
      <c r="J71" s="160"/>
      <c r="K71" s="160"/>
      <c r="L71" s="160"/>
      <c r="M71" s="160"/>
      <c r="N71" s="160"/>
      <c r="O71" s="160"/>
      <c r="P71" s="160"/>
      <c r="Q71" s="160"/>
      <c r="R71" s="160"/>
      <c r="S71" s="160"/>
    </row>
    <row r="72" spans="5:19" x14ac:dyDescent="0.35">
      <c r="E72" s="24">
        <f>+Utilization!A55</f>
        <v>0</v>
      </c>
      <c r="F72" s="23">
        <f>+Utilization!B55</f>
        <v>0</v>
      </c>
      <c r="G72" s="23">
        <f>+Utilization!C55</f>
        <v>0</v>
      </c>
      <c r="H72" s="160"/>
      <c r="I72" s="160"/>
      <c r="J72" s="160"/>
      <c r="K72" s="160"/>
      <c r="L72" s="160"/>
      <c r="M72" s="160"/>
      <c r="N72" s="160"/>
      <c r="O72" s="160"/>
      <c r="P72" s="160"/>
      <c r="Q72" s="160"/>
      <c r="R72" s="160"/>
      <c r="S72" s="160"/>
    </row>
    <row r="73" spans="5:19" x14ac:dyDescent="0.35">
      <c r="E73" s="24">
        <f>+Utilization!A56</f>
        <v>0</v>
      </c>
      <c r="F73" s="23">
        <f>+Utilization!B56</f>
        <v>0</v>
      </c>
      <c r="G73" s="23">
        <f>+Utilization!C56</f>
        <v>0</v>
      </c>
      <c r="H73" s="160"/>
      <c r="I73" s="160"/>
      <c r="J73" s="160"/>
      <c r="K73" s="160"/>
      <c r="L73" s="160"/>
      <c r="M73" s="160"/>
      <c r="N73" s="160"/>
      <c r="O73" s="160"/>
      <c r="P73" s="160"/>
      <c r="Q73" s="160"/>
      <c r="R73" s="160"/>
      <c r="S73" s="160"/>
    </row>
    <row r="74" spans="5:19" x14ac:dyDescent="0.35">
      <c r="E74" s="24">
        <f>+Utilization!A57</f>
        <v>0</v>
      </c>
      <c r="F74" s="23">
        <f>+Utilization!B57</f>
        <v>0</v>
      </c>
      <c r="G74" s="23">
        <f>+Utilization!C57</f>
        <v>0</v>
      </c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</row>
    <row r="75" spans="5:19" x14ac:dyDescent="0.35">
      <c r="E75" s="24">
        <f>+Utilization!A58</f>
        <v>0</v>
      </c>
      <c r="F75" s="23">
        <f>+Utilization!B58</f>
        <v>0</v>
      </c>
      <c r="G75" s="23">
        <f>+Utilization!C58</f>
        <v>0</v>
      </c>
      <c r="H75" s="160"/>
      <c r="I75" s="160"/>
      <c r="J75" s="160"/>
      <c r="K75" s="160"/>
      <c r="L75" s="160"/>
      <c r="M75" s="160"/>
      <c r="N75" s="160"/>
      <c r="O75" s="160"/>
      <c r="P75" s="160"/>
      <c r="Q75" s="160"/>
      <c r="R75" s="160"/>
      <c r="S75" s="160"/>
    </row>
    <row r="76" spans="5:19" x14ac:dyDescent="0.35">
      <c r="E76" s="24" t="str">
        <f>+Utilization!A59</f>
        <v>Total</v>
      </c>
      <c r="F76" s="23">
        <f>+Utilization!B59</f>
        <v>0</v>
      </c>
      <c r="G76" s="23">
        <f>+Utilization!C59</f>
        <v>0</v>
      </c>
      <c r="H76" s="160"/>
      <c r="I76" s="160"/>
      <c r="J76" s="160"/>
      <c r="K76" s="160"/>
      <c r="L76" s="160"/>
      <c r="M76" s="160"/>
      <c r="N76" s="160"/>
      <c r="O76" s="160"/>
      <c r="P76" s="160"/>
      <c r="Q76" s="160"/>
      <c r="R76" s="160"/>
      <c r="S76" s="160"/>
    </row>
  </sheetData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6"/>
  <sheetViews>
    <sheetView workbookViewId="0">
      <selection activeCell="E2" sqref="E2"/>
    </sheetView>
  </sheetViews>
  <sheetFormatPr defaultColWidth="8.7265625" defaultRowHeight="14.5" x14ac:dyDescent="0.35"/>
  <cols>
    <col min="1" max="1" width="19" style="115" customWidth="1"/>
    <col min="2" max="2" width="6.26953125" style="115" customWidth="1"/>
    <col min="3" max="3" width="8.453125" style="115" customWidth="1"/>
    <col min="4" max="4" width="13.26953125" style="115" customWidth="1"/>
    <col min="5" max="5" width="28.7265625" style="115" customWidth="1"/>
    <col min="6" max="6" width="38.453125" style="115" customWidth="1"/>
    <col min="7" max="7" width="26" style="115" bestFit="1" customWidth="1"/>
    <col min="8" max="14" width="8.7265625" style="115"/>
    <col min="15" max="15" width="9.7265625" style="115" bestFit="1" customWidth="1"/>
    <col min="16" max="21" width="8.7265625" style="115"/>
    <col min="22" max="22" width="2.453125" style="115" hidden="1" customWidth="1"/>
    <col min="23" max="23" width="8.453125" style="115" hidden="1" customWidth="1"/>
    <col min="24" max="16384" width="8.7265625" style="115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160"/>
      <c r="C2" s="160" t="e">
        <f>VLOOKUP(F2,CRM!A:N,5,0)</f>
        <v>#N/A</v>
      </c>
      <c r="D2" s="115" t="s">
        <v>2505</v>
      </c>
      <c r="E2" s="115" t="s">
        <v>2605</v>
      </c>
      <c r="F2" s="260" t="s">
        <v>2610</v>
      </c>
      <c r="G2" s="8" t="s">
        <v>4</v>
      </c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>
        <v>100000</v>
      </c>
      <c r="T2" s="14">
        <f t="shared" ref="T2:T8" si="0">SUM(H2:S2)</f>
        <v>100000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(($F$20:$F$76)="HC"), $G$20:$G$76,H$20:H$76))*Utilization!$B$65</f>
        <v>0</v>
      </c>
      <c r="I3" s="14">
        <f>(SUMPRODUCT(-- (($F$20:$F$76)="HC"), $G$20:$G$76,I$20:I$76))*Utilization!$B$65</f>
        <v>0</v>
      </c>
      <c r="J3" s="14">
        <f>(SUMPRODUCT(-- (($F$20:$F$76)="HC"), $G$20:$G$76,J$20:J$76))*Utilization!$B$65</f>
        <v>0</v>
      </c>
      <c r="K3" s="14">
        <f>(SUMPRODUCT(-- (($F$20:$F$76)="HC"), $G$20:$G$76,K$20:K$76))*Utilization!$B$65</f>
        <v>0</v>
      </c>
      <c r="L3" s="14">
        <f>(SUMPRODUCT(-- (($F$20:$F$76)="HC"), $G$20:$G$76,L$20:L$76))*Utilization!$B$65</f>
        <v>0</v>
      </c>
      <c r="M3" s="14">
        <f>(SUMPRODUCT(-- (($F$20:$F$76)="HC"), $G$20:$G$76,M$20:M$76))*Utilization!$B$65</f>
        <v>0</v>
      </c>
      <c r="N3" s="14">
        <f>(SUMPRODUCT(-- (($F$20:$F$76)="HC"), $G$20:$G$76,N$20:N$76))*Utilization!$B$65</f>
        <v>0</v>
      </c>
      <c r="O3" s="14">
        <f>(SUMPRODUCT(-- (($F$20:$F$76)="HC"), $G$20:$G$76,O$20:O$76))*Utilization!$B$65</f>
        <v>0</v>
      </c>
      <c r="P3" s="14">
        <f>(SUMPRODUCT(-- (($F$20:$F$76)="HC"), $G$20:$G$76,P$20:P$76))*Utilization!$B$65</f>
        <v>0</v>
      </c>
      <c r="Q3" s="14">
        <f>(SUMPRODUCT(-- (($F$20:$F$76)="HC"), $G$20:$G$76,Q$20:Q$76))*Utilization!$B$65</f>
        <v>0</v>
      </c>
      <c r="R3" s="14">
        <f>(SUMPRODUCT(-- (($F$20:$F$76)="HC"), $G$20:$G$76,R$20:R$76))*Utilization!$B$65</f>
        <v>0</v>
      </c>
      <c r="S3" s="14">
        <f>(SUMPRODUCT(-- (($F$20:$F$76)="HC"), $G$20:$G$76,S$20:S$76))*Utilization!$B$65</f>
        <v>0</v>
      </c>
      <c r="T3" s="14">
        <f t="shared" si="0"/>
        <v>0</v>
      </c>
      <c r="V3" s="18" t="s">
        <v>37</v>
      </c>
      <c r="W3" s="115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(($F$20:$F$76)="EX"), $G$20:$G$76,H$20:H$76))*Utilization!$B$65</f>
        <v>0</v>
      </c>
      <c r="I4" s="14">
        <f>(SUMPRODUCT(-- (($F$20:$F$76)="EX"), $G$20:$G$76,I$20:I$76))*Utilization!$B$65</f>
        <v>0</v>
      </c>
      <c r="J4" s="14">
        <f>(SUMPRODUCT(-- (($F$20:$F$76)="EX"), $G$20:$G$76,J$20:J$76))*Utilization!$B$65</f>
        <v>0</v>
      </c>
      <c r="K4" s="14">
        <f>(SUMPRODUCT(-- (($F$20:$F$76)="EX"), $G$20:$G$76,K$20:K$76))*Utilization!$B$65</f>
        <v>0</v>
      </c>
      <c r="L4" s="14">
        <f>(SUMPRODUCT(-- (($F$20:$F$76)="EX"), $G$20:$G$76,L$20:L$76))*Utilization!$B$65</f>
        <v>0</v>
      </c>
      <c r="M4" s="14">
        <f>(SUMPRODUCT(-- (($F$20:$F$76)="EX"), $G$20:$G$76,M$20:M$76))*Utilization!$B$65</f>
        <v>0</v>
      </c>
      <c r="N4" s="14">
        <f>(SUMPRODUCT(-- (($F$20:$F$76)="EX"), $G$20:$G$76,N$20:N$76))*Utilization!$B$65</f>
        <v>0</v>
      </c>
      <c r="O4" s="14">
        <f>(SUMPRODUCT(-- (($F$20:$F$76)="EX"), $G$20:$G$76,O$20:O$76))*Utilization!$B$65</f>
        <v>0</v>
      </c>
      <c r="P4" s="14">
        <f>(SUMPRODUCT(-- (($F$20:$F$76)="EX"), $G$20:$G$76,P$20:P$76))*Utilization!$B$65</f>
        <v>0</v>
      </c>
      <c r="Q4" s="14">
        <f>(SUMPRODUCT(-- (($F$20:$F$76)="EX"), $G$20:$G$76,Q$20:Q$76))*Utilization!$B$65</f>
        <v>0</v>
      </c>
      <c r="R4" s="14">
        <f>(SUMPRODUCT(-- (($F$20:$F$76)="EX"), $G$20:$G$76,R$20:R$76))*Utilization!$B$65</f>
        <v>0</v>
      </c>
      <c r="S4" s="14">
        <f>(SUMPRODUCT(-- (($F$20:$F$76)="EX"), $G$20:$G$76,S$20:S$76))*Utilization!$B$65</f>
        <v>0</v>
      </c>
      <c r="T4" s="14">
        <f t="shared" si="0"/>
        <v>0</v>
      </c>
      <c r="W4" s="115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(($F$20:$F$76)="CO"), $G$20:$G$76,H$20:H$76))*Utilization!$B$65</f>
        <v>0</v>
      </c>
      <c r="I5" s="14">
        <f>(SUMPRODUCT(-- (($F$20:$F$76)="CO"), $G$20:$G$76,I$20:I$76))*Utilization!$B$65</f>
        <v>0</v>
      </c>
      <c r="J5" s="14">
        <f>(SUMPRODUCT(-- (($F$20:$F$76)="CO"), $G$20:$G$76,J$20:J$76))*Utilization!$B$65</f>
        <v>0</v>
      </c>
      <c r="K5" s="14">
        <f>(SUMPRODUCT(-- (($F$20:$F$76)="CO"), $G$20:$G$76,K$20:K$76))*Utilization!$B$65</f>
        <v>0</v>
      </c>
      <c r="L5" s="14">
        <f>(SUMPRODUCT(-- (($F$20:$F$76)="CO"), $G$20:$G$76,L$20:L$76))*Utilization!$B$65</f>
        <v>0</v>
      </c>
      <c r="M5" s="14">
        <f>(SUMPRODUCT(-- (($F$20:$F$76)="CO"), $G$20:$G$76,M$20:M$76))*Utilization!$B$65</f>
        <v>0</v>
      </c>
      <c r="N5" s="14">
        <f>(SUMPRODUCT(-- (($F$20:$F$76)="CO"), $G$20:$G$76,N$20:N$76))*Utilization!$B$65</f>
        <v>0</v>
      </c>
      <c r="O5" s="14">
        <f>(SUMPRODUCT(-- (($F$20:$F$76)="CO"), $G$20:$G$76,O$20:O$76))*Utilization!$B$65</f>
        <v>0</v>
      </c>
      <c r="P5" s="14">
        <f>(SUMPRODUCT(-- (($F$20:$F$76)="CO"), $G$20:$G$76,P$20:P$76))*Utilization!$B$65</f>
        <v>0</v>
      </c>
      <c r="Q5" s="14">
        <f>(SUMPRODUCT(-- (($F$20:$F$76)="CO"), $G$20:$G$76,Q$20:Q$76))*Utilization!$B$65</f>
        <v>0</v>
      </c>
      <c r="R5" s="14">
        <f>(SUMPRODUCT(-- (($F$20:$F$76)="CO"), $G$20:$G$76,R$20:R$76))*Utilization!$B$65</f>
        <v>0</v>
      </c>
      <c r="S5" s="14">
        <f>(SUMPRODUCT(-- (($F$20:$F$76)="CO"), $G$20:$G$76,S$20:S$76))*Utilization!$B$65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4">
        <f t="shared" si="0"/>
        <v>0</v>
      </c>
    </row>
    <row r="9" spans="1:23" s="170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0</v>
      </c>
      <c r="M9" s="11">
        <f t="shared" si="1"/>
        <v>0</v>
      </c>
      <c r="N9" s="11">
        <f t="shared" si="1"/>
        <v>0</v>
      </c>
      <c r="O9" s="11">
        <f t="shared" si="1"/>
        <v>0</v>
      </c>
      <c r="P9" s="11">
        <f t="shared" si="1"/>
        <v>0</v>
      </c>
      <c r="Q9" s="11">
        <f t="shared" si="1"/>
        <v>0</v>
      </c>
      <c r="R9" s="11">
        <f t="shared" si="1"/>
        <v>0</v>
      </c>
      <c r="S9" s="11">
        <f t="shared" si="1"/>
        <v>0</v>
      </c>
      <c r="T9" s="11">
        <f t="shared" si="1"/>
        <v>0</v>
      </c>
    </row>
    <row r="10" spans="1:23" s="170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1</v>
      </c>
      <c r="T10" s="12">
        <f t="shared" si="2"/>
        <v>1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0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0</v>
      </c>
      <c r="T11" s="13">
        <f>IF(T$2=0,0,+T3/T$2)</f>
        <v>0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</row>
    <row r="21" spans="1:19" x14ac:dyDescent="0.35">
      <c r="E21" s="23" t="str">
        <f>+Utilization!A4</f>
        <v>Tao Feng</v>
      </c>
      <c r="F21" s="23" t="str">
        <f>+Utilization!B4</f>
        <v>HC</v>
      </c>
      <c r="G21" s="23">
        <f>+Utilization!C4</f>
        <v>80</v>
      </c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</row>
    <row r="22" spans="1:19" x14ac:dyDescent="0.35">
      <c r="E22" s="23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</row>
    <row r="23" spans="1:19" x14ac:dyDescent="0.35">
      <c r="E23" s="23" t="str">
        <f>+Utilization!A6</f>
        <v>Chengyi Wang</v>
      </c>
      <c r="F23" s="23" t="str">
        <f>+Utilization!B6</f>
        <v>HC</v>
      </c>
      <c r="G23" s="23">
        <f>+Utilization!C6</f>
        <v>80</v>
      </c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</row>
    <row r="24" spans="1:19" x14ac:dyDescent="0.35">
      <c r="E24" s="23" t="str">
        <f>+Utilization!A7</f>
        <v>Ningbo Xiang</v>
      </c>
      <c r="F24" s="23" t="str">
        <f>+Utilization!B7</f>
        <v>HC</v>
      </c>
      <c r="G24" s="23">
        <f>+Utilization!C7</f>
        <v>80</v>
      </c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</row>
    <row r="25" spans="1:19" x14ac:dyDescent="0.35">
      <c r="E25" s="23" t="str">
        <f>+Utilization!A8</f>
        <v>Ruijiang Zhu</v>
      </c>
      <c r="F25" s="23" t="str">
        <f>+Utilization!B8</f>
        <v>HC</v>
      </c>
      <c r="G25" s="23">
        <f>+Utilization!C8</f>
        <v>80</v>
      </c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</row>
    <row r="26" spans="1:19" x14ac:dyDescent="0.35">
      <c r="E26" s="23" t="str">
        <f>+Utilization!A9</f>
        <v>Junhong Sun</v>
      </c>
      <c r="F26" s="23" t="str">
        <f>+Utilization!B9</f>
        <v>HC</v>
      </c>
      <c r="G26" s="23">
        <f>+Utilization!C9</f>
        <v>80</v>
      </c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</row>
    <row r="27" spans="1:19" x14ac:dyDescent="0.35">
      <c r="E27" s="23" t="str">
        <f>+Utilization!A10</f>
        <v>Yong Zhou</v>
      </c>
      <c r="F27" s="23" t="str">
        <f>+Utilization!B10</f>
        <v>HC</v>
      </c>
      <c r="G27" s="23">
        <f>+Utilization!C10</f>
        <v>80</v>
      </c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</row>
    <row r="28" spans="1:19" x14ac:dyDescent="0.35">
      <c r="E28" s="23" t="str">
        <f>+Utilization!A11</f>
        <v>Weimin Wu</v>
      </c>
      <c r="F28" s="23" t="str">
        <f>+Utilization!B11</f>
        <v>HC</v>
      </c>
      <c r="G28" s="23">
        <f>+Utilization!C11</f>
        <v>80</v>
      </c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</row>
    <row r="29" spans="1:19" x14ac:dyDescent="0.35">
      <c r="E29" s="23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</row>
    <row r="30" spans="1:19" x14ac:dyDescent="0.35">
      <c r="E30" s="23" t="str">
        <f>+Utilization!A13</f>
        <v>Yifei Yan</v>
      </c>
      <c r="F30" s="23" t="str">
        <f>+Utilization!B13</f>
        <v>HC</v>
      </c>
      <c r="G30" s="23">
        <f>+Utilization!C13</f>
        <v>70</v>
      </c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</row>
    <row r="31" spans="1:19" x14ac:dyDescent="0.35">
      <c r="E31" s="23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</row>
    <row r="32" spans="1:19" x14ac:dyDescent="0.35">
      <c r="E32" s="23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</row>
    <row r="33" spans="5:19" x14ac:dyDescent="0.35">
      <c r="E33" s="23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</row>
    <row r="34" spans="5:19" x14ac:dyDescent="0.35">
      <c r="E34" s="23" t="str">
        <f>+Utilization!A17</f>
        <v>XU, Kun</v>
      </c>
      <c r="F34" s="23" t="str">
        <f>+Utilization!B17</f>
        <v>HC</v>
      </c>
      <c r="G34" s="23">
        <f>+Utilization!C17</f>
        <v>70</v>
      </c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</row>
    <row r="35" spans="5:19" x14ac:dyDescent="0.35">
      <c r="E35" s="23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</row>
    <row r="36" spans="5:19" x14ac:dyDescent="0.35">
      <c r="E36" s="23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</row>
    <row r="37" spans="5:19" x14ac:dyDescent="0.35">
      <c r="E37" s="23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</row>
    <row r="38" spans="5:19" x14ac:dyDescent="0.35">
      <c r="E38" s="23" t="str">
        <f>+Utilization!A21</f>
        <v>ZHANG, Ao</v>
      </c>
      <c r="F38" s="23" t="str">
        <f>+Utilization!B21</f>
        <v>HC</v>
      </c>
      <c r="G38" s="23">
        <f>+Utilization!C21</f>
        <v>70</v>
      </c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</row>
    <row r="39" spans="5:19" x14ac:dyDescent="0.35">
      <c r="E39" s="23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</row>
    <row r="40" spans="5:19" x14ac:dyDescent="0.35">
      <c r="E40" s="23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</row>
    <row r="41" spans="5:19" x14ac:dyDescent="0.35">
      <c r="E41" s="23" t="str">
        <f>+Utilization!A24</f>
        <v>GENG, Bin</v>
      </c>
      <c r="F41" s="23" t="str">
        <f>+Utilization!B24</f>
        <v>HC</v>
      </c>
      <c r="G41" s="23">
        <f>+Utilization!C24</f>
        <v>70</v>
      </c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</row>
    <row r="42" spans="5:19" x14ac:dyDescent="0.35">
      <c r="E42" s="23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</row>
    <row r="43" spans="5:19" x14ac:dyDescent="0.35">
      <c r="E43" s="23" t="str">
        <f>+Utilization!A26</f>
        <v>XIE, Qian</v>
      </c>
      <c r="F43" s="23" t="str">
        <f>+Utilization!B26</f>
        <v>HC</v>
      </c>
      <c r="G43" s="23">
        <f>+Utilization!C26</f>
        <v>60</v>
      </c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</row>
    <row r="44" spans="5:19" x14ac:dyDescent="0.35">
      <c r="E44" s="23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</row>
    <row r="45" spans="5:19" x14ac:dyDescent="0.35">
      <c r="E45" s="23" t="str">
        <f>+Utilization!A28</f>
        <v>HE, Ran</v>
      </c>
      <c r="F45" s="23" t="str">
        <f>+Utilization!B28</f>
        <v>HC</v>
      </c>
      <c r="G45" s="23">
        <f>+Utilization!C28</f>
        <v>60</v>
      </c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</row>
    <row r="46" spans="5:19" x14ac:dyDescent="0.35">
      <c r="E46" s="23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</row>
    <row r="47" spans="5:19" x14ac:dyDescent="0.35">
      <c r="E47" s="23" t="str">
        <f>+Utilization!A30</f>
        <v>Min Li</v>
      </c>
      <c r="F47" s="23" t="str">
        <f>+Utilization!B30</f>
        <v>HC</v>
      </c>
      <c r="G47" s="23">
        <f>+Utilization!C30</f>
        <v>60</v>
      </c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</row>
    <row r="48" spans="5:19" x14ac:dyDescent="0.35">
      <c r="E48" s="23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</row>
    <row r="49" spans="5:19" x14ac:dyDescent="0.35">
      <c r="E49" s="23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</row>
    <row r="50" spans="5:19" x14ac:dyDescent="0.35">
      <c r="E50" s="23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</row>
    <row r="51" spans="5:19" x14ac:dyDescent="0.35">
      <c r="E51" s="23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</row>
    <row r="52" spans="5:19" x14ac:dyDescent="0.35">
      <c r="E52" s="23" t="str">
        <f>+Utilization!A35</f>
        <v>Yongquan Wang</v>
      </c>
      <c r="F52" s="23">
        <f>+Utilization!B35</f>
        <v>0</v>
      </c>
      <c r="G52" s="23">
        <f>+Utilization!C35</f>
        <v>60</v>
      </c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</row>
    <row r="53" spans="5:19" x14ac:dyDescent="0.35">
      <c r="E53" s="23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</row>
    <row r="54" spans="5:19" x14ac:dyDescent="0.35">
      <c r="E54" s="23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</row>
    <row r="55" spans="5:19" x14ac:dyDescent="0.35">
      <c r="E55" s="23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</row>
    <row r="56" spans="5:19" x14ac:dyDescent="0.35">
      <c r="E56" s="23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</row>
    <row r="57" spans="5:19" x14ac:dyDescent="0.35">
      <c r="E57" s="23">
        <f>+Utilization!A40</f>
        <v>0</v>
      </c>
      <c r="F57" s="23">
        <f>+Utilization!B40</f>
        <v>0</v>
      </c>
      <c r="G57" s="23">
        <f>+Utilization!C40</f>
        <v>0</v>
      </c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</row>
    <row r="58" spans="5:19" x14ac:dyDescent="0.35">
      <c r="E58" s="23">
        <f>+Utilization!A41</f>
        <v>0</v>
      </c>
      <c r="F58" s="23">
        <f>+Utilization!B41</f>
        <v>0</v>
      </c>
      <c r="G58" s="23">
        <f>+Utilization!C41</f>
        <v>0</v>
      </c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</row>
    <row r="59" spans="5:19" x14ac:dyDescent="0.35">
      <c r="E59" s="23">
        <f>+Utilization!A42</f>
        <v>0</v>
      </c>
      <c r="F59" s="23">
        <f>+Utilization!B42</f>
        <v>0</v>
      </c>
      <c r="G59" s="23">
        <f>+Utilization!C42</f>
        <v>0</v>
      </c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</row>
    <row r="60" spans="5:19" x14ac:dyDescent="0.35">
      <c r="E60" s="23">
        <f>+Utilization!A43</f>
        <v>0</v>
      </c>
      <c r="F60" s="23">
        <f>+Utilization!B43</f>
        <v>0</v>
      </c>
      <c r="G60" s="23">
        <f>+Utilization!C43</f>
        <v>0</v>
      </c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</row>
    <row r="61" spans="5:19" x14ac:dyDescent="0.35">
      <c r="E61" s="23">
        <f>+Utilization!A44</f>
        <v>0</v>
      </c>
      <c r="F61" s="23">
        <f>+Utilization!B44</f>
        <v>0</v>
      </c>
      <c r="G61" s="23">
        <f>+Utilization!C44</f>
        <v>0</v>
      </c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</row>
    <row r="62" spans="5:19" x14ac:dyDescent="0.35">
      <c r="E62" s="23">
        <f>+Utilization!A45</f>
        <v>0</v>
      </c>
      <c r="F62" s="23">
        <f>+Utilization!B45</f>
        <v>0</v>
      </c>
      <c r="G62" s="23">
        <f>+Utilization!C45</f>
        <v>0</v>
      </c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</row>
    <row r="63" spans="5:19" x14ac:dyDescent="0.35">
      <c r="E63" s="23">
        <f>+Utilization!A46</f>
        <v>0</v>
      </c>
      <c r="F63" s="23">
        <f>+Utilization!B46</f>
        <v>0</v>
      </c>
      <c r="G63" s="23">
        <f>+Utilization!C46</f>
        <v>0</v>
      </c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</row>
    <row r="64" spans="5:19" x14ac:dyDescent="0.35">
      <c r="E64" s="23">
        <f>+Utilization!A47</f>
        <v>0</v>
      </c>
      <c r="F64" s="23">
        <f>+Utilization!B47</f>
        <v>0</v>
      </c>
      <c r="G64" s="23">
        <f>+Utilization!C47</f>
        <v>0</v>
      </c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</row>
    <row r="65" spans="5:19" x14ac:dyDescent="0.35">
      <c r="E65" s="23">
        <f>+Utilization!A48</f>
        <v>0</v>
      </c>
      <c r="F65" s="23">
        <f>+Utilization!B48</f>
        <v>0</v>
      </c>
      <c r="G65" s="23">
        <f>+Utilization!C48</f>
        <v>0</v>
      </c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</row>
    <row r="66" spans="5:19" x14ac:dyDescent="0.35">
      <c r="E66" s="23">
        <f>+Utilization!A49</f>
        <v>0</v>
      </c>
      <c r="F66" s="23">
        <f>+Utilization!B49</f>
        <v>0</v>
      </c>
      <c r="G66" s="23">
        <f>+Utilization!C49</f>
        <v>0</v>
      </c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</row>
    <row r="67" spans="5:19" x14ac:dyDescent="0.35">
      <c r="E67" s="23">
        <f>+Utilization!A50</f>
        <v>0</v>
      </c>
      <c r="F67" s="23">
        <f>+Utilization!B50</f>
        <v>0</v>
      </c>
      <c r="G67" s="23">
        <f>+Utilization!C50</f>
        <v>0</v>
      </c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</row>
    <row r="68" spans="5:19" x14ac:dyDescent="0.35">
      <c r="E68" s="23">
        <f>+Utilization!A51</f>
        <v>0</v>
      </c>
      <c r="F68" s="23">
        <f>+Utilization!B51</f>
        <v>0</v>
      </c>
      <c r="G68" s="23">
        <f>+Utilization!C51</f>
        <v>0</v>
      </c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</row>
    <row r="69" spans="5:19" x14ac:dyDescent="0.35">
      <c r="E69" s="23">
        <f>+Utilization!A52</f>
        <v>0</v>
      </c>
      <c r="F69" s="23">
        <f>+Utilization!B52</f>
        <v>0</v>
      </c>
      <c r="G69" s="23">
        <f>+Utilization!C52</f>
        <v>0</v>
      </c>
      <c r="H69" s="160"/>
      <c r="I69" s="160"/>
      <c r="J69" s="160"/>
      <c r="K69" s="160"/>
      <c r="L69" s="160"/>
      <c r="M69" s="160"/>
      <c r="N69" s="160"/>
      <c r="O69" s="160"/>
      <c r="P69" s="160"/>
      <c r="Q69" s="160"/>
      <c r="R69" s="160"/>
      <c r="S69" s="160"/>
    </row>
    <row r="70" spans="5:19" x14ac:dyDescent="0.35">
      <c r="E70" s="23">
        <f>+Utilization!A53</f>
        <v>0</v>
      </c>
      <c r="F70" s="23">
        <f>+Utilization!B53</f>
        <v>0</v>
      </c>
      <c r="G70" s="23">
        <f>+Utilization!C53</f>
        <v>0</v>
      </c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</row>
    <row r="71" spans="5:19" x14ac:dyDescent="0.35">
      <c r="E71" s="23">
        <f>+Utilization!A54</f>
        <v>0</v>
      </c>
      <c r="F71" s="23">
        <f>+Utilization!B54</f>
        <v>0</v>
      </c>
      <c r="G71" s="23">
        <f>+Utilization!C54</f>
        <v>0</v>
      </c>
      <c r="H71" s="160"/>
      <c r="I71" s="160"/>
      <c r="J71" s="160"/>
      <c r="K71" s="160"/>
      <c r="L71" s="160"/>
      <c r="M71" s="160"/>
      <c r="N71" s="160"/>
      <c r="O71" s="160"/>
      <c r="P71" s="160"/>
      <c r="Q71" s="160"/>
      <c r="R71" s="160"/>
      <c r="S71" s="160"/>
    </row>
    <row r="72" spans="5:19" x14ac:dyDescent="0.35">
      <c r="E72" s="23">
        <f>+Utilization!A55</f>
        <v>0</v>
      </c>
      <c r="F72" s="23">
        <f>+Utilization!B55</f>
        <v>0</v>
      </c>
      <c r="G72" s="23">
        <f>+Utilization!C55</f>
        <v>0</v>
      </c>
      <c r="H72" s="160"/>
      <c r="I72" s="160"/>
      <c r="J72" s="160"/>
      <c r="K72" s="160"/>
      <c r="L72" s="160"/>
      <c r="M72" s="160"/>
      <c r="N72" s="160"/>
      <c r="O72" s="160"/>
      <c r="P72" s="160"/>
      <c r="Q72" s="160"/>
      <c r="R72" s="160"/>
      <c r="S72" s="160"/>
    </row>
    <row r="73" spans="5:19" x14ac:dyDescent="0.35">
      <c r="E73" s="23">
        <f>+Utilization!A56</f>
        <v>0</v>
      </c>
      <c r="F73" s="23">
        <f>+Utilization!B56</f>
        <v>0</v>
      </c>
      <c r="G73" s="23">
        <f>+Utilization!C56</f>
        <v>0</v>
      </c>
      <c r="H73" s="160"/>
      <c r="I73" s="160"/>
      <c r="J73" s="160"/>
      <c r="K73" s="160"/>
      <c r="L73" s="160"/>
      <c r="M73" s="160"/>
      <c r="N73" s="160"/>
      <c r="O73" s="160"/>
      <c r="P73" s="160"/>
      <c r="Q73" s="160"/>
      <c r="R73" s="160"/>
      <c r="S73" s="160"/>
    </row>
    <row r="74" spans="5:19" x14ac:dyDescent="0.35">
      <c r="E74" s="23">
        <f>+Utilization!A57</f>
        <v>0</v>
      </c>
      <c r="F74" s="23">
        <f>+Utilization!B57</f>
        <v>0</v>
      </c>
      <c r="G74" s="23">
        <f>+Utilization!C57</f>
        <v>0</v>
      </c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</row>
    <row r="75" spans="5:19" x14ac:dyDescent="0.35">
      <c r="E75" s="23">
        <f>+Utilization!A58</f>
        <v>0</v>
      </c>
      <c r="F75" s="23">
        <f>+Utilization!B58</f>
        <v>0</v>
      </c>
      <c r="G75" s="23">
        <f>+Utilization!C58</f>
        <v>0</v>
      </c>
      <c r="H75" s="160"/>
      <c r="I75" s="160"/>
      <c r="J75" s="160"/>
      <c r="K75" s="160"/>
      <c r="L75" s="160"/>
      <c r="M75" s="160"/>
      <c r="N75" s="160"/>
      <c r="O75" s="160"/>
      <c r="P75" s="160"/>
      <c r="Q75" s="160"/>
      <c r="R75" s="160"/>
      <c r="S75" s="160"/>
    </row>
    <row r="76" spans="5:19" x14ac:dyDescent="0.35">
      <c r="E76" s="23" t="str">
        <f>+Utilization!A59</f>
        <v>Total</v>
      </c>
      <c r="F76" s="23">
        <f>+Utilization!B59</f>
        <v>0</v>
      </c>
      <c r="G76" s="23">
        <f>+Utilization!C59</f>
        <v>0</v>
      </c>
      <c r="H76" s="160"/>
      <c r="I76" s="160"/>
      <c r="J76" s="160"/>
      <c r="K76" s="160"/>
      <c r="L76" s="160"/>
      <c r="M76" s="160"/>
      <c r="N76" s="160"/>
      <c r="O76" s="160"/>
      <c r="P76" s="160"/>
      <c r="Q76" s="160"/>
      <c r="R76" s="160"/>
      <c r="S76" s="160"/>
    </row>
  </sheetData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6"/>
  <sheetViews>
    <sheetView workbookViewId="0">
      <selection activeCell="E20" sqref="E20"/>
    </sheetView>
  </sheetViews>
  <sheetFormatPr defaultColWidth="8.7265625" defaultRowHeight="14.5" x14ac:dyDescent="0.35"/>
  <cols>
    <col min="1" max="1" width="19" style="115" customWidth="1"/>
    <col min="2" max="2" width="6.26953125" style="115" customWidth="1"/>
    <col min="3" max="3" width="8.453125" style="115" customWidth="1"/>
    <col min="4" max="4" width="13.26953125" style="115" customWidth="1"/>
    <col min="5" max="5" width="28.7265625" style="115" customWidth="1"/>
    <col min="6" max="6" width="38.453125" style="115" customWidth="1"/>
    <col min="7" max="7" width="26" style="115" bestFit="1" customWidth="1"/>
    <col min="8" max="14" width="8.7265625" style="115"/>
    <col min="15" max="15" width="9.7265625" style="115" bestFit="1" customWidth="1"/>
    <col min="16" max="21" width="8.7265625" style="115"/>
    <col min="22" max="22" width="2.453125" style="115" hidden="1" customWidth="1"/>
    <col min="23" max="23" width="8.453125" style="115" hidden="1" customWidth="1"/>
    <col min="24" max="16384" width="8.7265625" style="115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160"/>
      <c r="C2" s="160" t="e">
        <f>VLOOKUP(F2,CRM!A:N,5,0)</f>
        <v>#N/A</v>
      </c>
      <c r="D2" s="115" t="s">
        <v>2546</v>
      </c>
      <c r="E2" s="115" t="s">
        <v>2612</v>
      </c>
      <c r="F2" s="115" t="s">
        <v>2611</v>
      </c>
      <c r="G2" s="8" t="s">
        <v>4</v>
      </c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>
        <v>100000</v>
      </c>
      <c r="T2" s="14">
        <f t="shared" ref="T2:T8" si="0">SUM(H2:S2)</f>
        <v>100000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(($F$20:$F$76)="HC"), $G$20:$G$76,H$20:H$76))*Utilization!$B$65</f>
        <v>0</v>
      </c>
      <c r="I3" s="14">
        <f>(SUMPRODUCT(-- (($F$20:$F$76)="HC"), $G$20:$G$76,I$20:I$76))*Utilization!$B$65</f>
        <v>0</v>
      </c>
      <c r="J3" s="14">
        <f>(SUMPRODUCT(-- (($F$20:$F$76)="HC"), $G$20:$G$76,J$20:J$76))*Utilization!$B$65</f>
        <v>0</v>
      </c>
      <c r="K3" s="14">
        <f>(SUMPRODUCT(-- (($F$20:$F$76)="HC"), $G$20:$G$76,K$20:K$76))*Utilization!$B$65</f>
        <v>0</v>
      </c>
      <c r="L3" s="14">
        <f>(SUMPRODUCT(-- (($F$20:$F$76)="HC"), $G$20:$G$76,L$20:L$76))*Utilization!$B$65</f>
        <v>9360</v>
      </c>
      <c r="M3" s="14">
        <f>(SUMPRODUCT(-- (($F$20:$F$76)="HC"), $G$20:$G$76,M$20:M$76))*Utilization!$B$65</f>
        <v>16080</v>
      </c>
      <c r="N3" s="14">
        <f>(SUMPRODUCT(-- (($F$20:$F$76)="HC"), $G$20:$G$76,N$20:N$76))*Utilization!$B$65</f>
        <v>7600</v>
      </c>
      <c r="O3" s="14">
        <f>(SUMPRODUCT(-- (($F$20:$F$76)="HC"), $G$20:$G$76,O$20:O$76))*Utilization!$B$65</f>
        <v>7600</v>
      </c>
      <c r="P3" s="14">
        <f>(SUMPRODUCT(-- (($F$20:$F$76)="HC"), $G$20:$G$76,P$20:P$76))*Utilization!$B$65</f>
        <v>13200</v>
      </c>
      <c r="Q3" s="14">
        <f>(SUMPRODUCT(-- (($F$20:$F$76)="HC"), $G$20:$G$76,Q$20:Q$76))*Utilization!$B$65</f>
        <v>13200</v>
      </c>
      <c r="R3" s="14">
        <f>(SUMPRODUCT(-- (($F$20:$F$76)="HC"), $G$20:$G$76,R$20:R$76))*Utilization!$B$65</f>
        <v>4800</v>
      </c>
      <c r="S3" s="14">
        <f>(SUMPRODUCT(-- (($F$20:$F$76)="HC"), $G$20:$G$76,S$20:S$76))*Utilization!$B$65</f>
        <v>4800</v>
      </c>
      <c r="T3" s="14">
        <f t="shared" si="0"/>
        <v>76640</v>
      </c>
      <c r="V3" s="18" t="s">
        <v>37</v>
      </c>
      <c r="W3" s="115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(($F$20:$F$76)="EX"), $G$20:$G$76,H$20:H$76))*Utilization!$B$65</f>
        <v>0</v>
      </c>
      <c r="I4" s="14">
        <f>(SUMPRODUCT(-- (($F$20:$F$76)="EX"), $G$20:$G$76,I$20:I$76))*Utilization!$B$65</f>
        <v>0</v>
      </c>
      <c r="J4" s="14">
        <f>(SUMPRODUCT(-- (($F$20:$F$76)="EX"), $G$20:$G$76,J$20:J$76))*Utilization!$B$65</f>
        <v>0</v>
      </c>
      <c r="K4" s="14">
        <f>(SUMPRODUCT(-- (($F$20:$F$76)="EX"), $G$20:$G$76,K$20:K$76))*Utilization!$B$65</f>
        <v>0</v>
      </c>
      <c r="L4" s="14">
        <f>(SUMPRODUCT(-- (($F$20:$F$76)="EX"), $G$20:$G$76,L$20:L$76))*Utilization!$B$65</f>
        <v>0</v>
      </c>
      <c r="M4" s="14">
        <f>(SUMPRODUCT(-- (($F$20:$F$76)="EX"), $G$20:$G$76,M$20:M$76))*Utilization!$B$65</f>
        <v>0</v>
      </c>
      <c r="N4" s="14">
        <f>(SUMPRODUCT(-- (($F$20:$F$76)="EX"), $G$20:$G$76,N$20:N$76))*Utilization!$B$65</f>
        <v>0</v>
      </c>
      <c r="O4" s="14">
        <f>(SUMPRODUCT(-- (($F$20:$F$76)="EX"), $G$20:$G$76,O$20:O$76))*Utilization!$B$65</f>
        <v>0</v>
      </c>
      <c r="P4" s="14">
        <f>(SUMPRODUCT(-- (($F$20:$F$76)="EX"), $G$20:$G$76,P$20:P$76))*Utilization!$B$65</f>
        <v>0</v>
      </c>
      <c r="Q4" s="14">
        <f>(SUMPRODUCT(-- (($F$20:$F$76)="EX"), $G$20:$G$76,Q$20:Q$76))*Utilization!$B$65</f>
        <v>0</v>
      </c>
      <c r="R4" s="14">
        <f>(SUMPRODUCT(-- (($F$20:$F$76)="EX"), $G$20:$G$76,R$20:R$76))*Utilization!$B$65</f>
        <v>0</v>
      </c>
      <c r="S4" s="14">
        <f>(SUMPRODUCT(-- (($F$20:$F$76)="EX"), $G$20:$G$76,S$20:S$76))*Utilization!$B$65</f>
        <v>0</v>
      </c>
      <c r="T4" s="14">
        <f t="shared" si="0"/>
        <v>0</v>
      </c>
      <c r="W4" s="115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(($F$20:$F$76)="CO"), $G$20:$G$76,H$20:H$76))*Utilization!$B$65</f>
        <v>0</v>
      </c>
      <c r="I5" s="14">
        <f>(SUMPRODUCT(-- (($F$20:$F$76)="CO"), $G$20:$G$76,I$20:I$76))*Utilization!$B$65</f>
        <v>0</v>
      </c>
      <c r="J5" s="14">
        <f>(SUMPRODUCT(-- (($F$20:$F$76)="CO"), $G$20:$G$76,J$20:J$76))*Utilization!$B$65</f>
        <v>0</v>
      </c>
      <c r="K5" s="14">
        <f>(SUMPRODUCT(-- (($F$20:$F$76)="CO"), $G$20:$G$76,K$20:K$76))*Utilization!$B$65</f>
        <v>0</v>
      </c>
      <c r="L5" s="14">
        <f>(SUMPRODUCT(-- (($F$20:$F$76)="CO"), $G$20:$G$76,L$20:L$76))*Utilization!$B$65</f>
        <v>0</v>
      </c>
      <c r="M5" s="14">
        <f>(SUMPRODUCT(-- (($F$20:$F$76)="CO"), $G$20:$G$76,M$20:M$76))*Utilization!$B$65</f>
        <v>0</v>
      </c>
      <c r="N5" s="14">
        <f>(SUMPRODUCT(-- (($F$20:$F$76)="CO"), $G$20:$G$76,N$20:N$76))*Utilization!$B$65</f>
        <v>0</v>
      </c>
      <c r="O5" s="14">
        <f>(SUMPRODUCT(-- (($F$20:$F$76)="CO"), $G$20:$G$76,O$20:O$76))*Utilization!$B$65</f>
        <v>0</v>
      </c>
      <c r="P5" s="14">
        <f>(SUMPRODUCT(-- (($F$20:$F$76)="CO"), $G$20:$G$76,P$20:P$76))*Utilization!$B$65</f>
        <v>0</v>
      </c>
      <c r="Q5" s="14">
        <f>(SUMPRODUCT(-- (($F$20:$F$76)="CO"), $G$20:$G$76,Q$20:Q$76))*Utilization!$B$65</f>
        <v>0</v>
      </c>
      <c r="R5" s="14">
        <f>(SUMPRODUCT(-- (($F$20:$F$76)="CO"), $G$20:$G$76,R$20:R$76))*Utilization!$B$65</f>
        <v>0</v>
      </c>
      <c r="S5" s="14">
        <f>(SUMPRODUCT(-- (($F$20:$F$76)="CO"), $G$20:$G$76,S$20:S$76))*Utilization!$B$65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4">
        <f t="shared" si="0"/>
        <v>0</v>
      </c>
    </row>
    <row r="9" spans="1:23" s="170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9360</v>
      </c>
      <c r="M9" s="11">
        <f t="shared" si="1"/>
        <v>16080</v>
      </c>
      <c r="N9" s="11">
        <f t="shared" si="1"/>
        <v>7600</v>
      </c>
      <c r="O9" s="11">
        <f t="shared" si="1"/>
        <v>7600</v>
      </c>
      <c r="P9" s="11">
        <f t="shared" si="1"/>
        <v>13200</v>
      </c>
      <c r="Q9" s="11">
        <f t="shared" si="1"/>
        <v>13200</v>
      </c>
      <c r="R9" s="11">
        <f t="shared" si="1"/>
        <v>4800</v>
      </c>
      <c r="S9" s="11">
        <f t="shared" si="1"/>
        <v>4800</v>
      </c>
      <c r="T9" s="11">
        <f t="shared" si="1"/>
        <v>76640</v>
      </c>
    </row>
    <row r="10" spans="1:23" s="170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0.95199999999999996</v>
      </c>
      <c r="T10" s="12">
        <f t="shared" si="2"/>
        <v>0.23360000000000003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0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4.8000000000000001E-2</v>
      </c>
      <c r="T11" s="13">
        <f>IF(T$2=0,0,+T3/T$2)</f>
        <v>0.76639999999999997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</row>
    <row r="21" spans="1:19" x14ac:dyDescent="0.35">
      <c r="E21" s="24" t="str">
        <f>+Utilization!A4</f>
        <v>Tao Feng</v>
      </c>
      <c r="F21" s="23" t="str">
        <f>+Utilization!B4</f>
        <v>HC</v>
      </c>
      <c r="G21" s="23">
        <f>+Utilization!C4</f>
        <v>80</v>
      </c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</row>
    <row r="22" spans="1:19" x14ac:dyDescent="0.35">
      <c r="E22" s="24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</row>
    <row r="23" spans="1:19" x14ac:dyDescent="0.35">
      <c r="E23" s="24" t="str">
        <f>+Utilization!A6</f>
        <v>Chengyi Wang</v>
      </c>
      <c r="F23" s="23" t="str">
        <f>+Utilization!B6</f>
        <v>HC</v>
      </c>
      <c r="G23" s="23">
        <f>+Utilization!C6</f>
        <v>80</v>
      </c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</row>
    <row r="24" spans="1:19" x14ac:dyDescent="0.35">
      <c r="E24" s="24" t="str">
        <f>+Utilization!A7</f>
        <v>Ningbo Xiang</v>
      </c>
      <c r="F24" s="23" t="str">
        <f>+Utilization!B7</f>
        <v>HC</v>
      </c>
      <c r="G24" s="23">
        <f>+Utilization!C7</f>
        <v>80</v>
      </c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</row>
    <row r="25" spans="1:19" x14ac:dyDescent="0.35">
      <c r="E25" s="24" t="str">
        <f>+Utilization!A8</f>
        <v>Ruijiang Zhu</v>
      </c>
      <c r="F25" s="23" t="str">
        <f>+Utilization!B8</f>
        <v>HC</v>
      </c>
      <c r="G25" s="23">
        <f>+Utilization!C8</f>
        <v>80</v>
      </c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</row>
    <row r="26" spans="1:19" x14ac:dyDescent="0.35">
      <c r="E26" s="24" t="str">
        <f>+Utilization!A9</f>
        <v>Junhong Sun</v>
      </c>
      <c r="F26" s="23" t="str">
        <f>+Utilization!B9</f>
        <v>HC</v>
      </c>
      <c r="G26" s="23">
        <f>+Utilization!C9</f>
        <v>80</v>
      </c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</row>
    <row r="27" spans="1:19" x14ac:dyDescent="0.35">
      <c r="E27" s="24" t="str">
        <f>+Utilization!A10</f>
        <v>Yong Zhou</v>
      </c>
      <c r="F27" s="23" t="str">
        <f>+Utilization!B10</f>
        <v>HC</v>
      </c>
      <c r="G27" s="23">
        <f>+Utilization!C10</f>
        <v>80</v>
      </c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</row>
    <row r="28" spans="1:19" x14ac:dyDescent="0.35">
      <c r="E28" s="24" t="str">
        <f>+Utilization!A11</f>
        <v>Weimin Wu</v>
      </c>
      <c r="F28" s="23" t="str">
        <f>+Utilization!B11</f>
        <v>HC</v>
      </c>
      <c r="G28" s="23">
        <f>+Utilization!C11</f>
        <v>80</v>
      </c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</row>
    <row r="29" spans="1:19" x14ac:dyDescent="0.35">
      <c r="E29" s="24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</row>
    <row r="30" spans="1:19" x14ac:dyDescent="0.35">
      <c r="E30" s="24" t="str">
        <f>+Utilization!A13</f>
        <v>Yifei Yan</v>
      </c>
      <c r="F30" s="23" t="str">
        <f>+Utilization!B13</f>
        <v>HC</v>
      </c>
      <c r="G30" s="23">
        <f>+Utilization!C13</f>
        <v>70</v>
      </c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</row>
    <row r="31" spans="1:19" x14ac:dyDescent="0.35">
      <c r="E31" s="24" t="e">
        <f>+Utilization!#REF!</f>
        <v>#REF!</v>
      </c>
      <c r="F31" s="23" t="str">
        <f>+Utilization!B14</f>
        <v>HC</v>
      </c>
      <c r="G31" s="23">
        <f>+Utilization!C14</f>
        <v>70</v>
      </c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</row>
    <row r="32" spans="1:19" x14ac:dyDescent="0.35">
      <c r="E32" s="24" t="str">
        <f>+Utilization!A14</f>
        <v>SHI, Fashun (Wayne)</v>
      </c>
      <c r="F32" s="23" t="str">
        <f>+Utilization!B15</f>
        <v>HC</v>
      </c>
      <c r="G32" s="23">
        <f>+Utilization!C15</f>
        <v>70</v>
      </c>
      <c r="H32" s="160"/>
      <c r="I32" s="160"/>
      <c r="J32" s="160"/>
      <c r="K32" s="160"/>
      <c r="L32" s="160">
        <v>3</v>
      </c>
      <c r="M32" s="160">
        <v>15</v>
      </c>
      <c r="N32" s="160">
        <v>5</v>
      </c>
      <c r="O32" s="160">
        <v>5</v>
      </c>
      <c r="P32" s="160">
        <v>15</v>
      </c>
      <c r="Q32" s="160">
        <v>15</v>
      </c>
      <c r="R32" s="160"/>
      <c r="S32" s="160"/>
    </row>
    <row r="33" spans="5:19" x14ac:dyDescent="0.35">
      <c r="E33" s="24" t="str">
        <f>+Utilization!A15</f>
        <v>KONG, Erqiang</v>
      </c>
      <c r="F33" s="23" t="str">
        <f>+Utilization!B16</f>
        <v>HC</v>
      </c>
      <c r="G33" s="23">
        <f>+Utilization!C16</f>
        <v>70</v>
      </c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</row>
    <row r="34" spans="5:19" x14ac:dyDescent="0.35">
      <c r="E34" s="24" t="str">
        <f>+Utilization!A17</f>
        <v>XU, Kun</v>
      </c>
      <c r="F34" s="23" t="str">
        <f>+Utilization!B17</f>
        <v>HC</v>
      </c>
      <c r="G34" s="23">
        <f>+Utilization!C17</f>
        <v>70</v>
      </c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</row>
    <row r="35" spans="5:19" x14ac:dyDescent="0.35">
      <c r="E35" s="24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</row>
    <row r="36" spans="5:19" x14ac:dyDescent="0.35">
      <c r="E36" s="24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</row>
    <row r="37" spans="5:19" x14ac:dyDescent="0.35">
      <c r="E37" s="24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</row>
    <row r="38" spans="5:19" x14ac:dyDescent="0.35">
      <c r="E38" s="24" t="str">
        <f>+Utilization!A21</f>
        <v>ZHANG, Ao</v>
      </c>
      <c r="F38" s="23" t="str">
        <f>+Utilization!B21</f>
        <v>HC</v>
      </c>
      <c r="G38" s="23">
        <f>+Utilization!C21</f>
        <v>70</v>
      </c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</row>
    <row r="39" spans="5:19" x14ac:dyDescent="0.35">
      <c r="E39" s="24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</row>
    <row r="40" spans="5:19" x14ac:dyDescent="0.35">
      <c r="E40" s="24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</row>
    <row r="41" spans="5:19" x14ac:dyDescent="0.35">
      <c r="E41" s="24" t="str">
        <f>+Utilization!A24</f>
        <v>GENG, Bin</v>
      </c>
      <c r="F41" s="23" t="str">
        <f>+Utilization!B24</f>
        <v>HC</v>
      </c>
      <c r="G41" s="23">
        <f>+Utilization!C24</f>
        <v>70</v>
      </c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</row>
    <row r="42" spans="5:19" x14ac:dyDescent="0.35">
      <c r="E42" s="24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</row>
    <row r="43" spans="5:19" x14ac:dyDescent="0.35">
      <c r="E43" s="24" t="str">
        <f>+Utilization!A26</f>
        <v>XIE, Qian</v>
      </c>
      <c r="F43" s="23" t="str">
        <f>+Utilization!B26</f>
        <v>HC</v>
      </c>
      <c r="G43" s="23">
        <f>+Utilization!C26</f>
        <v>60</v>
      </c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</row>
    <row r="44" spans="5:19" x14ac:dyDescent="0.35">
      <c r="E44" s="24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</row>
    <row r="45" spans="5:19" x14ac:dyDescent="0.35">
      <c r="E45" s="24" t="str">
        <f>+Utilization!A28</f>
        <v>HE, Ran</v>
      </c>
      <c r="F45" s="23" t="str">
        <f>+Utilization!B28</f>
        <v>HC</v>
      </c>
      <c r="G45" s="23">
        <f>+Utilization!C28</f>
        <v>60</v>
      </c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</row>
    <row r="46" spans="5:19" x14ac:dyDescent="0.35">
      <c r="E46" s="24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</row>
    <row r="47" spans="5:19" x14ac:dyDescent="0.35">
      <c r="E47" s="24" t="str">
        <f>+Utilization!A30</f>
        <v>Min Li</v>
      </c>
      <c r="F47" s="23" t="str">
        <f>+Utilization!B30</f>
        <v>HC</v>
      </c>
      <c r="G47" s="23">
        <f>+Utilization!C30</f>
        <v>60</v>
      </c>
      <c r="H47" s="160"/>
      <c r="I47" s="160"/>
      <c r="J47" s="160"/>
      <c r="K47" s="160"/>
      <c r="L47" s="160">
        <v>16</v>
      </c>
      <c r="M47" s="160">
        <v>16</v>
      </c>
      <c r="N47" s="160">
        <v>10</v>
      </c>
      <c r="O47" s="160">
        <v>10</v>
      </c>
      <c r="P47" s="160">
        <v>10</v>
      </c>
      <c r="Q47" s="160">
        <v>10</v>
      </c>
      <c r="R47" s="160">
        <v>10</v>
      </c>
      <c r="S47" s="160">
        <v>10</v>
      </c>
    </row>
    <row r="48" spans="5:19" x14ac:dyDescent="0.35">
      <c r="E48" s="24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</row>
    <row r="49" spans="5:19" x14ac:dyDescent="0.35">
      <c r="E49" s="24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</row>
    <row r="50" spans="5:19" x14ac:dyDescent="0.35">
      <c r="E50" s="24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</row>
    <row r="51" spans="5:19" x14ac:dyDescent="0.35">
      <c r="E51" s="24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</row>
    <row r="52" spans="5:19" x14ac:dyDescent="0.35">
      <c r="E52" s="24" t="str">
        <f>+Utilization!A35</f>
        <v>Yongquan Wang</v>
      </c>
      <c r="F52" s="23">
        <f>+Utilization!B35</f>
        <v>0</v>
      </c>
      <c r="G52" s="23">
        <f>+Utilization!C35</f>
        <v>60</v>
      </c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</row>
    <row r="53" spans="5:19" x14ac:dyDescent="0.35">
      <c r="E53" s="24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</row>
    <row r="54" spans="5:19" x14ac:dyDescent="0.35">
      <c r="E54" s="24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</row>
    <row r="55" spans="5:19" x14ac:dyDescent="0.35">
      <c r="E55" s="24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</row>
    <row r="56" spans="5:19" x14ac:dyDescent="0.35">
      <c r="E56" s="24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</row>
    <row r="57" spans="5:19" x14ac:dyDescent="0.35">
      <c r="E57" s="24">
        <f>+Utilization!A40</f>
        <v>0</v>
      </c>
      <c r="F57" s="23">
        <f>+Utilization!B40</f>
        <v>0</v>
      </c>
      <c r="G57" s="23">
        <f>+Utilization!C40</f>
        <v>0</v>
      </c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</row>
    <row r="58" spans="5:19" x14ac:dyDescent="0.35">
      <c r="E58" s="24">
        <f>+Utilization!A41</f>
        <v>0</v>
      </c>
      <c r="F58" s="23">
        <f>+Utilization!B41</f>
        <v>0</v>
      </c>
      <c r="G58" s="23">
        <f>+Utilization!C41</f>
        <v>0</v>
      </c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</row>
    <row r="59" spans="5:19" x14ac:dyDescent="0.35">
      <c r="E59" s="24">
        <f>+Utilization!A42</f>
        <v>0</v>
      </c>
      <c r="F59" s="23">
        <f>+Utilization!B42</f>
        <v>0</v>
      </c>
      <c r="G59" s="23">
        <f>+Utilization!C42</f>
        <v>0</v>
      </c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</row>
    <row r="60" spans="5:19" x14ac:dyDescent="0.35">
      <c r="E60" s="24">
        <f>+Utilization!A43</f>
        <v>0</v>
      </c>
      <c r="F60" s="23">
        <f>+Utilization!B43</f>
        <v>0</v>
      </c>
      <c r="G60" s="23">
        <f>+Utilization!C43</f>
        <v>0</v>
      </c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</row>
    <row r="61" spans="5:19" x14ac:dyDescent="0.35">
      <c r="E61" s="24">
        <f>+Utilization!A44</f>
        <v>0</v>
      </c>
      <c r="F61" s="23">
        <f>+Utilization!B44</f>
        <v>0</v>
      </c>
      <c r="G61" s="23">
        <f>+Utilization!C44</f>
        <v>0</v>
      </c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</row>
    <row r="62" spans="5:19" x14ac:dyDescent="0.35">
      <c r="E62" s="24">
        <f>+Utilization!A45</f>
        <v>0</v>
      </c>
      <c r="F62" s="23">
        <f>+Utilization!B45</f>
        <v>0</v>
      </c>
      <c r="G62" s="23">
        <f>+Utilization!C45</f>
        <v>0</v>
      </c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</row>
    <row r="63" spans="5:19" x14ac:dyDescent="0.35">
      <c r="E63" s="24">
        <f>+Utilization!A46</f>
        <v>0</v>
      </c>
      <c r="F63" s="23">
        <f>+Utilization!B46</f>
        <v>0</v>
      </c>
      <c r="G63" s="23">
        <f>+Utilization!C46</f>
        <v>0</v>
      </c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</row>
    <row r="64" spans="5:19" x14ac:dyDescent="0.35">
      <c r="E64" s="24">
        <f>+Utilization!A47</f>
        <v>0</v>
      </c>
      <c r="F64" s="23">
        <f>+Utilization!B47</f>
        <v>0</v>
      </c>
      <c r="G64" s="23">
        <f>+Utilization!C47</f>
        <v>0</v>
      </c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</row>
    <row r="65" spans="5:19" x14ac:dyDescent="0.35">
      <c r="E65" s="24">
        <f>+Utilization!A48</f>
        <v>0</v>
      </c>
      <c r="F65" s="23">
        <f>+Utilization!B48</f>
        <v>0</v>
      </c>
      <c r="G65" s="23">
        <f>+Utilization!C48</f>
        <v>0</v>
      </c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</row>
    <row r="66" spans="5:19" x14ac:dyDescent="0.35">
      <c r="E66" s="24">
        <f>+Utilization!A49</f>
        <v>0</v>
      </c>
      <c r="F66" s="23">
        <f>+Utilization!B49</f>
        <v>0</v>
      </c>
      <c r="G66" s="23">
        <f>+Utilization!C49</f>
        <v>0</v>
      </c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</row>
    <row r="67" spans="5:19" x14ac:dyDescent="0.35">
      <c r="E67" s="24">
        <f>+Utilization!A50</f>
        <v>0</v>
      </c>
      <c r="F67" s="23">
        <f>+Utilization!B50</f>
        <v>0</v>
      </c>
      <c r="G67" s="23">
        <f>+Utilization!C50</f>
        <v>0</v>
      </c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</row>
    <row r="68" spans="5:19" x14ac:dyDescent="0.35">
      <c r="E68" s="24">
        <f>+Utilization!A51</f>
        <v>0</v>
      </c>
      <c r="F68" s="23">
        <f>+Utilization!B51</f>
        <v>0</v>
      </c>
      <c r="G68" s="23">
        <f>+Utilization!C51</f>
        <v>0</v>
      </c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</row>
    <row r="69" spans="5:19" x14ac:dyDescent="0.35">
      <c r="E69" s="24">
        <f>+Utilization!A52</f>
        <v>0</v>
      </c>
      <c r="F69" s="23">
        <f>+Utilization!B52</f>
        <v>0</v>
      </c>
      <c r="G69" s="23">
        <f>+Utilization!C52</f>
        <v>0</v>
      </c>
      <c r="H69" s="160"/>
      <c r="I69" s="160"/>
      <c r="J69" s="160"/>
      <c r="K69" s="160"/>
      <c r="L69" s="160"/>
      <c r="M69" s="160"/>
      <c r="N69" s="160"/>
      <c r="O69" s="160"/>
      <c r="P69" s="160"/>
      <c r="Q69" s="160"/>
      <c r="R69" s="160"/>
      <c r="S69" s="160"/>
    </row>
    <row r="70" spans="5:19" x14ac:dyDescent="0.35">
      <c r="E70" s="24">
        <f>+Utilization!A53</f>
        <v>0</v>
      </c>
      <c r="F70" s="23">
        <f>+Utilization!B53</f>
        <v>0</v>
      </c>
      <c r="G70" s="23">
        <f>+Utilization!C53</f>
        <v>0</v>
      </c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</row>
    <row r="71" spans="5:19" x14ac:dyDescent="0.35">
      <c r="E71" s="24">
        <f>+Utilization!A54</f>
        <v>0</v>
      </c>
      <c r="F71" s="23">
        <f>+Utilization!B54</f>
        <v>0</v>
      </c>
      <c r="G71" s="23">
        <f>+Utilization!C54</f>
        <v>0</v>
      </c>
      <c r="H71" s="160"/>
      <c r="I71" s="160"/>
      <c r="J71" s="160"/>
      <c r="K71" s="160"/>
      <c r="L71" s="160"/>
      <c r="M71" s="160"/>
      <c r="N71" s="160"/>
      <c r="O71" s="160"/>
      <c r="P71" s="160"/>
      <c r="Q71" s="160"/>
      <c r="R71" s="160"/>
      <c r="S71" s="160"/>
    </row>
    <row r="72" spans="5:19" x14ac:dyDescent="0.35">
      <c r="E72" s="24">
        <f>+Utilization!A55</f>
        <v>0</v>
      </c>
      <c r="F72" s="23">
        <f>+Utilization!B55</f>
        <v>0</v>
      </c>
      <c r="G72" s="23">
        <f>+Utilization!C55</f>
        <v>0</v>
      </c>
      <c r="H72" s="160"/>
      <c r="I72" s="160"/>
      <c r="J72" s="160"/>
      <c r="K72" s="160"/>
      <c r="L72" s="160"/>
      <c r="M72" s="160"/>
      <c r="N72" s="160"/>
      <c r="O72" s="160"/>
      <c r="P72" s="160"/>
      <c r="Q72" s="160"/>
      <c r="R72" s="160"/>
      <c r="S72" s="160"/>
    </row>
    <row r="73" spans="5:19" x14ac:dyDescent="0.35">
      <c r="E73" s="24">
        <f>+Utilization!A56</f>
        <v>0</v>
      </c>
      <c r="F73" s="23">
        <f>+Utilization!B56</f>
        <v>0</v>
      </c>
      <c r="G73" s="23">
        <f>+Utilization!C56</f>
        <v>0</v>
      </c>
      <c r="H73" s="160"/>
      <c r="I73" s="160"/>
      <c r="J73" s="160"/>
      <c r="K73" s="160"/>
      <c r="L73" s="160"/>
      <c r="M73" s="160"/>
      <c r="N73" s="160"/>
      <c r="O73" s="160"/>
      <c r="P73" s="160"/>
      <c r="Q73" s="160"/>
      <c r="R73" s="160"/>
      <c r="S73" s="160"/>
    </row>
    <row r="74" spans="5:19" x14ac:dyDescent="0.35">
      <c r="E74" s="24">
        <f>+Utilization!A57</f>
        <v>0</v>
      </c>
      <c r="F74" s="23">
        <f>+Utilization!B57</f>
        <v>0</v>
      </c>
      <c r="G74" s="23">
        <f>+Utilization!C57</f>
        <v>0</v>
      </c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</row>
    <row r="75" spans="5:19" x14ac:dyDescent="0.35">
      <c r="E75" s="24">
        <f>+Utilization!A58</f>
        <v>0</v>
      </c>
      <c r="F75" s="23">
        <f>+Utilization!B58</f>
        <v>0</v>
      </c>
      <c r="G75" s="23">
        <f>+Utilization!C58</f>
        <v>0</v>
      </c>
      <c r="H75" s="160"/>
      <c r="I75" s="160"/>
      <c r="J75" s="160"/>
      <c r="K75" s="160"/>
      <c r="L75" s="160"/>
      <c r="M75" s="160"/>
      <c r="N75" s="160"/>
      <c r="O75" s="160"/>
      <c r="P75" s="160"/>
      <c r="Q75" s="160"/>
      <c r="R75" s="160"/>
      <c r="S75" s="160"/>
    </row>
    <row r="76" spans="5:19" x14ac:dyDescent="0.35">
      <c r="E76" s="24" t="str">
        <f>+Utilization!A59</f>
        <v>Total</v>
      </c>
      <c r="F76" s="23">
        <f>+Utilization!B59</f>
        <v>0</v>
      </c>
      <c r="G76" s="23">
        <f>+Utilization!C59</f>
        <v>0</v>
      </c>
      <c r="H76" s="160"/>
      <c r="I76" s="160"/>
      <c r="J76" s="160"/>
      <c r="K76" s="160"/>
      <c r="L76" s="160"/>
      <c r="M76" s="160"/>
      <c r="N76" s="160"/>
      <c r="O76" s="160"/>
      <c r="P76" s="160"/>
      <c r="Q76" s="160"/>
      <c r="R76" s="160"/>
      <c r="S76" s="160"/>
    </row>
  </sheetData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6"/>
  <sheetViews>
    <sheetView workbookViewId="0">
      <selection activeCell="C27" sqref="C27:C28"/>
    </sheetView>
  </sheetViews>
  <sheetFormatPr defaultColWidth="8.7265625" defaultRowHeight="14.5" x14ac:dyDescent="0.35"/>
  <cols>
    <col min="1" max="1" width="19" style="115" customWidth="1"/>
    <col min="2" max="2" width="6.26953125" style="115" customWidth="1"/>
    <col min="3" max="3" width="8.453125" style="115" customWidth="1"/>
    <col min="4" max="4" width="13.26953125" style="115" customWidth="1"/>
    <col min="5" max="5" width="28.7265625" style="115" customWidth="1"/>
    <col min="6" max="6" width="38.453125" style="115" customWidth="1"/>
    <col min="7" max="7" width="26" style="115" bestFit="1" customWidth="1"/>
    <col min="8" max="14" width="8.7265625" style="115"/>
    <col min="15" max="15" width="9.7265625" style="115" bestFit="1" customWidth="1"/>
    <col min="16" max="21" width="8.7265625" style="115"/>
    <col min="22" max="22" width="2.453125" style="115" hidden="1" customWidth="1"/>
    <col min="23" max="23" width="8.453125" style="115" hidden="1" customWidth="1"/>
    <col min="24" max="16384" width="8.7265625" style="115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160"/>
      <c r="C2" s="160" t="e">
        <f>VLOOKUP(F2,CRM!A:N,5,0)</f>
        <v>#N/A</v>
      </c>
      <c r="D2" s="115"/>
      <c r="E2" s="115" t="s">
        <v>2558</v>
      </c>
      <c r="F2" s="115" t="s">
        <v>2613</v>
      </c>
      <c r="G2" s="8" t="s">
        <v>4</v>
      </c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>
        <v>10000</v>
      </c>
      <c r="T2" s="14">
        <f t="shared" ref="T2:T8" si="0">SUM(H2:S2)</f>
        <v>10000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(($F$20:$F$76)="HC"), $G$20:$G$76,H$20:H$76))*Utilization!$B$65</f>
        <v>0</v>
      </c>
      <c r="I3" s="14">
        <f>(SUMPRODUCT(-- (($F$20:$F$76)="HC"), $G$20:$G$76,I$20:I$76))*Utilization!$B$65</f>
        <v>0</v>
      </c>
      <c r="J3" s="14">
        <f>(SUMPRODUCT(-- (($F$20:$F$76)="HC"), $G$20:$G$76,J$20:J$76))*Utilization!$B$65</f>
        <v>0</v>
      </c>
      <c r="K3" s="14">
        <f>(SUMPRODUCT(-- (($F$20:$F$76)="HC"), $G$20:$G$76,K$20:K$76))*Utilization!$B$65</f>
        <v>0</v>
      </c>
      <c r="L3" s="14">
        <f>(SUMPRODUCT(-- (($F$20:$F$76)="HC"), $G$20:$G$76,L$20:L$76))*Utilization!$B$65</f>
        <v>0</v>
      </c>
      <c r="M3" s="14">
        <f>(SUMPRODUCT(-- (($F$20:$F$76)="HC"), $G$20:$G$76,M$20:M$76))*Utilization!$B$65</f>
        <v>0</v>
      </c>
      <c r="N3" s="14">
        <f>(SUMPRODUCT(-- (($F$20:$F$76)="HC"), $G$20:$G$76,N$20:N$76))*Utilization!$B$65</f>
        <v>0</v>
      </c>
      <c r="O3" s="14">
        <f>(SUMPRODUCT(-- (($F$20:$F$76)="HC"), $G$20:$G$76,O$20:O$76))*Utilization!$B$65</f>
        <v>0</v>
      </c>
      <c r="P3" s="14">
        <f>(SUMPRODUCT(-- (($F$20:$F$76)="HC"), $G$20:$G$76,P$20:P$76))*Utilization!$B$65</f>
        <v>0</v>
      </c>
      <c r="Q3" s="14">
        <f>(SUMPRODUCT(-- (($F$20:$F$76)="HC"), $G$20:$G$76,Q$20:Q$76))*Utilization!$B$65</f>
        <v>0</v>
      </c>
      <c r="R3" s="14">
        <f>(SUMPRODUCT(-- (($F$20:$F$76)="HC"), $G$20:$G$76,R$20:R$76))*Utilization!$B$65</f>
        <v>0</v>
      </c>
      <c r="S3" s="14">
        <f>(SUMPRODUCT(-- (($F$20:$F$76)="HC"), $G$20:$G$76,S$20:S$76))*Utilization!$B$65</f>
        <v>0</v>
      </c>
      <c r="T3" s="14">
        <f t="shared" si="0"/>
        <v>0</v>
      </c>
      <c r="V3" s="18" t="s">
        <v>37</v>
      </c>
      <c r="W3" s="115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(($F$20:$F$76)="EX"), $G$20:$G$76,H$20:H$76))*Utilization!$B$65</f>
        <v>0</v>
      </c>
      <c r="I4" s="14">
        <f>(SUMPRODUCT(-- (($F$20:$F$76)="EX"), $G$20:$G$76,I$20:I$76))*Utilization!$B$65</f>
        <v>0</v>
      </c>
      <c r="J4" s="14">
        <f>(SUMPRODUCT(-- (($F$20:$F$76)="EX"), $G$20:$G$76,J$20:J$76))*Utilization!$B$65</f>
        <v>0</v>
      </c>
      <c r="K4" s="14">
        <f>(SUMPRODUCT(-- (($F$20:$F$76)="EX"), $G$20:$G$76,K$20:K$76))*Utilization!$B$65</f>
        <v>0</v>
      </c>
      <c r="L4" s="14">
        <f>(SUMPRODUCT(-- (($F$20:$F$76)="EX"), $G$20:$G$76,L$20:L$76))*Utilization!$B$65</f>
        <v>0</v>
      </c>
      <c r="M4" s="14">
        <f>(SUMPRODUCT(-- (($F$20:$F$76)="EX"), $G$20:$G$76,M$20:M$76))*Utilization!$B$65</f>
        <v>0</v>
      </c>
      <c r="N4" s="14">
        <f>(SUMPRODUCT(-- (($F$20:$F$76)="EX"), $G$20:$G$76,N$20:N$76))*Utilization!$B$65</f>
        <v>0</v>
      </c>
      <c r="O4" s="14">
        <f>(SUMPRODUCT(-- (($F$20:$F$76)="EX"), $G$20:$G$76,O$20:O$76))*Utilization!$B$65</f>
        <v>0</v>
      </c>
      <c r="P4" s="14">
        <f>(SUMPRODUCT(-- (($F$20:$F$76)="EX"), $G$20:$G$76,P$20:P$76))*Utilization!$B$65</f>
        <v>0</v>
      </c>
      <c r="Q4" s="14">
        <f>(SUMPRODUCT(-- (($F$20:$F$76)="EX"), $G$20:$G$76,Q$20:Q$76))*Utilization!$B$65</f>
        <v>0</v>
      </c>
      <c r="R4" s="14">
        <f>(SUMPRODUCT(-- (($F$20:$F$76)="EX"), $G$20:$G$76,R$20:R$76))*Utilization!$B$65</f>
        <v>0</v>
      </c>
      <c r="S4" s="14">
        <f>(SUMPRODUCT(-- (($F$20:$F$76)="EX"), $G$20:$G$76,S$20:S$76))*Utilization!$B$65</f>
        <v>0</v>
      </c>
      <c r="T4" s="14">
        <f t="shared" si="0"/>
        <v>0</v>
      </c>
      <c r="W4" s="115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(($F$20:$F$76)="CO"), $G$20:$G$76,H$20:H$76))*Utilization!$B$65</f>
        <v>0</v>
      </c>
      <c r="I5" s="14">
        <f>(SUMPRODUCT(-- (($F$20:$F$76)="CO"), $G$20:$G$76,I$20:I$76))*Utilization!$B$65</f>
        <v>0</v>
      </c>
      <c r="J5" s="14">
        <f>(SUMPRODUCT(-- (($F$20:$F$76)="CO"), $G$20:$G$76,J$20:J$76))*Utilization!$B$65</f>
        <v>0</v>
      </c>
      <c r="K5" s="14">
        <f>(SUMPRODUCT(-- (($F$20:$F$76)="CO"), $G$20:$G$76,K$20:K$76))*Utilization!$B$65</f>
        <v>0</v>
      </c>
      <c r="L5" s="14">
        <f>(SUMPRODUCT(-- (($F$20:$F$76)="CO"), $G$20:$G$76,L$20:L$76))*Utilization!$B$65</f>
        <v>0</v>
      </c>
      <c r="M5" s="14">
        <f>(SUMPRODUCT(-- (($F$20:$F$76)="CO"), $G$20:$G$76,M$20:M$76))*Utilization!$B$65</f>
        <v>0</v>
      </c>
      <c r="N5" s="14">
        <f>(SUMPRODUCT(-- (($F$20:$F$76)="CO"), $G$20:$G$76,N$20:N$76))*Utilization!$B$65</f>
        <v>0</v>
      </c>
      <c r="O5" s="14">
        <f>(SUMPRODUCT(-- (($F$20:$F$76)="CO"), $G$20:$G$76,O$20:O$76))*Utilization!$B$65</f>
        <v>0</v>
      </c>
      <c r="P5" s="14">
        <f>(SUMPRODUCT(-- (($F$20:$F$76)="CO"), $G$20:$G$76,P$20:P$76))*Utilization!$B$65</f>
        <v>0</v>
      </c>
      <c r="Q5" s="14">
        <f>(SUMPRODUCT(-- (($F$20:$F$76)="CO"), $G$20:$G$76,Q$20:Q$76))*Utilization!$B$65</f>
        <v>0</v>
      </c>
      <c r="R5" s="14">
        <f>(SUMPRODUCT(-- (($F$20:$F$76)="CO"), $G$20:$G$76,R$20:R$76))*Utilization!$B$65</f>
        <v>0</v>
      </c>
      <c r="S5" s="14">
        <f>(SUMPRODUCT(-- (($F$20:$F$76)="CO"), $G$20:$G$76,S$20:S$76))*Utilization!$B$65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4">
        <f t="shared" si="0"/>
        <v>0</v>
      </c>
    </row>
    <row r="9" spans="1:23" s="170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0</v>
      </c>
      <c r="M9" s="11">
        <f t="shared" si="1"/>
        <v>0</v>
      </c>
      <c r="N9" s="11">
        <f t="shared" si="1"/>
        <v>0</v>
      </c>
      <c r="O9" s="11">
        <f t="shared" si="1"/>
        <v>0</v>
      </c>
      <c r="P9" s="11">
        <f t="shared" si="1"/>
        <v>0</v>
      </c>
      <c r="Q9" s="11">
        <f t="shared" si="1"/>
        <v>0</v>
      </c>
      <c r="R9" s="11">
        <f t="shared" si="1"/>
        <v>0</v>
      </c>
      <c r="S9" s="11">
        <f t="shared" si="1"/>
        <v>0</v>
      </c>
      <c r="T9" s="11">
        <f t="shared" si="1"/>
        <v>0</v>
      </c>
    </row>
    <row r="10" spans="1:23" s="170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1</v>
      </c>
      <c r="T10" s="12">
        <f t="shared" si="2"/>
        <v>1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0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0</v>
      </c>
      <c r="T11" s="13">
        <f>IF(T$2=0,0,+T3/T$2)</f>
        <v>0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</row>
    <row r="21" spans="1:19" x14ac:dyDescent="0.35">
      <c r="E21" s="23" t="str">
        <f>+Utilization!A4</f>
        <v>Tao Feng</v>
      </c>
      <c r="F21" s="23" t="str">
        <f>+Utilization!B4</f>
        <v>HC</v>
      </c>
      <c r="G21" s="23">
        <f>+Utilization!C4</f>
        <v>80</v>
      </c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</row>
    <row r="22" spans="1:19" x14ac:dyDescent="0.35">
      <c r="E22" s="23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</row>
    <row r="23" spans="1:19" x14ac:dyDescent="0.35">
      <c r="E23" s="23" t="str">
        <f>+Utilization!A6</f>
        <v>Chengyi Wang</v>
      </c>
      <c r="F23" s="23" t="str">
        <f>+Utilization!B6</f>
        <v>HC</v>
      </c>
      <c r="G23" s="23">
        <f>+Utilization!C6</f>
        <v>80</v>
      </c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</row>
    <row r="24" spans="1:19" x14ac:dyDescent="0.35">
      <c r="E24" s="23" t="str">
        <f>+Utilization!A7</f>
        <v>Ningbo Xiang</v>
      </c>
      <c r="F24" s="23" t="str">
        <f>+Utilization!B7</f>
        <v>HC</v>
      </c>
      <c r="G24" s="23">
        <f>+Utilization!C7</f>
        <v>80</v>
      </c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</row>
    <row r="25" spans="1:19" x14ac:dyDescent="0.35">
      <c r="E25" s="23" t="str">
        <f>+Utilization!A8</f>
        <v>Ruijiang Zhu</v>
      </c>
      <c r="F25" s="23" t="str">
        <f>+Utilization!B8</f>
        <v>HC</v>
      </c>
      <c r="G25" s="23">
        <f>+Utilization!C8</f>
        <v>80</v>
      </c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</row>
    <row r="26" spans="1:19" x14ac:dyDescent="0.35">
      <c r="E26" s="23" t="str">
        <f>+Utilization!A9</f>
        <v>Junhong Sun</v>
      </c>
      <c r="F26" s="23" t="str">
        <f>+Utilization!B9</f>
        <v>HC</v>
      </c>
      <c r="G26" s="23">
        <f>+Utilization!C9</f>
        <v>80</v>
      </c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</row>
    <row r="27" spans="1:19" x14ac:dyDescent="0.35">
      <c r="E27" s="23" t="str">
        <f>+Utilization!A10</f>
        <v>Yong Zhou</v>
      </c>
      <c r="F27" s="23" t="str">
        <f>+Utilization!B10</f>
        <v>HC</v>
      </c>
      <c r="G27" s="23">
        <f>+Utilization!C10</f>
        <v>80</v>
      </c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</row>
    <row r="28" spans="1:19" x14ac:dyDescent="0.35">
      <c r="E28" s="23" t="str">
        <f>+Utilization!A11</f>
        <v>Weimin Wu</v>
      </c>
      <c r="F28" s="23" t="str">
        <f>+Utilization!B11</f>
        <v>HC</v>
      </c>
      <c r="G28" s="23">
        <f>+Utilization!C11</f>
        <v>80</v>
      </c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</row>
    <row r="29" spans="1:19" x14ac:dyDescent="0.35">
      <c r="E29" s="23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</row>
    <row r="30" spans="1:19" x14ac:dyDescent="0.35">
      <c r="E30" s="23" t="str">
        <f>+Utilization!A13</f>
        <v>Yifei Yan</v>
      </c>
      <c r="F30" s="23" t="str">
        <f>+Utilization!B13</f>
        <v>HC</v>
      </c>
      <c r="G30" s="23">
        <f>+Utilization!C13</f>
        <v>70</v>
      </c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</row>
    <row r="31" spans="1:19" x14ac:dyDescent="0.35">
      <c r="E31" s="23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</row>
    <row r="32" spans="1:19" x14ac:dyDescent="0.35">
      <c r="E32" s="23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</row>
    <row r="33" spans="5:19" x14ac:dyDescent="0.35">
      <c r="E33" s="23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</row>
    <row r="34" spans="5:19" x14ac:dyDescent="0.35">
      <c r="E34" s="23" t="str">
        <f>+Utilization!A17</f>
        <v>XU, Kun</v>
      </c>
      <c r="F34" s="23" t="str">
        <f>+Utilization!B17</f>
        <v>HC</v>
      </c>
      <c r="G34" s="23">
        <f>+Utilization!C17</f>
        <v>70</v>
      </c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</row>
    <row r="35" spans="5:19" x14ac:dyDescent="0.35">
      <c r="E35" s="23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</row>
    <row r="36" spans="5:19" x14ac:dyDescent="0.35">
      <c r="E36" s="23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</row>
    <row r="37" spans="5:19" x14ac:dyDescent="0.35">
      <c r="E37" s="23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</row>
    <row r="38" spans="5:19" x14ac:dyDescent="0.35">
      <c r="E38" s="23" t="str">
        <f>+Utilization!A21</f>
        <v>ZHANG, Ao</v>
      </c>
      <c r="F38" s="23" t="str">
        <f>+Utilization!B21</f>
        <v>HC</v>
      </c>
      <c r="G38" s="23">
        <f>+Utilization!C21</f>
        <v>70</v>
      </c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</row>
    <row r="39" spans="5:19" x14ac:dyDescent="0.35">
      <c r="E39" s="23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</row>
    <row r="40" spans="5:19" x14ac:dyDescent="0.35">
      <c r="E40" s="23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</row>
    <row r="41" spans="5:19" x14ac:dyDescent="0.35">
      <c r="E41" s="23" t="str">
        <f>+Utilization!A24</f>
        <v>GENG, Bin</v>
      </c>
      <c r="F41" s="23" t="str">
        <f>+Utilization!B24</f>
        <v>HC</v>
      </c>
      <c r="G41" s="23">
        <f>+Utilization!C24</f>
        <v>70</v>
      </c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</row>
    <row r="42" spans="5:19" x14ac:dyDescent="0.35">
      <c r="E42" s="23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</row>
    <row r="43" spans="5:19" x14ac:dyDescent="0.35">
      <c r="E43" s="23" t="str">
        <f>+Utilization!A26</f>
        <v>XIE, Qian</v>
      </c>
      <c r="F43" s="23" t="str">
        <f>+Utilization!B26</f>
        <v>HC</v>
      </c>
      <c r="G43" s="23">
        <f>+Utilization!C26</f>
        <v>60</v>
      </c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</row>
    <row r="44" spans="5:19" x14ac:dyDescent="0.35">
      <c r="E44" s="23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</row>
    <row r="45" spans="5:19" x14ac:dyDescent="0.35">
      <c r="E45" s="23" t="str">
        <f>+Utilization!A28</f>
        <v>HE, Ran</v>
      </c>
      <c r="F45" s="23" t="str">
        <f>+Utilization!B28</f>
        <v>HC</v>
      </c>
      <c r="G45" s="23">
        <f>+Utilization!C28</f>
        <v>60</v>
      </c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</row>
    <row r="46" spans="5:19" x14ac:dyDescent="0.35">
      <c r="E46" s="23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</row>
    <row r="47" spans="5:19" x14ac:dyDescent="0.35">
      <c r="E47" s="23" t="str">
        <f>+Utilization!A30</f>
        <v>Min Li</v>
      </c>
      <c r="F47" s="23" t="str">
        <f>+Utilization!B30</f>
        <v>HC</v>
      </c>
      <c r="G47" s="23">
        <f>+Utilization!C30</f>
        <v>60</v>
      </c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</row>
    <row r="48" spans="5:19" x14ac:dyDescent="0.35">
      <c r="E48" s="23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</row>
    <row r="49" spans="5:19" x14ac:dyDescent="0.35">
      <c r="E49" s="23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</row>
    <row r="50" spans="5:19" x14ac:dyDescent="0.35">
      <c r="E50" s="23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</row>
    <row r="51" spans="5:19" x14ac:dyDescent="0.35">
      <c r="E51" s="23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</row>
    <row r="52" spans="5:19" x14ac:dyDescent="0.35">
      <c r="E52" s="23" t="str">
        <f>+Utilization!A35</f>
        <v>Yongquan Wang</v>
      </c>
      <c r="F52" s="23">
        <f>+Utilization!B35</f>
        <v>0</v>
      </c>
      <c r="G52" s="23">
        <f>+Utilization!C35</f>
        <v>60</v>
      </c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</row>
    <row r="53" spans="5:19" x14ac:dyDescent="0.35">
      <c r="E53" s="23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</row>
    <row r="54" spans="5:19" x14ac:dyDescent="0.35">
      <c r="E54" s="23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</row>
    <row r="55" spans="5:19" x14ac:dyDescent="0.35">
      <c r="E55" s="23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</row>
    <row r="56" spans="5:19" x14ac:dyDescent="0.35">
      <c r="E56" s="23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</row>
    <row r="57" spans="5:19" x14ac:dyDescent="0.35">
      <c r="E57" s="23">
        <f>+Utilization!A40</f>
        <v>0</v>
      </c>
      <c r="F57" s="23">
        <f>+Utilization!B40</f>
        <v>0</v>
      </c>
      <c r="G57" s="23">
        <f>+Utilization!C40</f>
        <v>0</v>
      </c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</row>
    <row r="58" spans="5:19" x14ac:dyDescent="0.35">
      <c r="E58" s="23">
        <f>+Utilization!A41</f>
        <v>0</v>
      </c>
      <c r="F58" s="23">
        <f>+Utilization!B41</f>
        <v>0</v>
      </c>
      <c r="G58" s="23">
        <f>+Utilization!C41</f>
        <v>0</v>
      </c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</row>
    <row r="59" spans="5:19" x14ac:dyDescent="0.35">
      <c r="E59" s="23">
        <f>+Utilization!A42</f>
        <v>0</v>
      </c>
      <c r="F59" s="23">
        <f>+Utilization!B42</f>
        <v>0</v>
      </c>
      <c r="G59" s="23">
        <f>+Utilization!C42</f>
        <v>0</v>
      </c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</row>
    <row r="60" spans="5:19" x14ac:dyDescent="0.35">
      <c r="E60" s="23">
        <f>+Utilization!A43</f>
        <v>0</v>
      </c>
      <c r="F60" s="23">
        <f>+Utilization!B43</f>
        <v>0</v>
      </c>
      <c r="G60" s="23">
        <f>+Utilization!C43</f>
        <v>0</v>
      </c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</row>
    <row r="61" spans="5:19" x14ac:dyDescent="0.35">
      <c r="E61" s="23">
        <f>+Utilization!A44</f>
        <v>0</v>
      </c>
      <c r="F61" s="23">
        <f>+Utilization!B44</f>
        <v>0</v>
      </c>
      <c r="G61" s="23">
        <f>+Utilization!C44</f>
        <v>0</v>
      </c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</row>
    <row r="62" spans="5:19" x14ac:dyDescent="0.35">
      <c r="E62" s="23">
        <f>+Utilization!A45</f>
        <v>0</v>
      </c>
      <c r="F62" s="23">
        <f>+Utilization!B45</f>
        <v>0</v>
      </c>
      <c r="G62" s="23">
        <f>+Utilization!C45</f>
        <v>0</v>
      </c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</row>
    <row r="63" spans="5:19" x14ac:dyDescent="0.35">
      <c r="E63" s="23">
        <f>+Utilization!A46</f>
        <v>0</v>
      </c>
      <c r="F63" s="23">
        <f>+Utilization!B46</f>
        <v>0</v>
      </c>
      <c r="G63" s="23">
        <f>+Utilization!C46</f>
        <v>0</v>
      </c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</row>
    <row r="64" spans="5:19" x14ac:dyDescent="0.35">
      <c r="E64" s="23">
        <f>+Utilization!A47</f>
        <v>0</v>
      </c>
      <c r="F64" s="23">
        <f>+Utilization!B47</f>
        <v>0</v>
      </c>
      <c r="G64" s="23">
        <f>+Utilization!C47</f>
        <v>0</v>
      </c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</row>
    <row r="65" spans="5:19" x14ac:dyDescent="0.35">
      <c r="E65" s="23">
        <f>+Utilization!A48</f>
        <v>0</v>
      </c>
      <c r="F65" s="23">
        <f>+Utilization!B48</f>
        <v>0</v>
      </c>
      <c r="G65" s="23">
        <f>+Utilization!C48</f>
        <v>0</v>
      </c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</row>
    <row r="66" spans="5:19" x14ac:dyDescent="0.35">
      <c r="E66" s="23">
        <f>+Utilization!A49</f>
        <v>0</v>
      </c>
      <c r="F66" s="23">
        <f>+Utilization!B49</f>
        <v>0</v>
      </c>
      <c r="G66" s="23">
        <f>+Utilization!C49</f>
        <v>0</v>
      </c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</row>
    <row r="67" spans="5:19" x14ac:dyDescent="0.35">
      <c r="E67" s="23">
        <f>+Utilization!A50</f>
        <v>0</v>
      </c>
      <c r="F67" s="23">
        <f>+Utilization!B50</f>
        <v>0</v>
      </c>
      <c r="G67" s="23">
        <f>+Utilization!C50</f>
        <v>0</v>
      </c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</row>
    <row r="68" spans="5:19" x14ac:dyDescent="0.35">
      <c r="E68" s="23">
        <f>+Utilization!A51</f>
        <v>0</v>
      </c>
      <c r="F68" s="23">
        <f>+Utilization!B51</f>
        <v>0</v>
      </c>
      <c r="G68" s="23">
        <f>+Utilization!C51</f>
        <v>0</v>
      </c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</row>
    <row r="69" spans="5:19" x14ac:dyDescent="0.35">
      <c r="E69" s="23">
        <f>+Utilization!A52</f>
        <v>0</v>
      </c>
      <c r="F69" s="23">
        <f>+Utilization!B52</f>
        <v>0</v>
      </c>
      <c r="G69" s="23">
        <f>+Utilization!C52</f>
        <v>0</v>
      </c>
      <c r="H69" s="160"/>
      <c r="I69" s="160"/>
      <c r="J69" s="160"/>
      <c r="K69" s="160"/>
      <c r="L69" s="160"/>
      <c r="M69" s="160"/>
      <c r="N69" s="160"/>
      <c r="O69" s="160"/>
      <c r="P69" s="160"/>
      <c r="Q69" s="160"/>
      <c r="R69" s="160"/>
      <c r="S69" s="160"/>
    </row>
    <row r="70" spans="5:19" x14ac:dyDescent="0.35">
      <c r="E70" s="23">
        <f>+Utilization!A53</f>
        <v>0</v>
      </c>
      <c r="F70" s="23">
        <f>+Utilization!B53</f>
        <v>0</v>
      </c>
      <c r="G70" s="23">
        <f>+Utilization!C53</f>
        <v>0</v>
      </c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</row>
    <row r="71" spans="5:19" x14ac:dyDescent="0.35">
      <c r="E71" s="23">
        <f>+Utilization!A54</f>
        <v>0</v>
      </c>
      <c r="F71" s="23">
        <f>+Utilization!B54</f>
        <v>0</v>
      </c>
      <c r="G71" s="23">
        <f>+Utilization!C54</f>
        <v>0</v>
      </c>
      <c r="H71" s="160"/>
      <c r="I71" s="160"/>
      <c r="J71" s="160"/>
      <c r="K71" s="160"/>
      <c r="L71" s="160"/>
      <c r="M71" s="160"/>
      <c r="N71" s="160"/>
      <c r="O71" s="160"/>
      <c r="P71" s="160"/>
      <c r="Q71" s="160"/>
      <c r="R71" s="160"/>
      <c r="S71" s="160"/>
    </row>
    <row r="72" spans="5:19" x14ac:dyDescent="0.35">
      <c r="E72" s="23">
        <f>+Utilization!A55</f>
        <v>0</v>
      </c>
      <c r="F72" s="23">
        <f>+Utilization!B55</f>
        <v>0</v>
      </c>
      <c r="G72" s="23">
        <f>+Utilization!C55</f>
        <v>0</v>
      </c>
      <c r="H72" s="160"/>
      <c r="I72" s="160"/>
      <c r="J72" s="160"/>
      <c r="K72" s="160"/>
      <c r="L72" s="160"/>
      <c r="M72" s="160"/>
      <c r="N72" s="160"/>
      <c r="O72" s="160"/>
      <c r="P72" s="160"/>
      <c r="Q72" s="160"/>
      <c r="R72" s="160"/>
      <c r="S72" s="160"/>
    </row>
    <row r="73" spans="5:19" x14ac:dyDescent="0.35">
      <c r="E73" s="23">
        <f>+Utilization!A56</f>
        <v>0</v>
      </c>
      <c r="F73" s="23">
        <f>+Utilization!B56</f>
        <v>0</v>
      </c>
      <c r="G73" s="23">
        <f>+Utilization!C56</f>
        <v>0</v>
      </c>
      <c r="H73" s="160"/>
      <c r="I73" s="160"/>
      <c r="J73" s="160"/>
      <c r="K73" s="160"/>
      <c r="L73" s="160"/>
      <c r="M73" s="160"/>
      <c r="N73" s="160"/>
      <c r="O73" s="160"/>
      <c r="P73" s="160"/>
      <c r="Q73" s="160"/>
      <c r="R73" s="160"/>
      <c r="S73" s="160"/>
    </row>
    <row r="74" spans="5:19" x14ac:dyDescent="0.35">
      <c r="E74" s="23">
        <f>+Utilization!A57</f>
        <v>0</v>
      </c>
      <c r="F74" s="23">
        <f>+Utilization!B57</f>
        <v>0</v>
      </c>
      <c r="G74" s="23">
        <f>+Utilization!C57</f>
        <v>0</v>
      </c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</row>
    <row r="75" spans="5:19" x14ac:dyDescent="0.35">
      <c r="E75" s="23">
        <f>+Utilization!A58</f>
        <v>0</v>
      </c>
      <c r="F75" s="23">
        <f>+Utilization!B58</f>
        <v>0</v>
      </c>
      <c r="G75" s="23">
        <f>+Utilization!C58</f>
        <v>0</v>
      </c>
      <c r="H75" s="160"/>
      <c r="I75" s="160"/>
      <c r="J75" s="160"/>
      <c r="K75" s="160"/>
      <c r="L75" s="160"/>
      <c r="M75" s="160"/>
      <c r="N75" s="160"/>
      <c r="O75" s="160"/>
      <c r="P75" s="160"/>
      <c r="Q75" s="160"/>
      <c r="R75" s="160"/>
      <c r="S75" s="160"/>
    </row>
    <row r="76" spans="5:19" x14ac:dyDescent="0.35">
      <c r="E76" s="23" t="str">
        <f>+Utilization!A59</f>
        <v>Total</v>
      </c>
      <c r="F76" s="23">
        <f>+Utilization!B59</f>
        <v>0</v>
      </c>
      <c r="G76" s="23">
        <f>+Utilization!C59</f>
        <v>0</v>
      </c>
      <c r="H76" s="160"/>
      <c r="I76" s="160"/>
      <c r="J76" s="160"/>
      <c r="K76" s="160"/>
      <c r="L76" s="160"/>
      <c r="M76" s="160"/>
      <c r="N76" s="160"/>
      <c r="O76" s="160"/>
      <c r="P76" s="160"/>
      <c r="Q76" s="160"/>
      <c r="R76" s="160"/>
      <c r="S76" s="160"/>
    </row>
  </sheetData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BV373"/>
  <sheetViews>
    <sheetView zoomScale="120" zoomScaleNormal="120" zoomScalePageLayoutView="120" workbookViewId="0">
      <selection activeCell="V13" sqref="V13"/>
    </sheetView>
  </sheetViews>
  <sheetFormatPr defaultColWidth="9.26953125" defaultRowHeight="13" outlineLevelRow="3" outlineLevelCol="2" x14ac:dyDescent="0.3"/>
  <cols>
    <col min="1" max="1" width="50.7265625" style="43" customWidth="1"/>
    <col min="2" max="4" width="14.26953125" style="65" hidden="1" customWidth="1" outlineLevel="2"/>
    <col min="5" max="5" width="14.26953125" style="65" hidden="1" customWidth="1" outlineLevel="1" collapsed="1"/>
    <col min="6" max="8" width="14.26953125" style="65" hidden="1" customWidth="1" outlineLevel="2"/>
    <col min="9" max="9" width="14.26953125" style="65" hidden="1" customWidth="1" outlineLevel="1" collapsed="1"/>
    <col min="10" max="12" width="14.26953125" style="65" hidden="1" customWidth="1" outlineLevel="2"/>
    <col min="13" max="13" width="14.26953125" style="65" hidden="1" customWidth="1" outlineLevel="1" collapsed="1"/>
    <col min="14" max="16" width="14.26953125" style="65" hidden="1" customWidth="1" outlineLevel="2"/>
    <col min="17" max="17" width="14.26953125" style="65" hidden="1" customWidth="1" outlineLevel="1" collapsed="1"/>
    <col min="18" max="18" width="10.81640625" style="65" bestFit="1" customWidth="1" collapsed="1"/>
    <col min="19" max="21" width="9.54296875" style="65" customWidth="1" outlineLevel="2"/>
    <col min="22" max="22" width="9.54296875" style="65" customWidth="1" outlineLevel="1"/>
    <col min="23" max="25" width="9.54296875" style="65" hidden="1" customWidth="1" outlineLevel="2"/>
    <col min="26" max="26" width="9.54296875" style="65" customWidth="1" outlineLevel="1" collapsed="1"/>
    <col min="27" max="27" width="9.54296875" style="65" hidden="1" customWidth="1" outlineLevel="2"/>
    <col min="28" max="29" width="14.26953125" style="65" hidden="1" customWidth="1" outlineLevel="2"/>
    <col min="30" max="30" width="15.26953125" style="65" customWidth="1" outlineLevel="1" collapsed="1"/>
    <col min="31" max="33" width="14.26953125" style="65" hidden="1" customWidth="1" outlineLevel="2"/>
    <col min="34" max="34" width="15.26953125" style="65" customWidth="1" outlineLevel="1" collapsed="1"/>
    <col min="35" max="35" width="15.26953125" style="65" customWidth="1"/>
    <col min="36" max="38" width="14.26953125" style="65" hidden="1" customWidth="1" outlineLevel="2"/>
    <col min="39" max="39" width="15.26953125" style="65" hidden="1" customWidth="1" outlineLevel="1" collapsed="1"/>
    <col min="40" max="42" width="14.26953125" style="65" hidden="1" customWidth="1" outlineLevel="2"/>
    <col min="43" max="43" width="15.26953125" style="65" hidden="1" customWidth="1" outlineLevel="1" collapsed="1"/>
    <col min="44" max="46" width="14.26953125" style="65" hidden="1" customWidth="1" outlineLevel="2"/>
    <col min="47" max="47" width="15.26953125" style="65" hidden="1" customWidth="1" outlineLevel="1" collapsed="1"/>
    <col min="48" max="50" width="14.26953125" style="65" hidden="1" customWidth="1" outlineLevel="2"/>
    <col min="51" max="51" width="15.26953125" style="65" hidden="1" customWidth="1" outlineLevel="1" collapsed="1"/>
    <col min="52" max="52" width="15.26953125" style="65" customWidth="1" collapsed="1"/>
    <col min="53" max="55" width="14.26953125" style="65" hidden="1" customWidth="1" outlineLevel="2"/>
    <col min="56" max="56" width="14.26953125" style="65" hidden="1" customWidth="1" outlineLevel="1" collapsed="1"/>
    <col min="57" max="59" width="14.26953125" style="65" hidden="1" customWidth="1" outlineLevel="2"/>
    <col min="60" max="60" width="15.26953125" style="65" hidden="1" customWidth="1" outlineLevel="1" collapsed="1"/>
    <col min="61" max="63" width="14.26953125" style="65" hidden="1" customWidth="1" outlineLevel="2"/>
    <col min="64" max="64" width="15.26953125" style="65" hidden="1" customWidth="1" outlineLevel="1" collapsed="1"/>
    <col min="65" max="67" width="14.26953125" style="65" hidden="1" customWidth="1" outlineLevel="2"/>
    <col min="68" max="68" width="15.26953125" style="65" hidden="1" customWidth="1" outlineLevel="1" collapsed="1"/>
    <col min="69" max="69" width="15.26953125" style="65" customWidth="1" collapsed="1"/>
    <col min="70" max="71" width="29.7265625" style="65" bestFit="1" customWidth="1"/>
    <col min="72" max="72" width="18.7265625" style="65" bestFit="1" customWidth="1"/>
    <col min="73" max="73" width="23.453125" style="65" bestFit="1" customWidth="1"/>
    <col min="74" max="74" width="24.26953125" style="65" bestFit="1" customWidth="1"/>
    <col min="75" max="16384" width="9.26953125" style="43"/>
  </cols>
  <sheetData>
    <row r="1" spans="1:74" x14ac:dyDescent="0.3">
      <c r="A1" s="64" t="s">
        <v>160</v>
      </c>
    </row>
    <row r="2" spans="1:74" x14ac:dyDescent="0.3">
      <c r="A2" s="64" t="s">
        <v>161</v>
      </c>
    </row>
    <row r="3" spans="1:74" x14ac:dyDescent="0.3">
      <c r="A3" s="64" t="s">
        <v>162</v>
      </c>
    </row>
    <row r="4" spans="1:74" x14ac:dyDescent="0.3">
      <c r="A4" s="64" t="str">
        <f>Backlog!H53</f>
        <v>China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</row>
    <row r="5" spans="1:74" ht="13.5" thickBot="1" x14ac:dyDescent="0.35">
      <c r="A5" s="64" t="s">
        <v>447</v>
      </c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66"/>
      <c r="BK5" s="66"/>
      <c r="BL5" s="66"/>
      <c r="BM5" s="66"/>
      <c r="BN5" s="66"/>
      <c r="BO5" s="66"/>
      <c r="BP5" s="66"/>
      <c r="BQ5" s="66"/>
      <c r="BR5" s="66"/>
      <c r="BS5" s="66"/>
    </row>
    <row r="6" spans="1:74" s="67" customFormat="1" ht="33.75" customHeight="1" thickBot="1" x14ac:dyDescent="0.35">
      <c r="B6" s="323" t="s">
        <v>986</v>
      </c>
      <c r="C6" s="324"/>
      <c r="D6" s="324"/>
      <c r="E6" s="324"/>
      <c r="F6" s="324"/>
      <c r="G6" s="324"/>
      <c r="H6" s="324"/>
      <c r="I6" s="324"/>
      <c r="J6" s="324"/>
      <c r="K6" s="324"/>
      <c r="L6" s="324"/>
      <c r="M6" s="324"/>
      <c r="N6" s="324"/>
      <c r="O6" s="324"/>
      <c r="P6" s="324"/>
      <c r="Q6" s="324"/>
      <c r="R6" s="325"/>
      <c r="S6" s="323" t="s">
        <v>987</v>
      </c>
      <c r="T6" s="324"/>
      <c r="U6" s="324"/>
      <c r="V6" s="324"/>
      <c r="W6" s="324"/>
      <c r="X6" s="324"/>
      <c r="Y6" s="324"/>
      <c r="Z6" s="324"/>
      <c r="AA6" s="324"/>
      <c r="AB6" s="324"/>
      <c r="AC6" s="324"/>
      <c r="AD6" s="324"/>
      <c r="AE6" s="324"/>
      <c r="AF6" s="324"/>
      <c r="AG6" s="324"/>
      <c r="AH6" s="324"/>
      <c r="AI6" s="325"/>
      <c r="AJ6" s="323" t="s">
        <v>988</v>
      </c>
      <c r="AK6" s="326"/>
      <c r="AL6" s="326"/>
      <c r="AM6" s="326"/>
      <c r="AN6" s="326"/>
      <c r="AO6" s="326"/>
      <c r="AP6" s="326"/>
      <c r="AQ6" s="326"/>
      <c r="AR6" s="326"/>
      <c r="AS6" s="326"/>
      <c r="AT6" s="326"/>
      <c r="AU6" s="326"/>
      <c r="AV6" s="326"/>
      <c r="AW6" s="326"/>
      <c r="AX6" s="326"/>
      <c r="AY6" s="326"/>
      <c r="AZ6" s="327"/>
      <c r="BA6" s="323" t="s">
        <v>989</v>
      </c>
      <c r="BB6" s="324"/>
      <c r="BC6" s="324"/>
      <c r="BD6" s="324"/>
      <c r="BE6" s="324"/>
      <c r="BF6" s="324"/>
      <c r="BG6" s="324"/>
      <c r="BH6" s="324"/>
      <c r="BI6" s="324"/>
      <c r="BJ6" s="324"/>
      <c r="BK6" s="324"/>
      <c r="BL6" s="324"/>
      <c r="BM6" s="324"/>
      <c r="BN6" s="324"/>
      <c r="BO6" s="324"/>
      <c r="BP6" s="324"/>
      <c r="BQ6" s="325"/>
    </row>
    <row r="7" spans="1:74" ht="13.5" thickBot="1" x14ac:dyDescent="0.35">
      <c r="A7" s="68"/>
    </row>
    <row r="8" spans="1:74" s="67" customFormat="1" x14ac:dyDescent="0.3">
      <c r="A8" s="69"/>
      <c r="B8" s="70" t="str">
        <f>Backlog!$BD3</f>
        <v>Y2017</v>
      </c>
      <c r="C8" s="70" t="str">
        <f>Backlog!$BD3</f>
        <v>Y2017</v>
      </c>
      <c r="D8" s="70" t="str">
        <f>Backlog!$BD3</f>
        <v>Y2017</v>
      </c>
      <c r="E8" s="71" t="str">
        <f>Backlog!$BD3</f>
        <v>Y2017</v>
      </c>
      <c r="F8" s="70" t="str">
        <f>Backlog!$BD3</f>
        <v>Y2017</v>
      </c>
      <c r="G8" s="70" t="str">
        <f>Backlog!$BD3</f>
        <v>Y2017</v>
      </c>
      <c r="H8" s="70" t="str">
        <f>Backlog!$BD3</f>
        <v>Y2017</v>
      </c>
      <c r="I8" s="71" t="str">
        <f>Backlog!$BD3</f>
        <v>Y2017</v>
      </c>
      <c r="J8" s="70" t="str">
        <f>Backlog!$BD3</f>
        <v>Y2017</v>
      </c>
      <c r="K8" s="70" t="str">
        <f>Backlog!$BD3</f>
        <v>Y2017</v>
      </c>
      <c r="L8" s="70" t="str">
        <f>Backlog!$BD3</f>
        <v>Y2017</v>
      </c>
      <c r="M8" s="71" t="str">
        <f>Backlog!$BD3</f>
        <v>Y2017</v>
      </c>
      <c r="N8" s="70" t="str">
        <f>Backlog!$BD3</f>
        <v>Y2017</v>
      </c>
      <c r="O8" s="70" t="str">
        <f>Backlog!$BD3</f>
        <v>Y2017</v>
      </c>
      <c r="P8" s="70" t="str">
        <f>Backlog!$BD3</f>
        <v>Y2017</v>
      </c>
      <c r="Q8" s="71" t="str">
        <f>Backlog!$BD3</f>
        <v>Y2017</v>
      </c>
      <c r="R8" s="72" t="str">
        <f>Backlog!$BD3</f>
        <v>Y2017</v>
      </c>
      <c r="S8" s="70" t="str">
        <f>Backlog!$BC3</f>
        <v>Y2018</v>
      </c>
      <c r="T8" s="70" t="str">
        <f>Backlog!$BC3</f>
        <v>Y2018</v>
      </c>
      <c r="U8" s="70" t="str">
        <f>Backlog!$BC3</f>
        <v>Y2018</v>
      </c>
      <c r="V8" s="71" t="str">
        <f>Backlog!$BC3</f>
        <v>Y2018</v>
      </c>
      <c r="W8" s="70" t="str">
        <f>Backlog!$BC3</f>
        <v>Y2018</v>
      </c>
      <c r="X8" s="70" t="str">
        <f>Backlog!$BC3</f>
        <v>Y2018</v>
      </c>
      <c r="Y8" s="70" t="str">
        <f>Backlog!$BC3</f>
        <v>Y2018</v>
      </c>
      <c r="Z8" s="71" t="str">
        <f>Backlog!$BC3</f>
        <v>Y2018</v>
      </c>
      <c r="AA8" s="70" t="str">
        <f>Backlog!$BC3</f>
        <v>Y2018</v>
      </c>
      <c r="AB8" s="70" t="str">
        <f>Backlog!$BC3</f>
        <v>Y2018</v>
      </c>
      <c r="AC8" s="70" t="str">
        <f>Backlog!$BC3</f>
        <v>Y2018</v>
      </c>
      <c r="AD8" s="71" t="str">
        <f>Backlog!$BC3</f>
        <v>Y2018</v>
      </c>
      <c r="AE8" s="70" t="str">
        <f>Backlog!$BC3</f>
        <v>Y2018</v>
      </c>
      <c r="AF8" s="70" t="str">
        <f>Backlog!$BC3</f>
        <v>Y2018</v>
      </c>
      <c r="AG8" s="70" t="str">
        <f>Backlog!$BC3</f>
        <v>Y2018</v>
      </c>
      <c r="AH8" s="71" t="str">
        <f>Backlog!$BC3</f>
        <v>Y2018</v>
      </c>
      <c r="AI8" s="72" t="str">
        <f>Backlog!$BC3</f>
        <v>Y2018</v>
      </c>
      <c r="AJ8" s="70" t="str">
        <f>Backlog!$BC3</f>
        <v>Y2018</v>
      </c>
      <c r="AK8" s="70" t="str">
        <f>Backlog!$BC3</f>
        <v>Y2018</v>
      </c>
      <c r="AL8" s="70" t="str">
        <f>Backlog!$BC3</f>
        <v>Y2018</v>
      </c>
      <c r="AM8" s="71" t="str">
        <f>Backlog!$BC3</f>
        <v>Y2018</v>
      </c>
      <c r="AN8" s="70" t="str">
        <f>Backlog!$BC3</f>
        <v>Y2018</v>
      </c>
      <c r="AO8" s="70" t="str">
        <f>Backlog!$BC3</f>
        <v>Y2018</v>
      </c>
      <c r="AP8" s="70" t="str">
        <f>Backlog!$BC3</f>
        <v>Y2018</v>
      </c>
      <c r="AQ8" s="71" t="str">
        <f>Backlog!$BC3</f>
        <v>Y2018</v>
      </c>
      <c r="AR8" s="70" t="str">
        <f>Backlog!$BC3</f>
        <v>Y2018</v>
      </c>
      <c r="AS8" s="70" t="str">
        <f>Backlog!$BC3</f>
        <v>Y2018</v>
      </c>
      <c r="AT8" s="70" t="str">
        <f>Backlog!$BC3</f>
        <v>Y2018</v>
      </c>
      <c r="AU8" s="71" t="str">
        <f>Backlog!$BC3</f>
        <v>Y2018</v>
      </c>
      <c r="AV8" s="70" t="str">
        <f>Backlog!$BC3</f>
        <v>Y2018</v>
      </c>
      <c r="AW8" s="70" t="str">
        <f>Backlog!$BC3</f>
        <v>Y2018</v>
      </c>
      <c r="AX8" s="70" t="str">
        <f>Backlog!$BC3</f>
        <v>Y2018</v>
      </c>
      <c r="AY8" s="71" t="str">
        <f>Backlog!$BC3</f>
        <v>Y2018</v>
      </c>
      <c r="AZ8" s="72" t="str">
        <f>Backlog!$BC3</f>
        <v>Y2018</v>
      </c>
      <c r="BA8" s="70" t="str">
        <f>Backlog!$BC3</f>
        <v>Y2018</v>
      </c>
      <c r="BB8" s="70" t="str">
        <f>Backlog!$BC3</f>
        <v>Y2018</v>
      </c>
      <c r="BC8" s="70" t="str">
        <f>Backlog!$BC3</f>
        <v>Y2018</v>
      </c>
      <c r="BD8" s="71" t="str">
        <f>Backlog!$BC3</f>
        <v>Y2018</v>
      </c>
      <c r="BE8" s="70" t="str">
        <f>Backlog!$BC3</f>
        <v>Y2018</v>
      </c>
      <c r="BF8" s="70" t="str">
        <f>Backlog!$BC3</f>
        <v>Y2018</v>
      </c>
      <c r="BG8" s="70" t="str">
        <f>Backlog!$BC3</f>
        <v>Y2018</v>
      </c>
      <c r="BH8" s="71" t="str">
        <f>Backlog!$BC3</f>
        <v>Y2018</v>
      </c>
      <c r="BI8" s="70" t="str">
        <f>Backlog!$BC3</f>
        <v>Y2018</v>
      </c>
      <c r="BJ8" s="70" t="str">
        <f>Backlog!$BC3</f>
        <v>Y2018</v>
      </c>
      <c r="BK8" s="70" t="str">
        <f>Backlog!$BC3</f>
        <v>Y2018</v>
      </c>
      <c r="BL8" s="71" t="str">
        <f>Backlog!$BC3</f>
        <v>Y2018</v>
      </c>
      <c r="BM8" s="70" t="str">
        <f>Backlog!$BC3</f>
        <v>Y2018</v>
      </c>
      <c r="BN8" s="70" t="str">
        <f>Backlog!$BC3</f>
        <v>Y2018</v>
      </c>
      <c r="BO8" s="70" t="str">
        <f>Backlog!$BC3</f>
        <v>Y2018</v>
      </c>
      <c r="BP8" s="71" t="str">
        <f>Backlog!$BC3</f>
        <v>Y2018</v>
      </c>
      <c r="BQ8" s="72" t="str">
        <f>Backlog!$BC3</f>
        <v>Y2018</v>
      </c>
      <c r="BR8" s="73" t="str">
        <f>Backlog!$BC3</f>
        <v>Y2018</v>
      </c>
      <c r="BS8" s="73" t="str">
        <f>Backlog!$BC3</f>
        <v>Y2018</v>
      </c>
      <c r="BT8" s="320" t="s">
        <v>163</v>
      </c>
      <c r="BU8" s="320" t="s">
        <v>164</v>
      </c>
      <c r="BV8" s="320" t="s">
        <v>165</v>
      </c>
    </row>
    <row r="9" spans="1:74" s="67" customFormat="1" ht="12.75" customHeight="1" x14ac:dyDescent="0.3">
      <c r="A9" s="69"/>
      <c r="B9" s="74" t="s">
        <v>5</v>
      </c>
      <c r="C9" s="74" t="s">
        <v>6</v>
      </c>
      <c r="D9" s="74" t="s">
        <v>7</v>
      </c>
      <c r="E9" s="75" t="s">
        <v>166</v>
      </c>
      <c r="F9" s="74" t="s">
        <v>8</v>
      </c>
      <c r="G9" s="74" t="s">
        <v>9</v>
      </c>
      <c r="H9" s="74" t="s">
        <v>10</v>
      </c>
      <c r="I9" s="75" t="s">
        <v>167</v>
      </c>
      <c r="J9" s="74" t="s">
        <v>11</v>
      </c>
      <c r="K9" s="74" t="s">
        <v>12</v>
      </c>
      <c r="L9" s="74" t="s">
        <v>13</v>
      </c>
      <c r="M9" s="75" t="s">
        <v>168</v>
      </c>
      <c r="N9" s="74" t="s">
        <v>14</v>
      </c>
      <c r="O9" s="74" t="s">
        <v>15</v>
      </c>
      <c r="P9" s="74" t="s">
        <v>16</v>
      </c>
      <c r="Q9" s="75" t="s">
        <v>169</v>
      </c>
      <c r="R9" s="76" t="s">
        <v>170</v>
      </c>
      <c r="S9" s="74" t="s">
        <v>5</v>
      </c>
      <c r="T9" s="74" t="s">
        <v>6</v>
      </c>
      <c r="U9" s="74" t="s">
        <v>7</v>
      </c>
      <c r="V9" s="75" t="s">
        <v>166</v>
      </c>
      <c r="W9" s="74" t="s">
        <v>8</v>
      </c>
      <c r="X9" s="74" t="s">
        <v>9</v>
      </c>
      <c r="Y9" s="74" t="s">
        <v>10</v>
      </c>
      <c r="Z9" s="75" t="s">
        <v>167</v>
      </c>
      <c r="AA9" s="74" t="s">
        <v>11</v>
      </c>
      <c r="AB9" s="74" t="s">
        <v>12</v>
      </c>
      <c r="AC9" s="74" t="s">
        <v>13</v>
      </c>
      <c r="AD9" s="75" t="s">
        <v>168</v>
      </c>
      <c r="AE9" s="74" t="s">
        <v>14</v>
      </c>
      <c r="AF9" s="74" t="s">
        <v>15</v>
      </c>
      <c r="AG9" s="74" t="s">
        <v>16</v>
      </c>
      <c r="AH9" s="75" t="s">
        <v>169</v>
      </c>
      <c r="AI9" s="76" t="s">
        <v>170</v>
      </c>
      <c r="AJ9" s="74" t="s">
        <v>5</v>
      </c>
      <c r="AK9" s="74" t="s">
        <v>6</v>
      </c>
      <c r="AL9" s="74" t="s">
        <v>7</v>
      </c>
      <c r="AM9" s="75" t="s">
        <v>166</v>
      </c>
      <c r="AN9" s="74" t="s">
        <v>8</v>
      </c>
      <c r="AO9" s="74" t="s">
        <v>9</v>
      </c>
      <c r="AP9" s="74" t="s">
        <v>10</v>
      </c>
      <c r="AQ9" s="75" t="s">
        <v>167</v>
      </c>
      <c r="AR9" s="74" t="s">
        <v>11</v>
      </c>
      <c r="AS9" s="74" t="s">
        <v>12</v>
      </c>
      <c r="AT9" s="74" t="s">
        <v>13</v>
      </c>
      <c r="AU9" s="75" t="s">
        <v>168</v>
      </c>
      <c r="AV9" s="74" t="s">
        <v>14</v>
      </c>
      <c r="AW9" s="74" t="s">
        <v>15</v>
      </c>
      <c r="AX9" s="74" t="s">
        <v>16</v>
      </c>
      <c r="AY9" s="75" t="s">
        <v>169</v>
      </c>
      <c r="AZ9" s="76"/>
      <c r="BA9" s="74" t="s">
        <v>5</v>
      </c>
      <c r="BB9" s="74" t="s">
        <v>6</v>
      </c>
      <c r="BC9" s="74" t="s">
        <v>7</v>
      </c>
      <c r="BD9" s="75" t="s">
        <v>166</v>
      </c>
      <c r="BE9" s="74" t="s">
        <v>8</v>
      </c>
      <c r="BF9" s="74" t="s">
        <v>9</v>
      </c>
      <c r="BG9" s="74" t="s">
        <v>10</v>
      </c>
      <c r="BH9" s="75" t="s">
        <v>167</v>
      </c>
      <c r="BI9" s="74" t="s">
        <v>11</v>
      </c>
      <c r="BJ9" s="74" t="s">
        <v>12</v>
      </c>
      <c r="BK9" s="74" t="s">
        <v>13</v>
      </c>
      <c r="BL9" s="75" t="s">
        <v>168</v>
      </c>
      <c r="BM9" s="74" t="s">
        <v>14</v>
      </c>
      <c r="BN9" s="74" t="s">
        <v>15</v>
      </c>
      <c r="BO9" s="74" t="s">
        <v>16</v>
      </c>
      <c r="BP9" s="75" t="s">
        <v>169</v>
      </c>
      <c r="BQ9" s="76" t="s">
        <v>170</v>
      </c>
      <c r="BR9" s="77" t="s">
        <v>171</v>
      </c>
      <c r="BS9" s="77" t="s">
        <v>172</v>
      </c>
      <c r="BT9" s="321"/>
      <c r="BU9" s="321"/>
      <c r="BV9" s="321"/>
    </row>
    <row r="10" spans="1:74" s="67" customFormat="1" ht="13.5" thickBot="1" x14ac:dyDescent="0.35">
      <c r="B10" s="76" t="s">
        <v>173</v>
      </c>
      <c r="C10" s="76" t="s">
        <v>173</v>
      </c>
      <c r="D10" s="76" t="s">
        <v>173</v>
      </c>
      <c r="E10" s="76" t="s">
        <v>173</v>
      </c>
      <c r="F10" s="76" t="s">
        <v>173</v>
      </c>
      <c r="G10" s="76" t="s">
        <v>173</v>
      </c>
      <c r="H10" s="76" t="s">
        <v>173</v>
      </c>
      <c r="I10" s="76" t="s">
        <v>173</v>
      </c>
      <c r="J10" s="76" t="s">
        <v>173</v>
      </c>
      <c r="K10" s="76" t="s">
        <v>173</v>
      </c>
      <c r="L10" s="76" t="s">
        <v>173</v>
      </c>
      <c r="M10" s="76" t="s">
        <v>173</v>
      </c>
      <c r="N10" s="76" t="s">
        <v>173</v>
      </c>
      <c r="O10" s="76" t="s">
        <v>173</v>
      </c>
      <c r="P10" s="76" t="s">
        <v>173</v>
      </c>
      <c r="Q10" s="76" t="s">
        <v>173</v>
      </c>
      <c r="R10" s="76" t="s">
        <v>173</v>
      </c>
      <c r="S10" s="74" t="str">
        <f>Backlog!$I$53</f>
        <v>Jun LTF</v>
      </c>
      <c r="T10" s="74" t="str">
        <f>Backlog!$I$53</f>
        <v>Jun LTF</v>
      </c>
      <c r="U10" s="74" t="str">
        <f>Backlog!$I$53</f>
        <v>Jun LTF</v>
      </c>
      <c r="V10" s="74" t="str">
        <f>Backlog!$I$53</f>
        <v>Jun LTF</v>
      </c>
      <c r="W10" s="74" t="str">
        <f>Backlog!$I$53</f>
        <v>Jun LTF</v>
      </c>
      <c r="X10" s="74" t="str">
        <f>Backlog!$I$53</f>
        <v>Jun LTF</v>
      </c>
      <c r="Y10" s="74" t="str">
        <f>Backlog!$I$53</f>
        <v>Jun LTF</v>
      </c>
      <c r="Z10" s="74" t="str">
        <f>Backlog!$I$53</f>
        <v>Jun LTF</v>
      </c>
      <c r="AA10" s="74" t="str">
        <f>Backlog!$I$53</f>
        <v>Jun LTF</v>
      </c>
      <c r="AB10" s="74" t="str">
        <f>Backlog!$I$53</f>
        <v>Jun LTF</v>
      </c>
      <c r="AC10" s="74" t="str">
        <f>Backlog!$I$53</f>
        <v>Jun LTF</v>
      </c>
      <c r="AD10" s="74" t="str">
        <f>Backlog!$I$53</f>
        <v>Jun LTF</v>
      </c>
      <c r="AE10" s="74" t="str">
        <f>Backlog!$I$53</f>
        <v>Jun LTF</v>
      </c>
      <c r="AF10" s="74" t="str">
        <f>Backlog!$I$53</f>
        <v>Jun LTF</v>
      </c>
      <c r="AG10" s="74" t="str">
        <f>Backlog!$I$53</f>
        <v>Jun LTF</v>
      </c>
      <c r="AH10" s="74" t="str">
        <f>Backlog!$I$53</f>
        <v>Jun LTF</v>
      </c>
      <c r="AI10" s="76" t="str">
        <f>Backlog!$I$53</f>
        <v>Jun LTF</v>
      </c>
      <c r="AJ10" s="74" t="s">
        <v>174</v>
      </c>
      <c r="AK10" s="74" t="s">
        <v>174</v>
      </c>
      <c r="AL10" s="74" t="s">
        <v>174</v>
      </c>
      <c r="AM10" s="75" t="s">
        <v>174</v>
      </c>
      <c r="AN10" s="74" t="s">
        <v>174</v>
      </c>
      <c r="AO10" s="74" t="s">
        <v>174</v>
      </c>
      <c r="AP10" s="74" t="s">
        <v>174</v>
      </c>
      <c r="AQ10" s="75" t="s">
        <v>174</v>
      </c>
      <c r="AR10" s="74" t="s">
        <v>174</v>
      </c>
      <c r="AS10" s="74" t="s">
        <v>174</v>
      </c>
      <c r="AT10" s="74" t="s">
        <v>174</v>
      </c>
      <c r="AU10" s="75" t="s">
        <v>174</v>
      </c>
      <c r="AV10" s="74" t="s">
        <v>174</v>
      </c>
      <c r="AW10" s="74" t="s">
        <v>174</v>
      </c>
      <c r="AX10" s="74" t="s">
        <v>174</v>
      </c>
      <c r="AY10" s="75" t="s">
        <v>174</v>
      </c>
      <c r="AZ10" s="76" t="s">
        <v>715</v>
      </c>
      <c r="BA10" s="74" t="str">
        <f>Backlog!$BA18</f>
        <v>May LTF</v>
      </c>
      <c r="BB10" s="74" t="str">
        <f>Backlog!$BA18</f>
        <v>May LTF</v>
      </c>
      <c r="BC10" s="74" t="str">
        <f>Backlog!$BA18</f>
        <v>May LTF</v>
      </c>
      <c r="BD10" s="75" t="str">
        <f>Backlog!$BA18</f>
        <v>May LTF</v>
      </c>
      <c r="BE10" s="74" t="str">
        <f>Backlog!$BA18</f>
        <v>May LTF</v>
      </c>
      <c r="BF10" s="74" t="str">
        <f>Backlog!$BA18</f>
        <v>May LTF</v>
      </c>
      <c r="BG10" s="74" t="str">
        <f>Backlog!$BA18</f>
        <v>May LTF</v>
      </c>
      <c r="BH10" s="75" t="str">
        <f>Backlog!$BA18</f>
        <v>May LTF</v>
      </c>
      <c r="BI10" s="74" t="str">
        <f>Backlog!$BA18</f>
        <v>May LTF</v>
      </c>
      <c r="BJ10" s="74" t="str">
        <f>Backlog!$BA18</f>
        <v>May LTF</v>
      </c>
      <c r="BK10" s="74" t="str">
        <f>Backlog!$BA18</f>
        <v>May LTF</v>
      </c>
      <c r="BL10" s="75" t="str">
        <f>Backlog!$BA18</f>
        <v>May LTF</v>
      </c>
      <c r="BM10" s="74" t="str">
        <f>Backlog!$BA18</f>
        <v>May LTF</v>
      </c>
      <c r="BN10" s="74" t="str">
        <f>Backlog!$BA18</f>
        <v>May LTF</v>
      </c>
      <c r="BO10" s="74" t="str">
        <f>Backlog!$BA18</f>
        <v>May LTF</v>
      </c>
      <c r="BP10" s="75" t="str">
        <f>Backlog!$BA18</f>
        <v>May LTF</v>
      </c>
      <c r="BQ10" s="76" t="str">
        <f>Backlog!$BA18</f>
        <v>May LTF</v>
      </c>
      <c r="BR10" s="78" t="s">
        <v>173</v>
      </c>
      <c r="BS10" s="78" t="s">
        <v>173</v>
      </c>
      <c r="BT10" s="322"/>
      <c r="BU10" s="322"/>
      <c r="BV10" s="322"/>
    </row>
    <row r="11" spans="1:74" ht="13.5" hidden="1" customHeight="1" outlineLevel="1" x14ac:dyDescent="0.3">
      <c r="A11" s="79" t="s">
        <v>175</v>
      </c>
      <c r="B11" s="80">
        <v>0.59</v>
      </c>
      <c r="C11" s="81">
        <v>0.59</v>
      </c>
      <c r="D11" s="81">
        <v>0.59</v>
      </c>
      <c r="E11" s="81">
        <v>1.77</v>
      </c>
      <c r="F11" s="81">
        <v>0.59</v>
      </c>
      <c r="G11" s="81">
        <v>0.59</v>
      </c>
      <c r="H11" s="81">
        <v>0.59</v>
      </c>
      <c r="I11" s="81">
        <v>1.77</v>
      </c>
      <c r="J11" s="81">
        <v>0.59</v>
      </c>
      <c r="K11" s="81">
        <v>7.26</v>
      </c>
      <c r="L11" s="81">
        <v>1.42</v>
      </c>
      <c r="M11" s="81">
        <v>9.27</v>
      </c>
      <c r="N11" s="81">
        <v>1.42</v>
      </c>
      <c r="O11" s="81">
        <v>1.42</v>
      </c>
      <c r="P11" s="81">
        <v>1.33</v>
      </c>
      <c r="Q11" s="81">
        <v>4.17</v>
      </c>
      <c r="R11" s="82">
        <v>16.98</v>
      </c>
      <c r="S11" s="80">
        <v>32.659999999999997</v>
      </c>
      <c r="T11" s="81">
        <v>0</v>
      </c>
      <c r="U11" s="81">
        <v>0</v>
      </c>
      <c r="V11" s="81">
        <v>32.659999999999997</v>
      </c>
      <c r="W11" s="81">
        <v>0</v>
      </c>
      <c r="X11" s="81">
        <v>0</v>
      </c>
      <c r="Y11" s="81">
        <v>0</v>
      </c>
      <c r="Z11" s="81">
        <v>0</v>
      </c>
      <c r="AA11" s="81">
        <v>0</v>
      </c>
      <c r="AB11" s="81">
        <v>0</v>
      </c>
      <c r="AC11" s="81">
        <v>0</v>
      </c>
      <c r="AD11" s="81">
        <v>0</v>
      </c>
      <c r="AE11" s="81">
        <v>0</v>
      </c>
      <c r="AF11" s="81">
        <v>0</v>
      </c>
      <c r="AG11" s="81">
        <v>0</v>
      </c>
      <c r="AH11" s="81">
        <v>0</v>
      </c>
      <c r="AI11" s="82">
        <v>32.659999999999997</v>
      </c>
      <c r="AJ11" s="80">
        <v>32.659999999999997</v>
      </c>
      <c r="AK11" s="81">
        <v>0</v>
      </c>
      <c r="AL11" s="81">
        <v>0</v>
      </c>
      <c r="AM11" s="81">
        <v>32.659999999999997</v>
      </c>
      <c r="AN11" s="81">
        <v>0</v>
      </c>
      <c r="AO11" s="81">
        <v>0</v>
      </c>
      <c r="AP11" s="81">
        <v>0</v>
      </c>
      <c r="AQ11" s="81">
        <v>0</v>
      </c>
      <c r="AR11" s="81">
        <v>0</v>
      </c>
      <c r="AS11" s="81">
        <v>0</v>
      </c>
      <c r="AT11" s="81">
        <v>0</v>
      </c>
      <c r="AU11" s="81">
        <v>0</v>
      </c>
      <c r="AV11" s="81">
        <v>0</v>
      </c>
      <c r="AW11" s="81">
        <v>0</v>
      </c>
      <c r="AX11" s="81">
        <v>0</v>
      </c>
      <c r="AY11" s="81">
        <v>0</v>
      </c>
      <c r="AZ11" s="82"/>
      <c r="BA11" s="80">
        <v>32.659999999999997</v>
      </c>
      <c r="BB11" s="81">
        <v>0</v>
      </c>
      <c r="BC11" s="81">
        <v>0</v>
      </c>
      <c r="BD11" s="81">
        <v>32.659999999999997</v>
      </c>
      <c r="BE11" s="81">
        <v>0</v>
      </c>
      <c r="BF11" s="81">
        <v>0</v>
      </c>
      <c r="BG11" s="81">
        <v>0</v>
      </c>
      <c r="BH11" s="81">
        <v>0</v>
      </c>
      <c r="BI11" s="81">
        <v>0</v>
      </c>
      <c r="BJ11" s="81">
        <v>0</v>
      </c>
      <c r="BK11" s="81">
        <v>0</v>
      </c>
      <c r="BL11" s="81">
        <v>0</v>
      </c>
      <c r="BM11" s="81">
        <v>0</v>
      </c>
      <c r="BN11" s="81">
        <v>0</v>
      </c>
      <c r="BO11" s="81">
        <v>0</v>
      </c>
      <c r="BP11" s="81">
        <v>0</v>
      </c>
      <c r="BQ11" s="82">
        <v>32.659999999999997</v>
      </c>
      <c r="BR11" s="83">
        <v>0</v>
      </c>
      <c r="BS11" s="83">
        <v>0</v>
      </c>
      <c r="BT11" s="84">
        <f t="shared" ref="BT11:BT74" si="0">AI11-R11</f>
        <v>15.679999999999996</v>
      </c>
      <c r="BU11" s="84">
        <f t="shared" ref="BU11:BU74" si="1">AI11-AZ11</f>
        <v>32.659999999999997</v>
      </c>
      <c r="BV11" s="84">
        <f t="shared" ref="BV11:BV74" si="2">AI11-BQ11</f>
        <v>0</v>
      </c>
    </row>
    <row r="12" spans="1:74" ht="12.75" hidden="1" customHeight="1" outlineLevel="1" x14ac:dyDescent="0.3">
      <c r="A12" s="79" t="s">
        <v>176</v>
      </c>
      <c r="B12" s="80">
        <v>416536.16000000003</v>
      </c>
      <c r="C12" s="81">
        <v>392255.98</v>
      </c>
      <c r="D12" s="81">
        <v>540356.09000000008</v>
      </c>
      <c r="E12" s="81">
        <v>1349148.23</v>
      </c>
      <c r="F12" s="81">
        <v>433202.89</v>
      </c>
      <c r="G12" s="81">
        <v>352094.24</v>
      </c>
      <c r="H12" s="81">
        <v>381408</v>
      </c>
      <c r="I12" s="81">
        <v>1166705.1299999999</v>
      </c>
      <c r="J12" s="81">
        <v>453000</v>
      </c>
      <c r="K12" s="81">
        <v>545138.54</v>
      </c>
      <c r="L12" s="81">
        <v>393483.66000000003</v>
      </c>
      <c r="M12" s="81">
        <v>1391622.2000000002</v>
      </c>
      <c r="N12" s="81">
        <v>434276</v>
      </c>
      <c r="O12" s="81">
        <v>413800</v>
      </c>
      <c r="P12" s="81">
        <v>498140</v>
      </c>
      <c r="Q12" s="81">
        <v>1346216</v>
      </c>
      <c r="R12" s="82">
        <v>5253691.5600000005</v>
      </c>
      <c r="S12" s="80">
        <v>344201.02</v>
      </c>
      <c r="T12" s="81">
        <v>425613.52</v>
      </c>
      <c r="U12" s="81">
        <v>406001.02</v>
      </c>
      <c r="V12" s="81">
        <v>1175815.56</v>
      </c>
      <c r="W12" s="81">
        <v>468301.02</v>
      </c>
      <c r="X12" s="81">
        <v>451101.02</v>
      </c>
      <c r="Y12" s="81">
        <v>364500</v>
      </c>
      <c r="Z12" s="81">
        <v>1283902.04</v>
      </c>
      <c r="AA12" s="81">
        <v>340500</v>
      </c>
      <c r="AB12" s="81">
        <v>420000</v>
      </c>
      <c r="AC12" s="81">
        <v>442000</v>
      </c>
      <c r="AD12" s="81">
        <v>1202500</v>
      </c>
      <c r="AE12" s="81">
        <v>425000</v>
      </c>
      <c r="AF12" s="81">
        <v>464000</v>
      </c>
      <c r="AG12" s="81">
        <v>423500</v>
      </c>
      <c r="AH12" s="81">
        <v>1312500</v>
      </c>
      <c r="AI12" s="82">
        <v>4974717.5999999996</v>
      </c>
      <c r="AJ12" s="80">
        <v>344201.02</v>
      </c>
      <c r="AK12" s="81">
        <v>371650</v>
      </c>
      <c r="AL12" s="81">
        <v>445700</v>
      </c>
      <c r="AM12" s="81">
        <v>1161551.02</v>
      </c>
      <c r="AN12" s="81">
        <v>463500</v>
      </c>
      <c r="AO12" s="81">
        <v>505000</v>
      </c>
      <c r="AP12" s="81">
        <v>394500</v>
      </c>
      <c r="AQ12" s="81">
        <v>1363000</v>
      </c>
      <c r="AR12" s="81">
        <v>295500</v>
      </c>
      <c r="AS12" s="81">
        <v>355000</v>
      </c>
      <c r="AT12" s="81">
        <v>457000</v>
      </c>
      <c r="AU12" s="81">
        <v>1107500</v>
      </c>
      <c r="AV12" s="81">
        <v>410000</v>
      </c>
      <c r="AW12" s="81">
        <v>472000</v>
      </c>
      <c r="AX12" s="81">
        <v>393500</v>
      </c>
      <c r="AY12" s="81">
        <v>1275500</v>
      </c>
      <c r="AZ12" s="82"/>
      <c r="BA12" s="80">
        <v>344201.02</v>
      </c>
      <c r="BB12" s="81">
        <v>425613.52</v>
      </c>
      <c r="BC12" s="81">
        <v>406001.02</v>
      </c>
      <c r="BD12" s="81">
        <v>1175815.56</v>
      </c>
      <c r="BE12" s="81">
        <v>468301.02</v>
      </c>
      <c r="BF12" s="81">
        <v>413500</v>
      </c>
      <c r="BG12" s="81">
        <v>404500</v>
      </c>
      <c r="BH12" s="81">
        <v>1286301.02</v>
      </c>
      <c r="BI12" s="81">
        <v>340500</v>
      </c>
      <c r="BJ12" s="81">
        <v>380000</v>
      </c>
      <c r="BK12" s="81">
        <v>442000</v>
      </c>
      <c r="BL12" s="81">
        <v>1162500</v>
      </c>
      <c r="BM12" s="81">
        <v>425000</v>
      </c>
      <c r="BN12" s="81">
        <v>464000</v>
      </c>
      <c r="BO12" s="81">
        <v>423500</v>
      </c>
      <c r="BP12" s="81">
        <v>1312500</v>
      </c>
      <c r="BQ12" s="82">
        <v>4937116.58</v>
      </c>
      <c r="BR12" s="82">
        <v>-17200</v>
      </c>
      <c r="BS12" s="83">
        <v>-3.6728512784362501</v>
      </c>
      <c r="BT12" s="84">
        <f t="shared" si="0"/>
        <v>-278973.96000000089</v>
      </c>
      <c r="BU12" s="84">
        <f t="shared" si="1"/>
        <v>4974717.5999999996</v>
      </c>
      <c r="BV12" s="84">
        <f t="shared" si="2"/>
        <v>37601.019999999553</v>
      </c>
    </row>
    <row r="13" spans="1:74" collapsed="1" x14ac:dyDescent="0.3">
      <c r="A13" s="85" t="s">
        <v>177</v>
      </c>
      <c r="B13" s="86">
        <v>416536.75000000006</v>
      </c>
      <c r="C13" s="87">
        <v>392256.57</v>
      </c>
      <c r="D13" s="87">
        <v>540356.68000000005</v>
      </c>
      <c r="E13" s="87">
        <v>1349150</v>
      </c>
      <c r="F13" s="87">
        <v>433203.48000000004</v>
      </c>
      <c r="G13" s="87">
        <v>352094.83</v>
      </c>
      <c r="H13" s="87">
        <v>381408.59</v>
      </c>
      <c r="I13" s="87">
        <v>1166706.9000000001</v>
      </c>
      <c r="J13" s="87">
        <v>453000.59</v>
      </c>
      <c r="K13" s="87">
        <v>545145.80000000005</v>
      </c>
      <c r="L13" s="87">
        <v>393485.08</v>
      </c>
      <c r="M13" s="87">
        <v>1391631.4700000002</v>
      </c>
      <c r="N13" s="87">
        <v>434277.42</v>
      </c>
      <c r="O13" s="87">
        <v>413801.42</v>
      </c>
      <c r="P13" s="87">
        <v>498141.33</v>
      </c>
      <c r="Q13" s="87">
        <v>1346220.17</v>
      </c>
      <c r="R13" s="88">
        <v>5253708.54</v>
      </c>
      <c r="S13" s="86">
        <v>344233.68</v>
      </c>
      <c r="T13" s="87">
        <v>425613.52</v>
      </c>
      <c r="U13" s="87">
        <v>406001.02</v>
      </c>
      <c r="V13" s="87">
        <v>1175848.22</v>
      </c>
      <c r="W13" s="87">
        <v>468301.02</v>
      </c>
      <c r="X13" s="87">
        <v>451101.02</v>
      </c>
      <c r="Y13" s="87">
        <v>364500</v>
      </c>
      <c r="Z13" s="87">
        <v>1283902.04</v>
      </c>
      <c r="AA13" s="87">
        <v>340500</v>
      </c>
      <c r="AB13" s="87">
        <v>420000</v>
      </c>
      <c r="AC13" s="87">
        <v>442000</v>
      </c>
      <c r="AD13" s="87">
        <v>1202500</v>
      </c>
      <c r="AE13" s="87">
        <v>425000</v>
      </c>
      <c r="AF13" s="87">
        <v>464000</v>
      </c>
      <c r="AG13" s="87">
        <v>423500</v>
      </c>
      <c r="AH13" s="87">
        <v>1312500</v>
      </c>
      <c r="AI13" s="88">
        <v>4974750.26</v>
      </c>
      <c r="AJ13" s="86">
        <v>344233.68</v>
      </c>
      <c r="AK13" s="87">
        <v>371650</v>
      </c>
      <c r="AL13" s="87">
        <v>445700</v>
      </c>
      <c r="AM13" s="87">
        <v>1161583.68</v>
      </c>
      <c r="AN13" s="87">
        <v>463500</v>
      </c>
      <c r="AO13" s="87">
        <v>505000</v>
      </c>
      <c r="AP13" s="87">
        <v>394500</v>
      </c>
      <c r="AQ13" s="87">
        <v>1363000</v>
      </c>
      <c r="AR13" s="87">
        <v>295500</v>
      </c>
      <c r="AS13" s="87">
        <v>355000</v>
      </c>
      <c r="AT13" s="87">
        <v>457000</v>
      </c>
      <c r="AU13" s="87">
        <v>1107500</v>
      </c>
      <c r="AV13" s="87">
        <v>410000</v>
      </c>
      <c r="AW13" s="87">
        <v>472000</v>
      </c>
      <c r="AX13" s="87">
        <v>393500</v>
      </c>
      <c r="AY13" s="87">
        <v>1275500</v>
      </c>
      <c r="AZ13" s="88"/>
      <c r="BA13" s="86">
        <v>344233.68</v>
      </c>
      <c r="BB13" s="87">
        <v>425613.52</v>
      </c>
      <c r="BC13" s="87">
        <v>406001.02</v>
      </c>
      <c r="BD13" s="87">
        <v>1175848.22</v>
      </c>
      <c r="BE13" s="87">
        <v>468301.02</v>
      </c>
      <c r="BF13" s="87">
        <v>413500</v>
      </c>
      <c r="BG13" s="87">
        <v>404500</v>
      </c>
      <c r="BH13" s="87">
        <v>1286301.02</v>
      </c>
      <c r="BI13" s="87">
        <v>340500</v>
      </c>
      <c r="BJ13" s="87">
        <v>380000</v>
      </c>
      <c r="BK13" s="87">
        <v>442000</v>
      </c>
      <c r="BL13" s="87">
        <v>1162500</v>
      </c>
      <c r="BM13" s="87">
        <v>425000</v>
      </c>
      <c r="BN13" s="87">
        <v>464000</v>
      </c>
      <c r="BO13" s="87">
        <v>423500</v>
      </c>
      <c r="BP13" s="87">
        <v>1312500</v>
      </c>
      <c r="BQ13" s="88">
        <v>4937149.24</v>
      </c>
      <c r="BR13" s="88">
        <v>-17200</v>
      </c>
      <c r="BS13" s="88">
        <v>-3.6728512784362501</v>
      </c>
      <c r="BT13" s="89">
        <f t="shared" si="0"/>
        <v>-278958.28000000026</v>
      </c>
      <c r="BU13" s="89">
        <f t="shared" si="1"/>
        <v>4974750.26</v>
      </c>
      <c r="BV13" s="89">
        <f t="shared" si="2"/>
        <v>37601.019999999553</v>
      </c>
    </row>
    <row r="14" spans="1:74" ht="13.15" hidden="1" customHeight="1" outlineLevel="3" x14ac:dyDescent="0.3">
      <c r="A14" s="79" t="s">
        <v>2367</v>
      </c>
      <c r="B14" s="80">
        <v>49351.11</v>
      </c>
      <c r="C14" s="81">
        <v>46435.47</v>
      </c>
      <c r="D14" s="81">
        <v>46380.17</v>
      </c>
      <c r="E14" s="81">
        <v>142166.75</v>
      </c>
      <c r="F14" s="81">
        <v>50019.91</v>
      </c>
      <c r="G14" s="81">
        <v>45358.03</v>
      </c>
      <c r="H14" s="81">
        <v>50096.630000000005</v>
      </c>
      <c r="I14" s="81">
        <v>145474.57</v>
      </c>
      <c r="J14" s="81">
        <v>52554.48</v>
      </c>
      <c r="K14" s="81">
        <v>47527.5</v>
      </c>
      <c r="L14" s="81">
        <v>58453.39</v>
      </c>
      <c r="M14" s="81">
        <v>158535.37</v>
      </c>
      <c r="N14" s="81">
        <v>41390.310000000005</v>
      </c>
      <c r="O14" s="81">
        <v>35687.910000000003</v>
      </c>
      <c r="P14" s="81">
        <v>40463.160000000003</v>
      </c>
      <c r="Q14" s="81">
        <v>117541.38</v>
      </c>
      <c r="R14" s="82">
        <v>563718.07000000007</v>
      </c>
      <c r="S14" s="80">
        <v>58799.68</v>
      </c>
      <c r="T14" s="81">
        <v>44441.710000000006</v>
      </c>
      <c r="U14" s="81">
        <v>47780.91</v>
      </c>
      <c r="V14" s="81">
        <v>151022.30000000002</v>
      </c>
      <c r="W14" s="81">
        <v>50965.96</v>
      </c>
      <c r="X14" s="81">
        <v>47450.89</v>
      </c>
      <c r="Y14" s="81">
        <v>60770</v>
      </c>
      <c r="Z14" s="81">
        <v>159186.85</v>
      </c>
      <c r="AA14" s="81">
        <v>64189.13</v>
      </c>
      <c r="AB14" s="81">
        <v>64189.13</v>
      </c>
      <c r="AC14" s="81">
        <v>64189.13</v>
      </c>
      <c r="AD14" s="81">
        <v>192567.38999999998</v>
      </c>
      <c r="AE14" s="81">
        <v>64189.13</v>
      </c>
      <c r="AF14" s="81">
        <v>64189.13</v>
      </c>
      <c r="AG14" s="81">
        <v>64189.13</v>
      </c>
      <c r="AH14" s="81">
        <v>192567.38999999998</v>
      </c>
      <c r="AI14" s="82">
        <v>695343.93</v>
      </c>
      <c r="AJ14" s="80">
        <v>58799.68</v>
      </c>
      <c r="AK14" s="81">
        <v>52000</v>
      </c>
      <c r="AL14" s="81">
        <v>52000</v>
      </c>
      <c r="AM14" s="81">
        <v>162799.67999999999</v>
      </c>
      <c r="AN14" s="81">
        <v>60770</v>
      </c>
      <c r="AO14" s="81">
        <v>60770</v>
      </c>
      <c r="AP14" s="81">
        <v>60770</v>
      </c>
      <c r="AQ14" s="81">
        <v>182310</v>
      </c>
      <c r="AR14" s="81">
        <v>60770</v>
      </c>
      <c r="AS14" s="81">
        <v>60770</v>
      </c>
      <c r="AT14" s="81">
        <v>60770</v>
      </c>
      <c r="AU14" s="81">
        <v>182310</v>
      </c>
      <c r="AV14" s="81">
        <v>60770</v>
      </c>
      <c r="AW14" s="81">
        <v>60770</v>
      </c>
      <c r="AX14" s="81">
        <v>60770</v>
      </c>
      <c r="AY14" s="81">
        <v>182310</v>
      </c>
      <c r="AZ14" s="82"/>
      <c r="BA14" s="80">
        <v>58799.68</v>
      </c>
      <c r="BB14" s="81">
        <v>44441.710000000006</v>
      </c>
      <c r="BC14" s="81">
        <v>47780.91</v>
      </c>
      <c r="BD14" s="81">
        <v>151022.30000000002</v>
      </c>
      <c r="BE14" s="81">
        <v>50965.96</v>
      </c>
      <c r="BF14" s="81">
        <v>60770</v>
      </c>
      <c r="BG14" s="81">
        <v>60770</v>
      </c>
      <c r="BH14" s="81">
        <v>172505.96</v>
      </c>
      <c r="BI14" s="81">
        <v>60770</v>
      </c>
      <c r="BJ14" s="81">
        <v>60770</v>
      </c>
      <c r="BK14" s="81">
        <v>60770</v>
      </c>
      <c r="BL14" s="81">
        <v>182310</v>
      </c>
      <c r="BM14" s="81">
        <v>60770</v>
      </c>
      <c r="BN14" s="81">
        <v>60770</v>
      </c>
      <c r="BO14" s="81">
        <v>60770</v>
      </c>
      <c r="BP14" s="81">
        <v>182310</v>
      </c>
      <c r="BQ14" s="82">
        <v>688148.26</v>
      </c>
      <c r="BR14" s="82">
        <v>-3515.0699999999997</v>
      </c>
      <c r="BS14" s="83">
        <v>-6.8968974586174765</v>
      </c>
      <c r="BT14" s="84">
        <f t="shared" si="0"/>
        <v>131625.85999999999</v>
      </c>
      <c r="BU14" s="84">
        <f t="shared" si="1"/>
        <v>695343.93</v>
      </c>
      <c r="BV14" s="84">
        <f t="shared" si="2"/>
        <v>7195.6700000000419</v>
      </c>
    </row>
    <row r="15" spans="1:74" ht="13.15" hidden="1" customHeight="1" outlineLevel="3" x14ac:dyDescent="0.3">
      <c r="A15" s="79" t="s">
        <v>178</v>
      </c>
      <c r="B15" s="80">
        <v>0</v>
      </c>
      <c r="C15" s="81">
        <v>0</v>
      </c>
      <c r="D15" s="81">
        <v>0</v>
      </c>
      <c r="E15" s="81">
        <v>0</v>
      </c>
      <c r="F15" s="81">
        <v>0</v>
      </c>
      <c r="G15" s="81">
        <v>0</v>
      </c>
      <c r="H15" s="81">
        <v>0</v>
      </c>
      <c r="I15" s="81">
        <v>0</v>
      </c>
      <c r="J15" s="81">
        <v>0</v>
      </c>
      <c r="K15" s="81">
        <v>0</v>
      </c>
      <c r="L15" s="81">
        <v>0</v>
      </c>
      <c r="M15" s="81">
        <v>0</v>
      </c>
      <c r="N15" s="81">
        <v>0</v>
      </c>
      <c r="O15" s="81">
        <v>0</v>
      </c>
      <c r="P15" s="81">
        <v>0</v>
      </c>
      <c r="Q15" s="81">
        <v>0</v>
      </c>
      <c r="R15" s="82">
        <v>0</v>
      </c>
      <c r="S15" s="80">
        <v>0</v>
      </c>
      <c r="T15" s="81">
        <v>0</v>
      </c>
      <c r="U15" s="81">
        <v>0</v>
      </c>
      <c r="V15" s="81">
        <v>0</v>
      </c>
      <c r="W15" s="81">
        <v>0</v>
      </c>
      <c r="X15" s="81">
        <v>0</v>
      </c>
      <c r="Y15" s="81">
        <v>0</v>
      </c>
      <c r="Z15" s="81">
        <v>0</v>
      </c>
      <c r="AA15" s="81">
        <v>0</v>
      </c>
      <c r="AB15" s="81">
        <v>0</v>
      </c>
      <c r="AC15" s="81">
        <v>0</v>
      </c>
      <c r="AD15" s="81">
        <v>0</v>
      </c>
      <c r="AE15" s="81">
        <v>0</v>
      </c>
      <c r="AF15" s="81">
        <v>0</v>
      </c>
      <c r="AG15" s="81">
        <v>0</v>
      </c>
      <c r="AH15" s="81">
        <v>0</v>
      </c>
      <c r="AI15" s="82">
        <v>0</v>
      </c>
      <c r="AJ15" s="80">
        <v>0</v>
      </c>
      <c r="AK15" s="81">
        <v>0</v>
      </c>
      <c r="AL15" s="81">
        <v>0</v>
      </c>
      <c r="AM15" s="81">
        <v>0</v>
      </c>
      <c r="AN15" s="81">
        <v>0</v>
      </c>
      <c r="AO15" s="81">
        <v>0</v>
      </c>
      <c r="AP15" s="81">
        <v>0</v>
      </c>
      <c r="AQ15" s="81">
        <v>0</v>
      </c>
      <c r="AR15" s="81">
        <v>0</v>
      </c>
      <c r="AS15" s="81">
        <v>0</v>
      </c>
      <c r="AT15" s="81">
        <v>0</v>
      </c>
      <c r="AU15" s="81">
        <v>0</v>
      </c>
      <c r="AV15" s="81">
        <v>0</v>
      </c>
      <c r="AW15" s="81">
        <v>0</v>
      </c>
      <c r="AX15" s="81">
        <v>0</v>
      </c>
      <c r="AY15" s="81">
        <v>0</v>
      </c>
      <c r="AZ15" s="82"/>
      <c r="BA15" s="80">
        <v>0</v>
      </c>
      <c r="BB15" s="81">
        <v>0</v>
      </c>
      <c r="BC15" s="81">
        <v>0</v>
      </c>
      <c r="BD15" s="81">
        <v>0</v>
      </c>
      <c r="BE15" s="81">
        <v>0</v>
      </c>
      <c r="BF15" s="81">
        <v>0</v>
      </c>
      <c r="BG15" s="81">
        <v>0</v>
      </c>
      <c r="BH15" s="81">
        <v>0</v>
      </c>
      <c r="BI15" s="81">
        <v>0</v>
      </c>
      <c r="BJ15" s="81">
        <v>0</v>
      </c>
      <c r="BK15" s="81">
        <v>0</v>
      </c>
      <c r="BL15" s="81">
        <v>0</v>
      </c>
      <c r="BM15" s="81">
        <v>0</v>
      </c>
      <c r="BN15" s="81">
        <v>0</v>
      </c>
      <c r="BO15" s="81">
        <v>0</v>
      </c>
      <c r="BP15" s="81">
        <v>0</v>
      </c>
      <c r="BQ15" s="82">
        <v>0</v>
      </c>
      <c r="BR15" s="82">
        <v>0</v>
      </c>
      <c r="BS15" s="83">
        <v>0</v>
      </c>
      <c r="BT15" s="84">
        <f t="shared" si="0"/>
        <v>0</v>
      </c>
      <c r="BU15" s="84">
        <f t="shared" si="1"/>
        <v>0</v>
      </c>
      <c r="BV15" s="84">
        <f t="shared" si="2"/>
        <v>0</v>
      </c>
    </row>
    <row r="16" spans="1:74" ht="13.15" hidden="1" customHeight="1" outlineLevel="3" x14ac:dyDescent="0.3">
      <c r="A16" s="79" t="s">
        <v>2368</v>
      </c>
      <c r="B16" s="80">
        <v>0</v>
      </c>
      <c r="C16" s="81">
        <v>0</v>
      </c>
      <c r="D16" s="81">
        <v>0</v>
      </c>
      <c r="E16" s="81">
        <v>0</v>
      </c>
      <c r="F16" s="81">
        <v>0</v>
      </c>
      <c r="G16" s="81">
        <v>0</v>
      </c>
      <c r="H16" s="81">
        <v>0</v>
      </c>
      <c r="I16" s="81">
        <v>0</v>
      </c>
      <c r="J16" s="81">
        <v>0</v>
      </c>
      <c r="K16" s="81">
        <v>0</v>
      </c>
      <c r="L16" s="81">
        <v>0</v>
      </c>
      <c r="M16" s="81">
        <v>0</v>
      </c>
      <c r="N16" s="81">
        <v>0</v>
      </c>
      <c r="O16" s="81">
        <v>0</v>
      </c>
      <c r="P16" s="81">
        <v>0</v>
      </c>
      <c r="Q16" s="81">
        <v>0</v>
      </c>
      <c r="R16" s="82">
        <v>0</v>
      </c>
      <c r="S16" s="80">
        <v>0</v>
      </c>
      <c r="T16" s="81">
        <v>0</v>
      </c>
      <c r="U16" s="81">
        <v>0</v>
      </c>
      <c r="V16" s="81">
        <v>0</v>
      </c>
      <c r="W16" s="81">
        <v>0</v>
      </c>
      <c r="X16" s="81">
        <v>0</v>
      </c>
      <c r="Y16" s="81">
        <v>0</v>
      </c>
      <c r="Z16" s="81">
        <v>0</v>
      </c>
      <c r="AA16" s="81">
        <v>0</v>
      </c>
      <c r="AB16" s="81">
        <v>0</v>
      </c>
      <c r="AC16" s="81">
        <v>0</v>
      </c>
      <c r="AD16" s="81">
        <v>0</v>
      </c>
      <c r="AE16" s="81">
        <v>0</v>
      </c>
      <c r="AF16" s="81">
        <v>0</v>
      </c>
      <c r="AG16" s="81">
        <v>0</v>
      </c>
      <c r="AH16" s="81">
        <v>0</v>
      </c>
      <c r="AI16" s="82">
        <v>0</v>
      </c>
      <c r="AJ16" s="80">
        <v>0</v>
      </c>
      <c r="AK16" s="81">
        <v>0</v>
      </c>
      <c r="AL16" s="81">
        <v>0</v>
      </c>
      <c r="AM16" s="81">
        <v>0</v>
      </c>
      <c r="AN16" s="81">
        <v>0</v>
      </c>
      <c r="AO16" s="81">
        <v>0</v>
      </c>
      <c r="AP16" s="81">
        <v>0</v>
      </c>
      <c r="AQ16" s="81">
        <v>0</v>
      </c>
      <c r="AR16" s="81">
        <v>0</v>
      </c>
      <c r="AS16" s="81">
        <v>0</v>
      </c>
      <c r="AT16" s="81">
        <v>0</v>
      </c>
      <c r="AU16" s="81">
        <v>0</v>
      </c>
      <c r="AV16" s="81">
        <v>0</v>
      </c>
      <c r="AW16" s="81">
        <v>0</v>
      </c>
      <c r="AX16" s="81">
        <v>0</v>
      </c>
      <c r="AY16" s="81">
        <v>0</v>
      </c>
      <c r="AZ16" s="82"/>
      <c r="BA16" s="80">
        <v>0</v>
      </c>
      <c r="BB16" s="81">
        <v>0</v>
      </c>
      <c r="BC16" s="81">
        <v>0</v>
      </c>
      <c r="BD16" s="81">
        <v>0</v>
      </c>
      <c r="BE16" s="81">
        <v>0</v>
      </c>
      <c r="BF16" s="81">
        <v>0</v>
      </c>
      <c r="BG16" s="81">
        <v>0</v>
      </c>
      <c r="BH16" s="81">
        <v>0</v>
      </c>
      <c r="BI16" s="81">
        <v>0</v>
      </c>
      <c r="BJ16" s="81">
        <v>0</v>
      </c>
      <c r="BK16" s="81">
        <v>0</v>
      </c>
      <c r="BL16" s="81">
        <v>0</v>
      </c>
      <c r="BM16" s="81">
        <v>0</v>
      </c>
      <c r="BN16" s="81">
        <v>0</v>
      </c>
      <c r="BO16" s="81">
        <v>0</v>
      </c>
      <c r="BP16" s="81">
        <v>0</v>
      </c>
      <c r="BQ16" s="82">
        <v>0</v>
      </c>
      <c r="BR16" s="82">
        <v>0</v>
      </c>
      <c r="BS16" s="83">
        <v>0</v>
      </c>
      <c r="BT16" s="84">
        <f t="shared" si="0"/>
        <v>0</v>
      </c>
      <c r="BU16" s="84">
        <f t="shared" si="1"/>
        <v>0</v>
      </c>
      <c r="BV16" s="84">
        <f t="shared" si="2"/>
        <v>0</v>
      </c>
    </row>
    <row r="17" spans="1:74" ht="13.15" hidden="1" customHeight="1" outlineLevel="3" x14ac:dyDescent="0.3">
      <c r="A17" s="79" t="s">
        <v>179</v>
      </c>
      <c r="B17" s="80">
        <v>0</v>
      </c>
      <c r="C17" s="81">
        <v>0</v>
      </c>
      <c r="D17" s="81">
        <v>0</v>
      </c>
      <c r="E17" s="81">
        <v>0</v>
      </c>
      <c r="F17" s="81">
        <v>0</v>
      </c>
      <c r="G17" s="81">
        <v>0</v>
      </c>
      <c r="H17" s="81">
        <v>0</v>
      </c>
      <c r="I17" s="81">
        <v>0</v>
      </c>
      <c r="J17" s="81">
        <v>0</v>
      </c>
      <c r="K17" s="81">
        <v>0</v>
      </c>
      <c r="L17" s="81">
        <v>0</v>
      </c>
      <c r="M17" s="81">
        <v>0</v>
      </c>
      <c r="N17" s="81">
        <v>0</v>
      </c>
      <c r="O17" s="81">
        <v>0</v>
      </c>
      <c r="P17" s="81">
        <v>0</v>
      </c>
      <c r="Q17" s="81">
        <v>0</v>
      </c>
      <c r="R17" s="82">
        <v>0</v>
      </c>
      <c r="S17" s="80">
        <v>0</v>
      </c>
      <c r="T17" s="81">
        <v>0</v>
      </c>
      <c r="U17" s="81">
        <v>0</v>
      </c>
      <c r="V17" s="81">
        <v>0</v>
      </c>
      <c r="W17" s="81">
        <v>0</v>
      </c>
      <c r="X17" s="81">
        <v>0</v>
      </c>
      <c r="Y17" s="81">
        <v>0</v>
      </c>
      <c r="Z17" s="81">
        <v>0</v>
      </c>
      <c r="AA17" s="81">
        <v>0</v>
      </c>
      <c r="AB17" s="81">
        <v>0</v>
      </c>
      <c r="AC17" s="81">
        <v>0</v>
      </c>
      <c r="AD17" s="81">
        <v>0</v>
      </c>
      <c r="AE17" s="81">
        <v>0</v>
      </c>
      <c r="AF17" s="81">
        <v>0</v>
      </c>
      <c r="AG17" s="81">
        <v>0</v>
      </c>
      <c r="AH17" s="81">
        <v>0</v>
      </c>
      <c r="AI17" s="82">
        <v>0</v>
      </c>
      <c r="AJ17" s="80">
        <v>0</v>
      </c>
      <c r="AK17" s="81">
        <v>0</v>
      </c>
      <c r="AL17" s="81">
        <v>0</v>
      </c>
      <c r="AM17" s="81">
        <v>0</v>
      </c>
      <c r="AN17" s="81">
        <v>0</v>
      </c>
      <c r="AO17" s="81">
        <v>0</v>
      </c>
      <c r="AP17" s="81">
        <v>0</v>
      </c>
      <c r="AQ17" s="81">
        <v>0</v>
      </c>
      <c r="AR17" s="81">
        <v>0</v>
      </c>
      <c r="AS17" s="81">
        <v>0</v>
      </c>
      <c r="AT17" s="81">
        <v>0</v>
      </c>
      <c r="AU17" s="81">
        <v>0</v>
      </c>
      <c r="AV17" s="81">
        <v>0</v>
      </c>
      <c r="AW17" s="81">
        <v>0</v>
      </c>
      <c r="AX17" s="81">
        <v>0</v>
      </c>
      <c r="AY17" s="81">
        <v>0</v>
      </c>
      <c r="AZ17" s="82"/>
      <c r="BA17" s="80">
        <v>0</v>
      </c>
      <c r="BB17" s="81">
        <v>0</v>
      </c>
      <c r="BC17" s="81">
        <v>0</v>
      </c>
      <c r="BD17" s="81">
        <v>0</v>
      </c>
      <c r="BE17" s="81">
        <v>0</v>
      </c>
      <c r="BF17" s="81">
        <v>0</v>
      </c>
      <c r="BG17" s="81">
        <v>0</v>
      </c>
      <c r="BH17" s="81">
        <v>0</v>
      </c>
      <c r="BI17" s="81">
        <v>0</v>
      </c>
      <c r="BJ17" s="81">
        <v>0</v>
      </c>
      <c r="BK17" s="81">
        <v>0</v>
      </c>
      <c r="BL17" s="81">
        <v>0</v>
      </c>
      <c r="BM17" s="81">
        <v>0</v>
      </c>
      <c r="BN17" s="81">
        <v>0</v>
      </c>
      <c r="BO17" s="81">
        <v>0</v>
      </c>
      <c r="BP17" s="81">
        <v>0</v>
      </c>
      <c r="BQ17" s="82">
        <v>0</v>
      </c>
      <c r="BR17" s="82">
        <v>0</v>
      </c>
      <c r="BS17" s="83">
        <v>0</v>
      </c>
      <c r="BT17" s="84">
        <f t="shared" si="0"/>
        <v>0</v>
      </c>
      <c r="BU17" s="84">
        <f t="shared" si="1"/>
        <v>0</v>
      </c>
      <c r="BV17" s="84">
        <f t="shared" si="2"/>
        <v>0</v>
      </c>
    </row>
    <row r="18" spans="1:74" ht="13.15" hidden="1" customHeight="1" outlineLevel="3" x14ac:dyDescent="0.3">
      <c r="A18" s="79" t="s">
        <v>180</v>
      </c>
      <c r="B18" s="80">
        <v>0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  <c r="H18" s="81">
        <v>0</v>
      </c>
      <c r="I18" s="81">
        <v>0</v>
      </c>
      <c r="J18" s="81">
        <v>0</v>
      </c>
      <c r="K18" s="81">
        <v>0</v>
      </c>
      <c r="L18" s="81">
        <v>0</v>
      </c>
      <c r="M18" s="81">
        <v>0</v>
      </c>
      <c r="N18" s="81">
        <v>0</v>
      </c>
      <c r="O18" s="81">
        <v>0</v>
      </c>
      <c r="P18" s="81">
        <v>0</v>
      </c>
      <c r="Q18" s="81">
        <v>0</v>
      </c>
      <c r="R18" s="82">
        <v>0</v>
      </c>
      <c r="S18" s="80">
        <v>0</v>
      </c>
      <c r="T18" s="81">
        <v>0</v>
      </c>
      <c r="U18" s="81">
        <v>0</v>
      </c>
      <c r="V18" s="81">
        <v>0</v>
      </c>
      <c r="W18" s="81">
        <v>0</v>
      </c>
      <c r="X18" s="81">
        <v>0</v>
      </c>
      <c r="Y18" s="81">
        <v>0</v>
      </c>
      <c r="Z18" s="81">
        <v>0</v>
      </c>
      <c r="AA18" s="81">
        <v>0</v>
      </c>
      <c r="AB18" s="81">
        <v>0</v>
      </c>
      <c r="AC18" s="81">
        <v>0</v>
      </c>
      <c r="AD18" s="81">
        <v>0</v>
      </c>
      <c r="AE18" s="81">
        <v>0</v>
      </c>
      <c r="AF18" s="81">
        <v>0</v>
      </c>
      <c r="AG18" s="81">
        <v>0</v>
      </c>
      <c r="AH18" s="81">
        <v>0</v>
      </c>
      <c r="AI18" s="82">
        <v>0</v>
      </c>
      <c r="AJ18" s="80">
        <v>0</v>
      </c>
      <c r="AK18" s="81">
        <v>0</v>
      </c>
      <c r="AL18" s="81">
        <v>0</v>
      </c>
      <c r="AM18" s="81">
        <v>0</v>
      </c>
      <c r="AN18" s="81">
        <v>0</v>
      </c>
      <c r="AO18" s="81">
        <v>0</v>
      </c>
      <c r="AP18" s="81">
        <v>0</v>
      </c>
      <c r="AQ18" s="81">
        <v>0</v>
      </c>
      <c r="AR18" s="81">
        <v>0</v>
      </c>
      <c r="AS18" s="81">
        <v>0</v>
      </c>
      <c r="AT18" s="81">
        <v>0</v>
      </c>
      <c r="AU18" s="81">
        <v>0</v>
      </c>
      <c r="AV18" s="81">
        <v>0</v>
      </c>
      <c r="AW18" s="81">
        <v>0</v>
      </c>
      <c r="AX18" s="81">
        <v>0</v>
      </c>
      <c r="AY18" s="81">
        <v>0</v>
      </c>
      <c r="AZ18" s="82"/>
      <c r="BA18" s="80">
        <v>0</v>
      </c>
      <c r="BB18" s="81">
        <v>0</v>
      </c>
      <c r="BC18" s="81">
        <v>0</v>
      </c>
      <c r="BD18" s="81">
        <v>0</v>
      </c>
      <c r="BE18" s="81">
        <v>0</v>
      </c>
      <c r="BF18" s="81">
        <v>0</v>
      </c>
      <c r="BG18" s="81">
        <v>0</v>
      </c>
      <c r="BH18" s="81">
        <v>0</v>
      </c>
      <c r="BI18" s="81">
        <v>0</v>
      </c>
      <c r="BJ18" s="81">
        <v>0</v>
      </c>
      <c r="BK18" s="81">
        <v>0</v>
      </c>
      <c r="BL18" s="81">
        <v>0</v>
      </c>
      <c r="BM18" s="81">
        <v>0</v>
      </c>
      <c r="BN18" s="81">
        <v>0</v>
      </c>
      <c r="BO18" s="81">
        <v>0</v>
      </c>
      <c r="BP18" s="81">
        <v>0</v>
      </c>
      <c r="BQ18" s="82">
        <v>0</v>
      </c>
      <c r="BR18" s="82">
        <v>0</v>
      </c>
      <c r="BS18" s="83">
        <v>0</v>
      </c>
      <c r="BT18" s="84">
        <f t="shared" si="0"/>
        <v>0</v>
      </c>
      <c r="BU18" s="84">
        <f t="shared" si="1"/>
        <v>0</v>
      </c>
      <c r="BV18" s="84">
        <f t="shared" si="2"/>
        <v>0</v>
      </c>
    </row>
    <row r="19" spans="1:74" ht="13.15" hidden="1" customHeight="1" outlineLevel="3" x14ac:dyDescent="0.3">
      <c r="A19" s="79" t="s">
        <v>181</v>
      </c>
      <c r="B19" s="80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2"/>
      <c r="S19" s="80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2"/>
      <c r="AJ19" s="80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2"/>
      <c r="BA19" s="80"/>
      <c r="BB19" s="81"/>
      <c r="BC19" s="81"/>
      <c r="BD19" s="81"/>
      <c r="BE19" s="81"/>
      <c r="BF19" s="81"/>
      <c r="BG19" s="81"/>
      <c r="BH19" s="81"/>
      <c r="BI19" s="81"/>
      <c r="BJ19" s="81"/>
      <c r="BK19" s="81"/>
      <c r="BL19" s="81"/>
      <c r="BM19" s="81"/>
      <c r="BN19" s="81"/>
      <c r="BO19" s="81"/>
      <c r="BP19" s="81"/>
      <c r="BQ19" s="82"/>
      <c r="BR19" s="82"/>
      <c r="BS19" s="83"/>
      <c r="BT19" s="84">
        <f t="shared" si="0"/>
        <v>0</v>
      </c>
      <c r="BU19" s="84">
        <f t="shared" si="1"/>
        <v>0</v>
      </c>
      <c r="BV19" s="84">
        <f t="shared" si="2"/>
        <v>0</v>
      </c>
    </row>
    <row r="20" spans="1:74" ht="13.15" hidden="1" customHeight="1" outlineLevel="3" x14ac:dyDescent="0.3">
      <c r="A20" s="79" t="s">
        <v>182</v>
      </c>
      <c r="B20" s="80">
        <v>0</v>
      </c>
      <c r="C20" s="81">
        <v>0</v>
      </c>
      <c r="D20" s="81">
        <v>1549.86</v>
      </c>
      <c r="E20" s="81">
        <v>1549.86</v>
      </c>
      <c r="F20" s="81">
        <v>0</v>
      </c>
      <c r="G20" s="81">
        <v>0</v>
      </c>
      <c r="H20" s="81">
        <v>0</v>
      </c>
      <c r="I20" s="81">
        <v>0</v>
      </c>
      <c r="J20" s="81">
        <v>0</v>
      </c>
      <c r="K20" s="81">
        <v>0</v>
      </c>
      <c r="L20" s="81">
        <v>0</v>
      </c>
      <c r="M20" s="81">
        <v>0</v>
      </c>
      <c r="N20" s="81">
        <v>4848.7</v>
      </c>
      <c r="O20" s="81">
        <v>0</v>
      </c>
      <c r="P20" s="81">
        <v>0</v>
      </c>
      <c r="Q20" s="81">
        <v>4848.7</v>
      </c>
      <c r="R20" s="82">
        <v>6398.5599999999995</v>
      </c>
      <c r="S20" s="80">
        <v>0</v>
      </c>
      <c r="T20" s="81">
        <v>0</v>
      </c>
      <c r="U20" s="81">
        <v>0</v>
      </c>
      <c r="V20" s="81">
        <v>0</v>
      </c>
      <c r="W20" s="81">
        <v>0</v>
      </c>
      <c r="X20" s="81">
        <v>0</v>
      </c>
      <c r="Y20" s="81">
        <v>0</v>
      </c>
      <c r="Z20" s="81">
        <v>0</v>
      </c>
      <c r="AA20" s="81">
        <v>0</v>
      </c>
      <c r="AB20" s="81">
        <v>0</v>
      </c>
      <c r="AC20" s="81">
        <v>0</v>
      </c>
      <c r="AD20" s="81">
        <v>0</v>
      </c>
      <c r="AE20" s="81">
        <v>0</v>
      </c>
      <c r="AF20" s="81">
        <v>0</v>
      </c>
      <c r="AG20" s="81">
        <v>0</v>
      </c>
      <c r="AH20" s="81">
        <v>0</v>
      </c>
      <c r="AI20" s="82">
        <v>0</v>
      </c>
      <c r="AJ20" s="80">
        <v>0</v>
      </c>
      <c r="AK20" s="81">
        <v>0</v>
      </c>
      <c r="AL20" s="81">
        <v>0</v>
      </c>
      <c r="AM20" s="81">
        <v>0</v>
      </c>
      <c r="AN20" s="81">
        <v>0</v>
      </c>
      <c r="AO20" s="81">
        <v>0</v>
      </c>
      <c r="AP20" s="81">
        <v>0</v>
      </c>
      <c r="AQ20" s="81">
        <v>0</v>
      </c>
      <c r="AR20" s="81">
        <v>0</v>
      </c>
      <c r="AS20" s="81">
        <v>0</v>
      </c>
      <c r="AT20" s="81">
        <v>0</v>
      </c>
      <c r="AU20" s="81">
        <v>0</v>
      </c>
      <c r="AV20" s="81">
        <v>0</v>
      </c>
      <c r="AW20" s="81">
        <v>0</v>
      </c>
      <c r="AX20" s="81">
        <v>0</v>
      </c>
      <c r="AY20" s="81">
        <v>0</v>
      </c>
      <c r="AZ20" s="82"/>
      <c r="BA20" s="80">
        <v>0</v>
      </c>
      <c r="BB20" s="81">
        <v>0</v>
      </c>
      <c r="BC20" s="81">
        <v>0</v>
      </c>
      <c r="BD20" s="81">
        <v>0</v>
      </c>
      <c r="BE20" s="81">
        <v>0</v>
      </c>
      <c r="BF20" s="81">
        <v>0</v>
      </c>
      <c r="BG20" s="81">
        <v>0</v>
      </c>
      <c r="BH20" s="81">
        <v>0</v>
      </c>
      <c r="BI20" s="81">
        <v>0</v>
      </c>
      <c r="BJ20" s="81">
        <v>0</v>
      </c>
      <c r="BK20" s="81">
        <v>0</v>
      </c>
      <c r="BL20" s="81">
        <v>0</v>
      </c>
      <c r="BM20" s="81">
        <v>0</v>
      </c>
      <c r="BN20" s="81">
        <v>0</v>
      </c>
      <c r="BO20" s="81">
        <v>0</v>
      </c>
      <c r="BP20" s="81">
        <v>0</v>
      </c>
      <c r="BQ20" s="82">
        <v>0</v>
      </c>
      <c r="BR20" s="82">
        <v>0</v>
      </c>
      <c r="BS20" s="83">
        <v>0</v>
      </c>
      <c r="BT20" s="84">
        <f t="shared" si="0"/>
        <v>-6398.5599999999995</v>
      </c>
      <c r="BU20" s="84">
        <f t="shared" si="1"/>
        <v>0</v>
      </c>
      <c r="BV20" s="84">
        <f t="shared" si="2"/>
        <v>0</v>
      </c>
    </row>
    <row r="21" spans="1:74" ht="13.15" hidden="1" customHeight="1" outlineLevel="2" collapsed="1" x14ac:dyDescent="0.3">
      <c r="A21" s="79" t="s">
        <v>183</v>
      </c>
      <c r="B21" s="80">
        <v>49340.36</v>
      </c>
      <c r="C21" s="81">
        <v>46520.480000000003</v>
      </c>
      <c r="D21" s="81">
        <v>45535.35</v>
      </c>
      <c r="E21" s="81">
        <v>141396.19</v>
      </c>
      <c r="F21" s="81">
        <v>50104.390000000007</v>
      </c>
      <c r="G21" s="81">
        <v>45445.51</v>
      </c>
      <c r="H21" s="81">
        <v>50096.630000000005</v>
      </c>
      <c r="I21" s="81">
        <v>145646.53000000003</v>
      </c>
      <c r="J21" s="81">
        <v>52554.48</v>
      </c>
      <c r="K21" s="81">
        <v>47527.5</v>
      </c>
      <c r="L21" s="81">
        <v>58453.39</v>
      </c>
      <c r="M21" s="81">
        <v>158535.37</v>
      </c>
      <c r="N21" s="81">
        <v>46239.01</v>
      </c>
      <c r="O21" s="81">
        <v>35687.910000000003</v>
      </c>
      <c r="P21" s="81">
        <v>40463.160000000003</v>
      </c>
      <c r="Q21" s="81">
        <v>122390.08000000002</v>
      </c>
      <c r="R21" s="82">
        <v>567968.17000000004</v>
      </c>
      <c r="S21" s="80">
        <v>58903.15</v>
      </c>
      <c r="T21" s="81">
        <v>44651.170000000006</v>
      </c>
      <c r="U21" s="81">
        <v>48097.380000000005</v>
      </c>
      <c r="V21" s="81">
        <v>151651.70000000001</v>
      </c>
      <c r="W21" s="81">
        <v>52343.82</v>
      </c>
      <c r="X21" s="81">
        <v>47113.06</v>
      </c>
      <c r="Y21" s="81">
        <v>60770</v>
      </c>
      <c r="Z21" s="81">
        <v>160226.88</v>
      </c>
      <c r="AA21" s="81">
        <v>64189.13</v>
      </c>
      <c r="AB21" s="81">
        <v>64189.13</v>
      </c>
      <c r="AC21" s="81">
        <v>64189.13</v>
      </c>
      <c r="AD21" s="81">
        <v>192567.38999999998</v>
      </c>
      <c r="AE21" s="81">
        <v>64189.13</v>
      </c>
      <c r="AF21" s="81">
        <v>64189.13</v>
      </c>
      <c r="AG21" s="81">
        <v>64189.13</v>
      </c>
      <c r="AH21" s="81">
        <v>192567.38999999998</v>
      </c>
      <c r="AI21" s="82">
        <v>697013.36</v>
      </c>
      <c r="AJ21" s="80">
        <v>58903.15</v>
      </c>
      <c r="AK21" s="81">
        <v>52000</v>
      </c>
      <c r="AL21" s="81">
        <v>52000</v>
      </c>
      <c r="AM21" s="81">
        <v>162903.15</v>
      </c>
      <c r="AN21" s="81">
        <v>60770</v>
      </c>
      <c r="AO21" s="81">
        <v>60770</v>
      </c>
      <c r="AP21" s="81">
        <v>60770</v>
      </c>
      <c r="AQ21" s="81">
        <v>182310</v>
      </c>
      <c r="AR21" s="81">
        <v>60770</v>
      </c>
      <c r="AS21" s="81">
        <v>60770</v>
      </c>
      <c r="AT21" s="81">
        <v>60770</v>
      </c>
      <c r="AU21" s="81">
        <v>182310</v>
      </c>
      <c r="AV21" s="81">
        <v>60770</v>
      </c>
      <c r="AW21" s="81">
        <v>60770</v>
      </c>
      <c r="AX21" s="81">
        <v>60770</v>
      </c>
      <c r="AY21" s="81">
        <v>182310</v>
      </c>
      <c r="AZ21" s="82"/>
      <c r="BA21" s="80">
        <v>58903.15</v>
      </c>
      <c r="BB21" s="81">
        <v>44651.170000000006</v>
      </c>
      <c r="BC21" s="81">
        <v>48097.380000000005</v>
      </c>
      <c r="BD21" s="81">
        <v>151651.70000000001</v>
      </c>
      <c r="BE21" s="81">
        <v>52343.82</v>
      </c>
      <c r="BF21" s="81">
        <v>60770</v>
      </c>
      <c r="BG21" s="81">
        <v>60770</v>
      </c>
      <c r="BH21" s="81">
        <v>173883.82</v>
      </c>
      <c r="BI21" s="81">
        <v>60770</v>
      </c>
      <c r="BJ21" s="81">
        <v>60770</v>
      </c>
      <c r="BK21" s="81">
        <v>60770</v>
      </c>
      <c r="BL21" s="81">
        <v>182310</v>
      </c>
      <c r="BM21" s="81">
        <v>60770</v>
      </c>
      <c r="BN21" s="81">
        <v>60770</v>
      </c>
      <c r="BO21" s="81">
        <v>60770</v>
      </c>
      <c r="BP21" s="81">
        <v>182310</v>
      </c>
      <c r="BQ21" s="82">
        <v>690155.52000000002</v>
      </c>
      <c r="BR21" s="82">
        <v>-5230.760000000002</v>
      </c>
      <c r="BS21" s="83">
        <v>-9.9930803674626763</v>
      </c>
      <c r="BT21" s="84">
        <f t="shared" si="0"/>
        <v>129045.18999999994</v>
      </c>
      <c r="BU21" s="84">
        <f t="shared" si="1"/>
        <v>697013.36</v>
      </c>
      <c r="BV21" s="84">
        <f t="shared" si="2"/>
        <v>6857.8399999999674</v>
      </c>
    </row>
    <row r="22" spans="1:74" ht="13.15" hidden="1" customHeight="1" outlineLevel="3" x14ac:dyDescent="0.3">
      <c r="A22" s="79" t="s">
        <v>184</v>
      </c>
      <c r="B22" s="80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2"/>
      <c r="S22" s="80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2"/>
      <c r="AJ22" s="80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2"/>
      <c r="BA22" s="80"/>
      <c r="BB22" s="81"/>
      <c r="BC22" s="81"/>
      <c r="BD22" s="81"/>
      <c r="BE22" s="81"/>
      <c r="BF22" s="81"/>
      <c r="BG22" s="81"/>
      <c r="BH22" s="81"/>
      <c r="BI22" s="81"/>
      <c r="BJ22" s="81"/>
      <c r="BK22" s="81"/>
      <c r="BL22" s="81"/>
      <c r="BM22" s="81"/>
      <c r="BN22" s="81"/>
      <c r="BO22" s="81"/>
      <c r="BP22" s="81"/>
      <c r="BQ22" s="82"/>
      <c r="BR22" s="82"/>
      <c r="BS22" s="83"/>
      <c r="BT22" s="84">
        <f t="shared" si="0"/>
        <v>0</v>
      </c>
      <c r="BU22" s="84">
        <f t="shared" si="1"/>
        <v>0</v>
      </c>
      <c r="BV22" s="84">
        <f t="shared" si="2"/>
        <v>0</v>
      </c>
    </row>
    <row r="23" spans="1:74" ht="13.15" hidden="1" customHeight="1" outlineLevel="3" x14ac:dyDescent="0.3">
      <c r="A23" s="79" t="s">
        <v>185</v>
      </c>
      <c r="B23" s="80">
        <v>0</v>
      </c>
      <c r="C23" s="81">
        <v>0</v>
      </c>
      <c r="D23" s="81">
        <v>0</v>
      </c>
      <c r="E23" s="81">
        <v>0</v>
      </c>
      <c r="F23" s="81">
        <v>0</v>
      </c>
      <c r="G23" s="81">
        <v>0</v>
      </c>
      <c r="H23" s="81">
        <v>0</v>
      </c>
      <c r="I23" s="81">
        <v>0</v>
      </c>
      <c r="J23" s="81">
        <v>0</v>
      </c>
      <c r="K23" s="81">
        <v>0</v>
      </c>
      <c r="L23" s="81">
        <v>0</v>
      </c>
      <c r="M23" s="81">
        <v>0</v>
      </c>
      <c r="N23" s="81">
        <v>0</v>
      </c>
      <c r="O23" s="81">
        <v>0</v>
      </c>
      <c r="P23" s="81">
        <v>0</v>
      </c>
      <c r="Q23" s="81">
        <v>0</v>
      </c>
      <c r="R23" s="82">
        <v>0</v>
      </c>
      <c r="S23" s="80">
        <v>0</v>
      </c>
      <c r="T23" s="81">
        <v>0</v>
      </c>
      <c r="U23" s="81">
        <v>0</v>
      </c>
      <c r="V23" s="81">
        <v>0</v>
      </c>
      <c r="W23" s="81">
        <v>0</v>
      </c>
      <c r="X23" s="81">
        <v>0</v>
      </c>
      <c r="Y23" s="81">
        <v>0</v>
      </c>
      <c r="Z23" s="81">
        <v>0</v>
      </c>
      <c r="AA23" s="81">
        <v>0</v>
      </c>
      <c r="AB23" s="81">
        <v>0</v>
      </c>
      <c r="AC23" s="81">
        <v>0</v>
      </c>
      <c r="AD23" s="81">
        <v>0</v>
      </c>
      <c r="AE23" s="81">
        <v>0</v>
      </c>
      <c r="AF23" s="81">
        <v>0</v>
      </c>
      <c r="AG23" s="81">
        <v>0</v>
      </c>
      <c r="AH23" s="81">
        <v>0</v>
      </c>
      <c r="AI23" s="82">
        <v>0</v>
      </c>
      <c r="AJ23" s="80">
        <v>0</v>
      </c>
      <c r="AK23" s="81">
        <v>0</v>
      </c>
      <c r="AL23" s="81">
        <v>0</v>
      </c>
      <c r="AM23" s="81">
        <v>0</v>
      </c>
      <c r="AN23" s="81">
        <v>0</v>
      </c>
      <c r="AO23" s="81">
        <v>0</v>
      </c>
      <c r="AP23" s="81">
        <v>0</v>
      </c>
      <c r="AQ23" s="81">
        <v>0</v>
      </c>
      <c r="AR23" s="81">
        <v>0</v>
      </c>
      <c r="AS23" s="81">
        <v>0</v>
      </c>
      <c r="AT23" s="81">
        <v>0</v>
      </c>
      <c r="AU23" s="81">
        <v>0</v>
      </c>
      <c r="AV23" s="81">
        <v>0</v>
      </c>
      <c r="AW23" s="81">
        <v>0</v>
      </c>
      <c r="AX23" s="81">
        <v>0</v>
      </c>
      <c r="AY23" s="81">
        <v>0</v>
      </c>
      <c r="AZ23" s="82"/>
      <c r="BA23" s="80">
        <v>0</v>
      </c>
      <c r="BB23" s="81">
        <v>0</v>
      </c>
      <c r="BC23" s="81">
        <v>0</v>
      </c>
      <c r="BD23" s="81">
        <v>0</v>
      </c>
      <c r="BE23" s="81">
        <v>0</v>
      </c>
      <c r="BF23" s="81">
        <v>0</v>
      </c>
      <c r="BG23" s="81">
        <v>0</v>
      </c>
      <c r="BH23" s="81">
        <v>0</v>
      </c>
      <c r="BI23" s="81">
        <v>0</v>
      </c>
      <c r="BJ23" s="81">
        <v>0</v>
      </c>
      <c r="BK23" s="81">
        <v>0</v>
      </c>
      <c r="BL23" s="81">
        <v>0</v>
      </c>
      <c r="BM23" s="81">
        <v>0</v>
      </c>
      <c r="BN23" s="81">
        <v>0</v>
      </c>
      <c r="BO23" s="81">
        <v>0</v>
      </c>
      <c r="BP23" s="81">
        <v>0</v>
      </c>
      <c r="BQ23" s="82">
        <v>0</v>
      </c>
      <c r="BR23" s="82">
        <v>0</v>
      </c>
      <c r="BS23" s="83">
        <v>0</v>
      </c>
      <c r="BT23" s="84">
        <f t="shared" si="0"/>
        <v>0</v>
      </c>
      <c r="BU23" s="84">
        <f t="shared" si="1"/>
        <v>0</v>
      </c>
      <c r="BV23" s="84">
        <f t="shared" si="2"/>
        <v>0</v>
      </c>
    </row>
    <row r="24" spans="1:74" ht="13.15" hidden="1" customHeight="1" outlineLevel="3" x14ac:dyDescent="0.3">
      <c r="A24" s="79" t="s">
        <v>186</v>
      </c>
      <c r="B24" s="80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2"/>
      <c r="S24" s="80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2"/>
      <c r="AJ24" s="80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2"/>
      <c r="BA24" s="80"/>
      <c r="BB24" s="81"/>
      <c r="BC24" s="81"/>
      <c r="BD24" s="81"/>
      <c r="BE24" s="81"/>
      <c r="BF24" s="81"/>
      <c r="BG24" s="81"/>
      <c r="BH24" s="81"/>
      <c r="BI24" s="81"/>
      <c r="BJ24" s="81"/>
      <c r="BK24" s="81"/>
      <c r="BL24" s="81"/>
      <c r="BM24" s="81"/>
      <c r="BN24" s="81"/>
      <c r="BO24" s="81"/>
      <c r="BP24" s="81"/>
      <c r="BQ24" s="82"/>
      <c r="BR24" s="82"/>
      <c r="BS24" s="83"/>
      <c r="BT24" s="84">
        <f t="shared" si="0"/>
        <v>0</v>
      </c>
      <c r="BU24" s="84">
        <f t="shared" si="1"/>
        <v>0</v>
      </c>
      <c r="BV24" s="84">
        <f t="shared" si="2"/>
        <v>0</v>
      </c>
    </row>
    <row r="25" spans="1:74" ht="13.15" hidden="1" customHeight="1" outlineLevel="3" x14ac:dyDescent="0.3">
      <c r="A25" s="79" t="s">
        <v>187</v>
      </c>
      <c r="B25" s="80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2"/>
      <c r="S25" s="80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2"/>
      <c r="AJ25" s="80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2"/>
      <c r="BA25" s="80"/>
      <c r="BB25" s="81"/>
      <c r="BC25" s="81"/>
      <c r="BD25" s="81"/>
      <c r="BE25" s="81"/>
      <c r="BF25" s="81"/>
      <c r="BG25" s="81"/>
      <c r="BH25" s="81"/>
      <c r="BI25" s="81"/>
      <c r="BJ25" s="81"/>
      <c r="BK25" s="81"/>
      <c r="BL25" s="81"/>
      <c r="BM25" s="81"/>
      <c r="BN25" s="81"/>
      <c r="BO25" s="81"/>
      <c r="BP25" s="81"/>
      <c r="BQ25" s="82"/>
      <c r="BR25" s="82"/>
      <c r="BS25" s="83"/>
      <c r="BT25" s="84">
        <f t="shared" si="0"/>
        <v>0</v>
      </c>
      <c r="BU25" s="84">
        <f t="shared" si="1"/>
        <v>0</v>
      </c>
      <c r="BV25" s="84">
        <f t="shared" si="2"/>
        <v>0</v>
      </c>
    </row>
    <row r="26" spans="1:74" ht="13.15" hidden="1" customHeight="1" outlineLevel="3" x14ac:dyDescent="0.3">
      <c r="A26" s="79" t="s">
        <v>188</v>
      </c>
      <c r="B26" s="80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2"/>
      <c r="S26" s="80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2"/>
      <c r="AJ26" s="80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2"/>
      <c r="BA26" s="80"/>
      <c r="BB26" s="81"/>
      <c r="BC26" s="81"/>
      <c r="BD26" s="81"/>
      <c r="BE26" s="81"/>
      <c r="BF26" s="81"/>
      <c r="BG26" s="81"/>
      <c r="BH26" s="81"/>
      <c r="BI26" s="81"/>
      <c r="BJ26" s="81"/>
      <c r="BK26" s="81"/>
      <c r="BL26" s="81"/>
      <c r="BM26" s="81"/>
      <c r="BN26" s="81"/>
      <c r="BO26" s="81"/>
      <c r="BP26" s="81"/>
      <c r="BQ26" s="82"/>
      <c r="BR26" s="82"/>
      <c r="BS26" s="83"/>
      <c r="BT26" s="84">
        <f t="shared" si="0"/>
        <v>0</v>
      </c>
      <c r="BU26" s="84">
        <f t="shared" si="1"/>
        <v>0</v>
      </c>
      <c r="BV26" s="84">
        <f t="shared" si="2"/>
        <v>0</v>
      </c>
    </row>
    <row r="27" spans="1:74" ht="13.15" hidden="1" customHeight="1" outlineLevel="3" x14ac:dyDescent="0.3">
      <c r="A27" s="79" t="s">
        <v>189</v>
      </c>
      <c r="B27" s="80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2"/>
      <c r="S27" s="80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2"/>
      <c r="AJ27" s="80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2"/>
      <c r="BA27" s="80"/>
      <c r="BB27" s="81"/>
      <c r="BC27" s="81"/>
      <c r="BD27" s="81"/>
      <c r="BE27" s="81"/>
      <c r="BF27" s="81"/>
      <c r="BG27" s="81"/>
      <c r="BH27" s="81"/>
      <c r="BI27" s="81"/>
      <c r="BJ27" s="81"/>
      <c r="BK27" s="81"/>
      <c r="BL27" s="81"/>
      <c r="BM27" s="81"/>
      <c r="BN27" s="81"/>
      <c r="BO27" s="81"/>
      <c r="BP27" s="81"/>
      <c r="BQ27" s="82"/>
      <c r="BR27" s="82"/>
      <c r="BS27" s="83"/>
      <c r="BT27" s="84">
        <f t="shared" si="0"/>
        <v>0</v>
      </c>
      <c r="BU27" s="84">
        <f t="shared" si="1"/>
        <v>0</v>
      </c>
      <c r="BV27" s="84">
        <f t="shared" si="2"/>
        <v>0</v>
      </c>
    </row>
    <row r="28" spans="1:74" ht="13.15" hidden="1" customHeight="1" outlineLevel="3" x14ac:dyDescent="0.3">
      <c r="A28" s="79" t="s">
        <v>190</v>
      </c>
      <c r="B28" s="80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2"/>
      <c r="S28" s="80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2"/>
      <c r="AJ28" s="80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2"/>
      <c r="BA28" s="80"/>
      <c r="BB28" s="81"/>
      <c r="BC28" s="81"/>
      <c r="BD28" s="81"/>
      <c r="BE28" s="81"/>
      <c r="BF28" s="81"/>
      <c r="BG28" s="81"/>
      <c r="BH28" s="81"/>
      <c r="BI28" s="81"/>
      <c r="BJ28" s="81"/>
      <c r="BK28" s="81"/>
      <c r="BL28" s="81"/>
      <c r="BM28" s="81"/>
      <c r="BN28" s="81"/>
      <c r="BO28" s="81"/>
      <c r="BP28" s="81"/>
      <c r="BQ28" s="82"/>
      <c r="BR28" s="82"/>
      <c r="BS28" s="83"/>
      <c r="BT28" s="84">
        <f t="shared" si="0"/>
        <v>0</v>
      </c>
      <c r="BU28" s="84">
        <f t="shared" si="1"/>
        <v>0</v>
      </c>
      <c r="BV28" s="84">
        <f t="shared" si="2"/>
        <v>0</v>
      </c>
    </row>
    <row r="29" spans="1:74" ht="13.15" hidden="1" customHeight="1" outlineLevel="3" x14ac:dyDescent="0.3">
      <c r="A29" s="79" t="s">
        <v>191</v>
      </c>
      <c r="B29" s="80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2"/>
      <c r="S29" s="80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2"/>
      <c r="AJ29" s="80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2"/>
      <c r="BA29" s="80"/>
      <c r="BB29" s="81"/>
      <c r="BC29" s="81"/>
      <c r="BD29" s="81"/>
      <c r="BE29" s="81"/>
      <c r="BF29" s="81"/>
      <c r="BG29" s="81"/>
      <c r="BH29" s="81"/>
      <c r="BI29" s="81"/>
      <c r="BJ29" s="81"/>
      <c r="BK29" s="81"/>
      <c r="BL29" s="81"/>
      <c r="BM29" s="81"/>
      <c r="BN29" s="81"/>
      <c r="BO29" s="81"/>
      <c r="BP29" s="81"/>
      <c r="BQ29" s="82"/>
      <c r="BR29" s="82"/>
      <c r="BS29" s="83"/>
      <c r="BT29" s="84">
        <f t="shared" si="0"/>
        <v>0</v>
      </c>
      <c r="BU29" s="84">
        <f t="shared" si="1"/>
        <v>0</v>
      </c>
      <c r="BV29" s="84">
        <f t="shared" si="2"/>
        <v>0</v>
      </c>
    </row>
    <row r="30" spans="1:74" ht="13.15" hidden="1" customHeight="1" outlineLevel="3" x14ac:dyDescent="0.3">
      <c r="A30" s="79" t="s">
        <v>192</v>
      </c>
      <c r="B30" s="80">
        <v>296.22000000000003</v>
      </c>
      <c r="C30" s="81">
        <v>364.66999999999996</v>
      </c>
      <c r="D30" s="81">
        <v>377.90999999999997</v>
      </c>
      <c r="E30" s="81">
        <v>1038.8</v>
      </c>
      <c r="F30" s="81">
        <v>412.21000000000004</v>
      </c>
      <c r="G30" s="81">
        <v>358.51</v>
      </c>
      <c r="H30" s="81">
        <v>422.45</v>
      </c>
      <c r="I30" s="81">
        <v>1193.17</v>
      </c>
      <c r="J30" s="81">
        <v>397.46000000000004</v>
      </c>
      <c r="K30" s="81">
        <v>1474.03</v>
      </c>
      <c r="L30" s="81">
        <v>669.57999999999993</v>
      </c>
      <c r="M30" s="81">
        <v>2541.0699999999997</v>
      </c>
      <c r="N30" s="81">
        <v>1499.6399999999999</v>
      </c>
      <c r="O30" s="81">
        <v>597.57000000000005</v>
      </c>
      <c r="P30" s="81">
        <v>1136.98</v>
      </c>
      <c r="Q30" s="81">
        <v>3234.19</v>
      </c>
      <c r="R30" s="82">
        <v>8007.23</v>
      </c>
      <c r="S30" s="80">
        <v>1025.45</v>
      </c>
      <c r="T30" s="81">
        <v>-2558.86</v>
      </c>
      <c r="U30" s="81">
        <v>1321.17</v>
      </c>
      <c r="V30" s="81">
        <v>-212.24</v>
      </c>
      <c r="W30" s="81">
        <v>805.94</v>
      </c>
      <c r="X30" s="81">
        <v>653.07000000000005</v>
      </c>
      <c r="Y30" s="81">
        <v>0</v>
      </c>
      <c r="Z30" s="81">
        <v>1459.0100000000002</v>
      </c>
      <c r="AA30" s="81">
        <v>0</v>
      </c>
      <c r="AB30" s="81">
        <v>0</v>
      </c>
      <c r="AC30" s="81">
        <v>0</v>
      </c>
      <c r="AD30" s="81">
        <v>0</v>
      </c>
      <c r="AE30" s="81">
        <v>0</v>
      </c>
      <c r="AF30" s="81">
        <v>0</v>
      </c>
      <c r="AG30" s="81">
        <v>0</v>
      </c>
      <c r="AH30" s="81">
        <v>0</v>
      </c>
      <c r="AI30" s="82">
        <v>1246.77</v>
      </c>
      <c r="AJ30" s="80">
        <v>1025.45</v>
      </c>
      <c r="AK30" s="81">
        <v>0</v>
      </c>
      <c r="AL30" s="81">
        <v>0</v>
      </c>
      <c r="AM30" s="81">
        <v>1025.45</v>
      </c>
      <c r="AN30" s="81">
        <v>0</v>
      </c>
      <c r="AO30" s="81">
        <v>0</v>
      </c>
      <c r="AP30" s="81">
        <v>0</v>
      </c>
      <c r="AQ30" s="81">
        <v>0</v>
      </c>
      <c r="AR30" s="81">
        <v>0</v>
      </c>
      <c r="AS30" s="81">
        <v>0</v>
      </c>
      <c r="AT30" s="81">
        <v>0</v>
      </c>
      <c r="AU30" s="81">
        <v>0</v>
      </c>
      <c r="AV30" s="81">
        <v>0</v>
      </c>
      <c r="AW30" s="81">
        <v>0</v>
      </c>
      <c r="AX30" s="81">
        <v>0</v>
      </c>
      <c r="AY30" s="81">
        <v>0</v>
      </c>
      <c r="AZ30" s="82"/>
      <c r="BA30" s="80">
        <v>1025.45</v>
      </c>
      <c r="BB30" s="81">
        <v>-2558.86</v>
      </c>
      <c r="BC30" s="81">
        <v>1321.17</v>
      </c>
      <c r="BD30" s="81">
        <v>-212.24</v>
      </c>
      <c r="BE30" s="81">
        <v>805.94</v>
      </c>
      <c r="BF30" s="81">
        <v>0</v>
      </c>
      <c r="BG30" s="81">
        <v>0</v>
      </c>
      <c r="BH30" s="81">
        <v>805.94</v>
      </c>
      <c r="BI30" s="81">
        <v>0</v>
      </c>
      <c r="BJ30" s="81">
        <v>0</v>
      </c>
      <c r="BK30" s="81">
        <v>0</v>
      </c>
      <c r="BL30" s="81">
        <v>0</v>
      </c>
      <c r="BM30" s="81">
        <v>0</v>
      </c>
      <c r="BN30" s="81">
        <v>0</v>
      </c>
      <c r="BO30" s="81">
        <v>0</v>
      </c>
      <c r="BP30" s="81">
        <v>0</v>
      </c>
      <c r="BQ30" s="82">
        <v>593.70000000000005</v>
      </c>
      <c r="BR30" s="82">
        <v>-152.87</v>
      </c>
      <c r="BS30" s="83">
        <v>-18.967913244162098</v>
      </c>
      <c r="BT30" s="84">
        <f t="shared" si="0"/>
        <v>-6760.4599999999991</v>
      </c>
      <c r="BU30" s="84">
        <f t="shared" si="1"/>
        <v>1246.77</v>
      </c>
      <c r="BV30" s="84">
        <f t="shared" si="2"/>
        <v>653.06999999999994</v>
      </c>
    </row>
    <row r="31" spans="1:74" ht="13.15" hidden="1" customHeight="1" outlineLevel="2" collapsed="1" x14ac:dyDescent="0.3">
      <c r="A31" s="79" t="s">
        <v>193</v>
      </c>
      <c r="B31" s="80">
        <v>15624.119999999999</v>
      </c>
      <c r="C31" s="81">
        <v>15127.5</v>
      </c>
      <c r="D31" s="81">
        <v>15224.77</v>
      </c>
      <c r="E31" s="81">
        <v>45976.39</v>
      </c>
      <c r="F31" s="81">
        <v>16057.18</v>
      </c>
      <c r="G31" s="81">
        <v>16251.590000000002</v>
      </c>
      <c r="H31" s="81">
        <v>17016.89</v>
      </c>
      <c r="I31" s="81">
        <v>49325.66</v>
      </c>
      <c r="J31" s="81">
        <v>17489.599999999999</v>
      </c>
      <c r="K31" s="81">
        <v>22917.219999999998</v>
      </c>
      <c r="L31" s="81">
        <v>24678.410000000003</v>
      </c>
      <c r="M31" s="81">
        <v>65085.229999999996</v>
      </c>
      <c r="N31" s="81">
        <v>23133.450000000004</v>
      </c>
      <c r="O31" s="81">
        <v>13879.349999999999</v>
      </c>
      <c r="P31" s="81">
        <v>14025.07</v>
      </c>
      <c r="Q31" s="81">
        <v>51037.87</v>
      </c>
      <c r="R31" s="82">
        <v>211425.15000000002</v>
      </c>
      <c r="S31" s="80">
        <v>21416.820000000003</v>
      </c>
      <c r="T31" s="81">
        <v>-10760.500000000002</v>
      </c>
      <c r="U31" s="81">
        <v>31418.690000000002</v>
      </c>
      <c r="V31" s="81">
        <v>42075.01</v>
      </c>
      <c r="W31" s="81">
        <v>18341.469999999998</v>
      </c>
      <c r="X31" s="81">
        <v>16258.099999999999</v>
      </c>
      <c r="Y31" s="81">
        <v>16580</v>
      </c>
      <c r="Z31" s="81">
        <v>51179.569999999992</v>
      </c>
      <c r="AA31" s="81">
        <v>11820</v>
      </c>
      <c r="AB31" s="81">
        <v>14200</v>
      </c>
      <c r="AC31" s="81">
        <v>18880</v>
      </c>
      <c r="AD31" s="81">
        <v>44900</v>
      </c>
      <c r="AE31" s="81">
        <v>16400</v>
      </c>
      <c r="AF31" s="81">
        <v>18880</v>
      </c>
      <c r="AG31" s="81">
        <v>16340</v>
      </c>
      <c r="AH31" s="81">
        <v>51620</v>
      </c>
      <c r="AI31" s="82">
        <v>189774.58</v>
      </c>
      <c r="AJ31" s="80">
        <v>21416.820000000003</v>
      </c>
      <c r="AK31" s="81">
        <v>18520</v>
      </c>
      <c r="AL31" s="81">
        <v>21020</v>
      </c>
      <c r="AM31" s="81">
        <v>60956.820000000007</v>
      </c>
      <c r="AN31" s="81">
        <v>18140</v>
      </c>
      <c r="AO31" s="81">
        <v>18800</v>
      </c>
      <c r="AP31" s="81">
        <v>16580</v>
      </c>
      <c r="AQ31" s="81">
        <v>53520</v>
      </c>
      <c r="AR31" s="81">
        <v>11820</v>
      </c>
      <c r="AS31" s="81">
        <v>14200</v>
      </c>
      <c r="AT31" s="81">
        <v>18880</v>
      </c>
      <c r="AU31" s="81">
        <v>44900</v>
      </c>
      <c r="AV31" s="81">
        <v>16400</v>
      </c>
      <c r="AW31" s="81">
        <v>18880</v>
      </c>
      <c r="AX31" s="81">
        <v>16340</v>
      </c>
      <c r="AY31" s="81">
        <v>51620</v>
      </c>
      <c r="AZ31" s="82"/>
      <c r="BA31" s="80">
        <v>21416.820000000003</v>
      </c>
      <c r="BB31" s="81">
        <v>-10760.500000000002</v>
      </c>
      <c r="BC31" s="81">
        <v>31418.690000000002</v>
      </c>
      <c r="BD31" s="81">
        <v>42075.01</v>
      </c>
      <c r="BE31" s="81">
        <v>18341.469999999998</v>
      </c>
      <c r="BF31" s="81">
        <v>18800</v>
      </c>
      <c r="BG31" s="81">
        <v>16580</v>
      </c>
      <c r="BH31" s="81">
        <v>53721.47</v>
      </c>
      <c r="BI31" s="81">
        <v>11820</v>
      </c>
      <c r="BJ31" s="81">
        <v>14200</v>
      </c>
      <c r="BK31" s="81">
        <v>18880</v>
      </c>
      <c r="BL31" s="81">
        <v>44900</v>
      </c>
      <c r="BM31" s="81">
        <v>16400</v>
      </c>
      <c r="BN31" s="81">
        <v>18880</v>
      </c>
      <c r="BO31" s="81">
        <v>16340</v>
      </c>
      <c r="BP31" s="81">
        <v>51620</v>
      </c>
      <c r="BQ31" s="82">
        <v>192316.47999999998</v>
      </c>
      <c r="BR31" s="82">
        <v>-2083.369999999999</v>
      </c>
      <c r="BS31" s="83">
        <v>-11.358795123836853</v>
      </c>
      <c r="BT31" s="84">
        <f t="shared" si="0"/>
        <v>-21650.570000000036</v>
      </c>
      <c r="BU31" s="84">
        <f t="shared" si="1"/>
        <v>189774.58</v>
      </c>
      <c r="BV31" s="84">
        <f t="shared" si="2"/>
        <v>-2541.8999999999942</v>
      </c>
    </row>
    <row r="32" spans="1:74" ht="13.15" hidden="1" customHeight="1" outlineLevel="3" x14ac:dyDescent="0.3">
      <c r="A32" s="79" t="s">
        <v>194</v>
      </c>
      <c r="B32" s="80">
        <v>0</v>
      </c>
      <c r="C32" s="81">
        <v>0</v>
      </c>
      <c r="D32" s="81">
        <v>0</v>
      </c>
      <c r="E32" s="81">
        <v>0</v>
      </c>
      <c r="F32" s="81">
        <v>0</v>
      </c>
      <c r="G32" s="81">
        <v>0</v>
      </c>
      <c r="H32" s="81">
        <v>0</v>
      </c>
      <c r="I32" s="81">
        <v>0</v>
      </c>
      <c r="J32" s="81">
        <v>0</v>
      </c>
      <c r="K32" s="81">
        <v>0</v>
      </c>
      <c r="L32" s="81">
        <v>0</v>
      </c>
      <c r="M32" s="81">
        <v>0</v>
      </c>
      <c r="N32" s="81">
        <v>0</v>
      </c>
      <c r="O32" s="81">
        <v>0</v>
      </c>
      <c r="P32" s="81">
        <v>0</v>
      </c>
      <c r="Q32" s="81">
        <v>0</v>
      </c>
      <c r="R32" s="82">
        <v>0</v>
      </c>
      <c r="S32" s="80">
        <v>0</v>
      </c>
      <c r="T32" s="81">
        <v>0</v>
      </c>
      <c r="U32" s="81">
        <v>0</v>
      </c>
      <c r="V32" s="81">
        <v>0</v>
      </c>
      <c r="W32" s="81">
        <v>0</v>
      </c>
      <c r="X32" s="81">
        <v>0</v>
      </c>
      <c r="Y32" s="81">
        <v>3969.05</v>
      </c>
      <c r="Z32" s="81">
        <v>3969.05</v>
      </c>
      <c r="AA32" s="81">
        <v>5617.23</v>
      </c>
      <c r="AB32" s="81">
        <v>5617.23</v>
      </c>
      <c r="AC32" s="81">
        <v>5617.23</v>
      </c>
      <c r="AD32" s="81">
        <v>16851.689999999999</v>
      </c>
      <c r="AE32" s="81">
        <v>5538.77</v>
      </c>
      <c r="AF32" s="81">
        <v>5538.77</v>
      </c>
      <c r="AG32" s="81">
        <v>5538.77</v>
      </c>
      <c r="AH32" s="81">
        <v>16616.310000000001</v>
      </c>
      <c r="AI32" s="82">
        <v>37437.050000000003</v>
      </c>
      <c r="AJ32" s="80">
        <v>0</v>
      </c>
      <c r="AK32" s="81">
        <v>1987.63</v>
      </c>
      <c r="AL32" s="81">
        <v>1987.63</v>
      </c>
      <c r="AM32" s="81">
        <v>3975.26</v>
      </c>
      <c r="AN32" s="81">
        <v>4875.04</v>
      </c>
      <c r="AO32" s="81">
        <v>4875.04</v>
      </c>
      <c r="AP32" s="81">
        <v>4875.04</v>
      </c>
      <c r="AQ32" s="81">
        <v>14625.119999999999</v>
      </c>
      <c r="AR32" s="81">
        <v>5850.04</v>
      </c>
      <c r="AS32" s="81">
        <v>5850.04</v>
      </c>
      <c r="AT32" s="81">
        <v>5850.04</v>
      </c>
      <c r="AU32" s="81">
        <v>17550.12</v>
      </c>
      <c r="AV32" s="81">
        <v>4875.04</v>
      </c>
      <c r="AW32" s="81">
        <v>4875.04</v>
      </c>
      <c r="AX32" s="81">
        <v>4875.04</v>
      </c>
      <c r="AY32" s="81">
        <v>14625.119999999999</v>
      </c>
      <c r="AZ32" s="82"/>
      <c r="BA32" s="80">
        <v>0</v>
      </c>
      <c r="BB32" s="81">
        <v>0</v>
      </c>
      <c r="BC32" s="81">
        <v>0</v>
      </c>
      <c r="BD32" s="81">
        <v>0</v>
      </c>
      <c r="BE32" s="81">
        <v>0</v>
      </c>
      <c r="BF32" s="81">
        <v>4306.7</v>
      </c>
      <c r="BG32" s="81">
        <v>4306.7</v>
      </c>
      <c r="BH32" s="81">
        <v>8613.4</v>
      </c>
      <c r="BI32" s="81">
        <v>5920.0499999999993</v>
      </c>
      <c r="BJ32" s="81">
        <v>5920.0499999999993</v>
      </c>
      <c r="BK32" s="81">
        <v>5920.0499999999993</v>
      </c>
      <c r="BL32" s="81">
        <v>17760.149999999998</v>
      </c>
      <c r="BM32" s="81">
        <v>5720.31</v>
      </c>
      <c r="BN32" s="81">
        <v>5720.31</v>
      </c>
      <c r="BO32" s="81">
        <v>5720.31</v>
      </c>
      <c r="BP32" s="81">
        <v>17160.93</v>
      </c>
      <c r="BQ32" s="82">
        <v>43534.479999999996</v>
      </c>
      <c r="BR32" s="82">
        <v>0</v>
      </c>
      <c r="BS32" s="83">
        <v>0</v>
      </c>
      <c r="BT32" s="84">
        <f t="shared" si="0"/>
        <v>37437.050000000003</v>
      </c>
      <c r="BU32" s="84">
        <f t="shared" si="1"/>
        <v>37437.050000000003</v>
      </c>
      <c r="BV32" s="84">
        <f t="shared" si="2"/>
        <v>-6097.429999999993</v>
      </c>
    </row>
    <row r="33" spans="1:74" ht="13.15" hidden="1" customHeight="1" outlineLevel="2" collapsed="1" x14ac:dyDescent="0.3">
      <c r="A33" s="79" t="s">
        <v>195</v>
      </c>
      <c r="B33" s="80">
        <v>0</v>
      </c>
      <c r="C33" s="81">
        <v>0</v>
      </c>
      <c r="D33" s="81">
        <v>0</v>
      </c>
      <c r="E33" s="81">
        <v>0</v>
      </c>
      <c r="F33" s="81">
        <v>0</v>
      </c>
      <c r="G33" s="81">
        <v>0</v>
      </c>
      <c r="H33" s="81">
        <v>0</v>
      </c>
      <c r="I33" s="81">
        <v>0</v>
      </c>
      <c r="J33" s="81">
        <v>0</v>
      </c>
      <c r="K33" s="81">
        <v>26807</v>
      </c>
      <c r="L33" s="81">
        <v>13379</v>
      </c>
      <c r="M33" s="81">
        <v>40186</v>
      </c>
      <c r="N33" s="81">
        <v>33759</v>
      </c>
      <c r="O33" s="81">
        <v>-7607</v>
      </c>
      <c r="P33" s="81">
        <v>6912</v>
      </c>
      <c r="Q33" s="81">
        <v>33064</v>
      </c>
      <c r="R33" s="82">
        <v>73250</v>
      </c>
      <c r="S33" s="80">
        <v>9624</v>
      </c>
      <c r="T33" s="81">
        <v>-3467</v>
      </c>
      <c r="U33" s="81">
        <v>-27178.639999999999</v>
      </c>
      <c r="V33" s="81">
        <v>-21021.64</v>
      </c>
      <c r="W33" s="81">
        <v>5729.7</v>
      </c>
      <c r="X33" s="81">
        <v>3306</v>
      </c>
      <c r="Y33" s="81">
        <v>3969.05</v>
      </c>
      <c r="Z33" s="81">
        <v>13004.75</v>
      </c>
      <c r="AA33" s="81">
        <v>5617.23</v>
      </c>
      <c r="AB33" s="81">
        <v>5617.23</v>
      </c>
      <c r="AC33" s="81">
        <v>5617.23</v>
      </c>
      <c r="AD33" s="81">
        <v>16851.689999999999</v>
      </c>
      <c r="AE33" s="81">
        <v>5538.77</v>
      </c>
      <c r="AF33" s="81">
        <v>5538.77</v>
      </c>
      <c r="AG33" s="81">
        <v>5538.77</v>
      </c>
      <c r="AH33" s="81">
        <v>16616.310000000001</v>
      </c>
      <c r="AI33" s="82">
        <v>25451.11</v>
      </c>
      <c r="AJ33" s="80">
        <v>9624</v>
      </c>
      <c r="AK33" s="81">
        <v>1987.63</v>
      </c>
      <c r="AL33" s="81">
        <v>1987.63</v>
      </c>
      <c r="AM33" s="81">
        <v>13599.260000000002</v>
      </c>
      <c r="AN33" s="81">
        <v>4875.04</v>
      </c>
      <c r="AO33" s="81">
        <v>4875.04</v>
      </c>
      <c r="AP33" s="81">
        <v>4875.04</v>
      </c>
      <c r="AQ33" s="81">
        <v>14625.119999999999</v>
      </c>
      <c r="AR33" s="81">
        <v>5850.04</v>
      </c>
      <c r="AS33" s="81">
        <v>5850.04</v>
      </c>
      <c r="AT33" s="81">
        <v>5850.04</v>
      </c>
      <c r="AU33" s="81">
        <v>17550.12</v>
      </c>
      <c r="AV33" s="81">
        <v>4875.04</v>
      </c>
      <c r="AW33" s="81">
        <v>4875.04</v>
      </c>
      <c r="AX33" s="81">
        <v>4875.04</v>
      </c>
      <c r="AY33" s="81">
        <v>14625.119999999999</v>
      </c>
      <c r="AZ33" s="82"/>
      <c r="BA33" s="80">
        <v>9624</v>
      </c>
      <c r="BB33" s="81">
        <v>-3467</v>
      </c>
      <c r="BC33" s="81">
        <v>-27178.639999999999</v>
      </c>
      <c r="BD33" s="81">
        <v>-21021.64</v>
      </c>
      <c r="BE33" s="81">
        <v>5729.7</v>
      </c>
      <c r="BF33" s="81">
        <v>4306.7</v>
      </c>
      <c r="BG33" s="81">
        <v>4306.7</v>
      </c>
      <c r="BH33" s="81">
        <v>14343.099999999999</v>
      </c>
      <c r="BI33" s="81">
        <v>5920.0499999999993</v>
      </c>
      <c r="BJ33" s="81">
        <v>5920.0499999999993</v>
      </c>
      <c r="BK33" s="81">
        <v>5920.0499999999993</v>
      </c>
      <c r="BL33" s="81">
        <v>17760.149999999998</v>
      </c>
      <c r="BM33" s="81">
        <v>5720.31</v>
      </c>
      <c r="BN33" s="81">
        <v>5720.31</v>
      </c>
      <c r="BO33" s="81">
        <v>5720.31</v>
      </c>
      <c r="BP33" s="81">
        <v>17160.93</v>
      </c>
      <c r="BQ33" s="82">
        <v>28242.540000000005</v>
      </c>
      <c r="BR33" s="82">
        <v>-2423.6999999999998</v>
      </c>
      <c r="BS33" s="83">
        <v>-42.300644012775535</v>
      </c>
      <c r="BT33" s="84">
        <f t="shared" si="0"/>
        <v>-47798.89</v>
      </c>
      <c r="BU33" s="84">
        <f t="shared" si="1"/>
        <v>25451.11</v>
      </c>
      <c r="BV33" s="84">
        <f t="shared" si="2"/>
        <v>-2791.4300000000039</v>
      </c>
    </row>
    <row r="34" spans="1:74" ht="13.15" hidden="1" customHeight="1" outlineLevel="1" collapsed="1" x14ac:dyDescent="0.3">
      <c r="A34" s="79" t="s">
        <v>196</v>
      </c>
      <c r="B34" s="80">
        <v>64964.479999999996</v>
      </c>
      <c r="C34" s="81">
        <v>61647.98</v>
      </c>
      <c r="D34" s="81">
        <v>60760.119999999995</v>
      </c>
      <c r="E34" s="81">
        <v>187372.58</v>
      </c>
      <c r="F34" s="81">
        <v>66161.570000000007</v>
      </c>
      <c r="G34" s="81">
        <v>61697.100000000006</v>
      </c>
      <c r="H34" s="81">
        <v>67113.52</v>
      </c>
      <c r="I34" s="81">
        <v>194972.19</v>
      </c>
      <c r="J34" s="81">
        <v>70044.08</v>
      </c>
      <c r="K34" s="81">
        <v>97251.72</v>
      </c>
      <c r="L34" s="81">
        <v>96510.8</v>
      </c>
      <c r="M34" s="81">
        <v>263806.59999999998</v>
      </c>
      <c r="N34" s="81">
        <v>103131.46</v>
      </c>
      <c r="O34" s="81">
        <v>41960.26</v>
      </c>
      <c r="P34" s="81">
        <v>61400.23</v>
      </c>
      <c r="Q34" s="81">
        <v>206491.95</v>
      </c>
      <c r="R34" s="82">
        <v>852643.32000000007</v>
      </c>
      <c r="S34" s="80">
        <v>89943.97</v>
      </c>
      <c r="T34" s="81">
        <v>30423.670000000006</v>
      </c>
      <c r="U34" s="81">
        <v>52337.430000000008</v>
      </c>
      <c r="V34" s="81">
        <v>172705.07</v>
      </c>
      <c r="W34" s="81">
        <v>76414.989999999991</v>
      </c>
      <c r="X34" s="81">
        <v>66677.16</v>
      </c>
      <c r="Y34" s="81">
        <v>81319.05</v>
      </c>
      <c r="Z34" s="81">
        <v>224411.2</v>
      </c>
      <c r="AA34" s="81">
        <v>81626.36</v>
      </c>
      <c r="AB34" s="81">
        <v>84006.36</v>
      </c>
      <c r="AC34" s="81">
        <v>88686.36</v>
      </c>
      <c r="AD34" s="81">
        <v>254319.08000000002</v>
      </c>
      <c r="AE34" s="81">
        <v>86127.900000000009</v>
      </c>
      <c r="AF34" s="81">
        <v>88607.900000000009</v>
      </c>
      <c r="AG34" s="81">
        <v>86067.900000000009</v>
      </c>
      <c r="AH34" s="81">
        <v>260803.7</v>
      </c>
      <c r="AI34" s="82">
        <v>912239.05</v>
      </c>
      <c r="AJ34" s="80">
        <v>89943.97</v>
      </c>
      <c r="AK34" s="81">
        <v>72507.63</v>
      </c>
      <c r="AL34" s="81">
        <v>75007.63</v>
      </c>
      <c r="AM34" s="81">
        <v>237459.23</v>
      </c>
      <c r="AN34" s="81">
        <v>83785.039999999994</v>
      </c>
      <c r="AO34" s="81">
        <v>84445.04</v>
      </c>
      <c r="AP34" s="81">
        <v>82225.039999999994</v>
      </c>
      <c r="AQ34" s="81">
        <v>250455.12</v>
      </c>
      <c r="AR34" s="81">
        <v>78440.039999999994</v>
      </c>
      <c r="AS34" s="81">
        <v>80820.039999999994</v>
      </c>
      <c r="AT34" s="81">
        <v>85500.04</v>
      </c>
      <c r="AU34" s="81">
        <v>244760.12</v>
      </c>
      <c r="AV34" s="81">
        <v>82045.039999999994</v>
      </c>
      <c r="AW34" s="81">
        <v>84525.04</v>
      </c>
      <c r="AX34" s="81">
        <v>81985.039999999994</v>
      </c>
      <c r="AY34" s="81">
        <v>248555.12</v>
      </c>
      <c r="AZ34" s="82"/>
      <c r="BA34" s="80">
        <v>89943.97</v>
      </c>
      <c r="BB34" s="81">
        <v>30423.670000000006</v>
      </c>
      <c r="BC34" s="81">
        <v>52337.430000000008</v>
      </c>
      <c r="BD34" s="81">
        <v>172705.07</v>
      </c>
      <c r="BE34" s="81">
        <v>76414.989999999991</v>
      </c>
      <c r="BF34" s="81">
        <v>83876.7</v>
      </c>
      <c r="BG34" s="81">
        <v>81656.7</v>
      </c>
      <c r="BH34" s="81">
        <v>241948.39</v>
      </c>
      <c r="BI34" s="81">
        <v>78510.05</v>
      </c>
      <c r="BJ34" s="81">
        <v>80890.05</v>
      </c>
      <c r="BK34" s="81">
        <v>85570.05</v>
      </c>
      <c r="BL34" s="81">
        <v>244970.15000000002</v>
      </c>
      <c r="BM34" s="81">
        <v>82890.31</v>
      </c>
      <c r="BN34" s="81">
        <v>85370.31</v>
      </c>
      <c r="BO34" s="81">
        <v>82830.31</v>
      </c>
      <c r="BP34" s="81">
        <v>251090.93</v>
      </c>
      <c r="BQ34" s="82">
        <v>910714.54000000027</v>
      </c>
      <c r="BR34" s="82">
        <v>-9737.8299999999872</v>
      </c>
      <c r="BS34" s="83">
        <v>-12.743350486599539</v>
      </c>
      <c r="BT34" s="84">
        <f t="shared" si="0"/>
        <v>59595.729999999981</v>
      </c>
      <c r="BU34" s="84">
        <f t="shared" si="1"/>
        <v>912239.05</v>
      </c>
      <c r="BV34" s="84">
        <f t="shared" si="2"/>
        <v>1524.5099999997765</v>
      </c>
    </row>
    <row r="35" spans="1:74" ht="13.15" hidden="1" customHeight="1" outlineLevel="3" x14ac:dyDescent="0.3">
      <c r="A35" s="79" t="s">
        <v>197</v>
      </c>
      <c r="B35" s="80">
        <v>0</v>
      </c>
      <c r="C35" s="81">
        <v>0</v>
      </c>
      <c r="D35" s="81">
        <v>0</v>
      </c>
      <c r="E35" s="81">
        <v>0</v>
      </c>
      <c r="F35" s="81">
        <v>0</v>
      </c>
      <c r="G35" s="81">
        <v>0</v>
      </c>
      <c r="H35" s="81">
        <v>0</v>
      </c>
      <c r="I35" s="81">
        <v>0</v>
      </c>
      <c r="J35" s="81">
        <v>0</v>
      </c>
      <c r="K35" s="81">
        <v>0</v>
      </c>
      <c r="L35" s="81">
        <v>0</v>
      </c>
      <c r="M35" s="81">
        <v>0</v>
      </c>
      <c r="N35" s="81">
        <v>0</v>
      </c>
      <c r="O35" s="81">
        <v>0</v>
      </c>
      <c r="P35" s="81">
        <v>0</v>
      </c>
      <c r="Q35" s="81">
        <v>0</v>
      </c>
      <c r="R35" s="82">
        <v>0</v>
      </c>
      <c r="S35" s="80">
        <v>0</v>
      </c>
      <c r="T35" s="81">
        <v>0</v>
      </c>
      <c r="U35" s="81">
        <v>0</v>
      </c>
      <c r="V35" s="81">
        <v>0</v>
      </c>
      <c r="W35" s="81">
        <v>0</v>
      </c>
      <c r="X35" s="81">
        <v>0</v>
      </c>
      <c r="Y35" s="81">
        <v>0</v>
      </c>
      <c r="Z35" s="81">
        <v>0</v>
      </c>
      <c r="AA35" s="81">
        <v>0</v>
      </c>
      <c r="AB35" s="81">
        <v>0</v>
      </c>
      <c r="AC35" s="81">
        <v>0</v>
      </c>
      <c r="AD35" s="81">
        <v>0</v>
      </c>
      <c r="AE35" s="81">
        <v>0</v>
      </c>
      <c r="AF35" s="81">
        <v>0</v>
      </c>
      <c r="AG35" s="81">
        <v>0</v>
      </c>
      <c r="AH35" s="81">
        <v>0</v>
      </c>
      <c r="AI35" s="82">
        <v>0</v>
      </c>
      <c r="AJ35" s="80">
        <v>0</v>
      </c>
      <c r="AK35" s="81">
        <v>0</v>
      </c>
      <c r="AL35" s="81">
        <v>0</v>
      </c>
      <c r="AM35" s="81">
        <v>0</v>
      </c>
      <c r="AN35" s="81">
        <v>0</v>
      </c>
      <c r="AO35" s="81">
        <v>0</v>
      </c>
      <c r="AP35" s="81">
        <v>0</v>
      </c>
      <c r="AQ35" s="81">
        <v>0</v>
      </c>
      <c r="AR35" s="81">
        <v>0</v>
      </c>
      <c r="AS35" s="81">
        <v>0</v>
      </c>
      <c r="AT35" s="81">
        <v>0</v>
      </c>
      <c r="AU35" s="81">
        <v>0</v>
      </c>
      <c r="AV35" s="81">
        <v>0</v>
      </c>
      <c r="AW35" s="81">
        <v>0</v>
      </c>
      <c r="AX35" s="81">
        <v>0</v>
      </c>
      <c r="AY35" s="81">
        <v>0</v>
      </c>
      <c r="AZ35" s="82"/>
      <c r="BA35" s="80">
        <v>0</v>
      </c>
      <c r="BB35" s="81">
        <v>0</v>
      </c>
      <c r="BC35" s="81">
        <v>0</v>
      </c>
      <c r="BD35" s="81">
        <v>0</v>
      </c>
      <c r="BE35" s="81">
        <v>0</v>
      </c>
      <c r="BF35" s="81">
        <v>0</v>
      </c>
      <c r="BG35" s="81">
        <v>0</v>
      </c>
      <c r="BH35" s="81">
        <v>0</v>
      </c>
      <c r="BI35" s="81">
        <v>0</v>
      </c>
      <c r="BJ35" s="81">
        <v>0</v>
      </c>
      <c r="BK35" s="81">
        <v>0</v>
      </c>
      <c r="BL35" s="81">
        <v>0</v>
      </c>
      <c r="BM35" s="81">
        <v>0</v>
      </c>
      <c r="BN35" s="81">
        <v>0</v>
      </c>
      <c r="BO35" s="81">
        <v>0</v>
      </c>
      <c r="BP35" s="81">
        <v>0</v>
      </c>
      <c r="BQ35" s="82">
        <v>0</v>
      </c>
      <c r="BR35" s="82">
        <v>0</v>
      </c>
      <c r="BS35" s="83">
        <v>0</v>
      </c>
      <c r="BT35" s="84">
        <f t="shared" si="0"/>
        <v>0</v>
      </c>
      <c r="BU35" s="84">
        <f t="shared" si="1"/>
        <v>0</v>
      </c>
      <c r="BV35" s="84">
        <f t="shared" si="2"/>
        <v>0</v>
      </c>
    </row>
    <row r="36" spans="1:74" ht="13.15" hidden="1" customHeight="1" outlineLevel="3" x14ac:dyDescent="0.3">
      <c r="A36" s="79" t="s">
        <v>198</v>
      </c>
      <c r="B36" s="80">
        <v>0</v>
      </c>
      <c r="C36" s="81">
        <v>0</v>
      </c>
      <c r="D36" s="81">
        <v>0</v>
      </c>
      <c r="E36" s="81">
        <v>0</v>
      </c>
      <c r="F36" s="81">
        <v>0</v>
      </c>
      <c r="G36" s="81">
        <v>0</v>
      </c>
      <c r="H36" s="81">
        <v>0</v>
      </c>
      <c r="I36" s="81">
        <v>0</v>
      </c>
      <c r="J36" s="81">
        <v>0</v>
      </c>
      <c r="K36" s="81">
        <v>0</v>
      </c>
      <c r="L36" s="81">
        <v>0</v>
      </c>
      <c r="M36" s="81">
        <v>0</v>
      </c>
      <c r="N36" s="81">
        <v>0</v>
      </c>
      <c r="O36" s="81">
        <v>0</v>
      </c>
      <c r="P36" s="81">
        <v>0</v>
      </c>
      <c r="Q36" s="81">
        <v>0</v>
      </c>
      <c r="R36" s="82">
        <v>0</v>
      </c>
      <c r="S36" s="80">
        <v>0</v>
      </c>
      <c r="T36" s="81">
        <v>0</v>
      </c>
      <c r="U36" s="81">
        <v>0</v>
      </c>
      <c r="V36" s="81">
        <v>0</v>
      </c>
      <c r="W36" s="81">
        <v>0</v>
      </c>
      <c r="X36" s="81">
        <v>0</v>
      </c>
      <c r="Y36" s="81">
        <v>0</v>
      </c>
      <c r="Z36" s="81">
        <v>0</v>
      </c>
      <c r="AA36" s="81">
        <v>0</v>
      </c>
      <c r="AB36" s="81">
        <v>0</v>
      </c>
      <c r="AC36" s="81">
        <v>0</v>
      </c>
      <c r="AD36" s="81">
        <v>0</v>
      </c>
      <c r="AE36" s="81">
        <v>0</v>
      </c>
      <c r="AF36" s="81">
        <v>0</v>
      </c>
      <c r="AG36" s="81">
        <v>0</v>
      </c>
      <c r="AH36" s="81">
        <v>0</v>
      </c>
      <c r="AI36" s="82">
        <v>0</v>
      </c>
      <c r="AJ36" s="80">
        <v>0</v>
      </c>
      <c r="AK36" s="81">
        <v>0</v>
      </c>
      <c r="AL36" s="81">
        <v>0</v>
      </c>
      <c r="AM36" s="81">
        <v>0</v>
      </c>
      <c r="AN36" s="81">
        <v>0</v>
      </c>
      <c r="AO36" s="81">
        <v>0</v>
      </c>
      <c r="AP36" s="81">
        <v>0</v>
      </c>
      <c r="AQ36" s="81">
        <v>0</v>
      </c>
      <c r="AR36" s="81">
        <v>0</v>
      </c>
      <c r="AS36" s="81">
        <v>0</v>
      </c>
      <c r="AT36" s="81">
        <v>0</v>
      </c>
      <c r="AU36" s="81">
        <v>0</v>
      </c>
      <c r="AV36" s="81">
        <v>0</v>
      </c>
      <c r="AW36" s="81">
        <v>0</v>
      </c>
      <c r="AX36" s="81">
        <v>0</v>
      </c>
      <c r="AY36" s="81">
        <v>0</v>
      </c>
      <c r="AZ36" s="82"/>
      <c r="BA36" s="80">
        <v>0</v>
      </c>
      <c r="BB36" s="81">
        <v>0</v>
      </c>
      <c r="BC36" s="81">
        <v>0</v>
      </c>
      <c r="BD36" s="81">
        <v>0</v>
      </c>
      <c r="BE36" s="81">
        <v>0</v>
      </c>
      <c r="BF36" s="81">
        <v>0</v>
      </c>
      <c r="BG36" s="81">
        <v>0</v>
      </c>
      <c r="BH36" s="81">
        <v>0</v>
      </c>
      <c r="BI36" s="81">
        <v>0</v>
      </c>
      <c r="BJ36" s="81">
        <v>0</v>
      </c>
      <c r="BK36" s="81">
        <v>0</v>
      </c>
      <c r="BL36" s="81">
        <v>0</v>
      </c>
      <c r="BM36" s="81">
        <v>0</v>
      </c>
      <c r="BN36" s="81">
        <v>0</v>
      </c>
      <c r="BO36" s="81">
        <v>0</v>
      </c>
      <c r="BP36" s="81">
        <v>0</v>
      </c>
      <c r="BQ36" s="82">
        <v>0</v>
      </c>
      <c r="BR36" s="82">
        <v>0</v>
      </c>
      <c r="BS36" s="83">
        <v>0</v>
      </c>
      <c r="BT36" s="84">
        <f t="shared" si="0"/>
        <v>0</v>
      </c>
      <c r="BU36" s="84">
        <f t="shared" si="1"/>
        <v>0</v>
      </c>
      <c r="BV36" s="84">
        <f t="shared" si="2"/>
        <v>0</v>
      </c>
    </row>
    <row r="37" spans="1:74" ht="13.15" hidden="1" customHeight="1" outlineLevel="3" x14ac:dyDescent="0.3">
      <c r="A37" s="79" t="s">
        <v>199</v>
      </c>
      <c r="B37" s="80">
        <v>0</v>
      </c>
      <c r="C37" s="81">
        <v>0</v>
      </c>
      <c r="D37" s="81">
        <v>0</v>
      </c>
      <c r="E37" s="81">
        <v>0</v>
      </c>
      <c r="F37" s="81">
        <v>0</v>
      </c>
      <c r="G37" s="81">
        <v>0</v>
      </c>
      <c r="H37" s="81">
        <v>0</v>
      </c>
      <c r="I37" s="81">
        <v>0</v>
      </c>
      <c r="J37" s="81">
        <v>0</v>
      </c>
      <c r="K37" s="81">
        <v>0</v>
      </c>
      <c r="L37" s="81">
        <v>0</v>
      </c>
      <c r="M37" s="81">
        <v>0</v>
      </c>
      <c r="N37" s="81">
        <v>0</v>
      </c>
      <c r="O37" s="81">
        <v>0</v>
      </c>
      <c r="P37" s="81">
        <v>0</v>
      </c>
      <c r="Q37" s="81">
        <v>0</v>
      </c>
      <c r="R37" s="82">
        <v>0</v>
      </c>
      <c r="S37" s="80">
        <v>0</v>
      </c>
      <c r="T37" s="81">
        <v>0</v>
      </c>
      <c r="U37" s="81">
        <v>0</v>
      </c>
      <c r="V37" s="81">
        <v>0</v>
      </c>
      <c r="W37" s="81">
        <v>0</v>
      </c>
      <c r="X37" s="81">
        <v>0</v>
      </c>
      <c r="Y37" s="81">
        <v>0</v>
      </c>
      <c r="Z37" s="81">
        <v>0</v>
      </c>
      <c r="AA37" s="81">
        <v>0</v>
      </c>
      <c r="AB37" s="81">
        <v>0</v>
      </c>
      <c r="AC37" s="81">
        <v>0</v>
      </c>
      <c r="AD37" s="81">
        <v>0</v>
      </c>
      <c r="AE37" s="81">
        <v>0</v>
      </c>
      <c r="AF37" s="81">
        <v>0</v>
      </c>
      <c r="AG37" s="81">
        <v>0</v>
      </c>
      <c r="AH37" s="81">
        <v>0</v>
      </c>
      <c r="AI37" s="82">
        <v>0</v>
      </c>
      <c r="AJ37" s="80">
        <v>0</v>
      </c>
      <c r="AK37" s="81">
        <v>0</v>
      </c>
      <c r="AL37" s="81">
        <v>0</v>
      </c>
      <c r="AM37" s="81">
        <v>0</v>
      </c>
      <c r="AN37" s="81">
        <v>0</v>
      </c>
      <c r="AO37" s="81">
        <v>0</v>
      </c>
      <c r="AP37" s="81">
        <v>0</v>
      </c>
      <c r="AQ37" s="81">
        <v>0</v>
      </c>
      <c r="AR37" s="81">
        <v>0</v>
      </c>
      <c r="AS37" s="81">
        <v>0</v>
      </c>
      <c r="AT37" s="81">
        <v>0</v>
      </c>
      <c r="AU37" s="81">
        <v>0</v>
      </c>
      <c r="AV37" s="81">
        <v>0</v>
      </c>
      <c r="AW37" s="81">
        <v>0</v>
      </c>
      <c r="AX37" s="81">
        <v>0</v>
      </c>
      <c r="AY37" s="81">
        <v>0</v>
      </c>
      <c r="AZ37" s="82"/>
      <c r="BA37" s="80">
        <v>0</v>
      </c>
      <c r="BB37" s="81">
        <v>0</v>
      </c>
      <c r="BC37" s="81">
        <v>0</v>
      </c>
      <c r="BD37" s="81">
        <v>0</v>
      </c>
      <c r="BE37" s="81">
        <v>0</v>
      </c>
      <c r="BF37" s="81">
        <v>0</v>
      </c>
      <c r="BG37" s="81">
        <v>0</v>
      </c>
      <c r="BH37" s="81">
        <v>0</v>
      </c>
      <c r="BI37" s="81">
        <v>0</v>
      </c>
      <c r="BJ37" s="81">
        <v>0</v>
      </c>
      <c r="BK37" s="81">
        <v>0</v>
      </c>
      <c r="BL37" s="81">
        <v>0</v>
      </c>
      <c r="BM37" s="81">
        <v>0</v>
      </c>
      <c r="BN37" s="81">
        <v>0</v>
      </c>
      <c r="BO37" s="81">
        <v>0</v>
      </c>
      <c r="BP37" s="81">
        <v>0</v>
      </c>
      <c r="BQ37" s="82">
        <v>0</v>
      </c>
      <c r="BR37" s="82">
        <v>0</v>
      </c>
      <c r="BS37" s="83">
        <v>0</v>
      </c>
      <c r="BT37" s="84">
        <f t="shared" si="0"/>
        <v>0</v>
      </c>
      <c r="BU37" s="84">
        <f t="shared" si="1"/>
        <v>0</v>
      </c>
      <c r="BV37" s="84">
        <f t="shared" si="2"/>
        <v>0</v>
      </c>
    </row>
    <row r="38" spans="1:74" ht="13.15" hidden="1" customHeight="1" outlineLevel="2" collapsed="1" x14ac:dyDescent="0.3">
      <c r="A38" s="79" t="s">
        <v>200</v>
      </c>
      <c r="B38" s="80">
        <v>0</v>
      </c>
      <c r="C38" s="81">
        <v>0</v>
      </c>
      <c r="D38" s="81">
        <v>0</v>
      </c>
      <c r="E38" s="81">
        <v>0</v>
      </c>
      <c r="F38" s="81">
        <v>0</v>
      </c>
      <c r="G38" s="81">
        <v>0</v>
      </c>
      <c r="H38" s="81">
        <v>0</v>
      </c>
      <c r="I38" s="81">
        <v>0</v>
      </c>
      <c r="J38" s="81">
        <v>0</v>
      </c>
      <c r="K38" s="81">
        <v>0</v>
      </c>
      <c r="L38" s="81">
        <v>0</v>
      </c>
      <c r="M38" s="81">
        <v>0</v>
      </c>
      <c r="N38" s="81">
        <v>0</v>
      </c>
      <c r="O38" s="81">
        <v>0</v>
      </c>
      <c r="P38" s="81">
        <v>0</v>
      </c>
      <c r="Q38" s="81">
        <v>0</v>
      </c>
      <c r="R38" s="82">
        <v>0</v>
      </c>
      <c r="S38" s="80">
        <v>0</v>
      </c>
      <c r="T38" s="81">
        <v>0</v>
      </c>
      <c r="U38" s="81">
        <v>0</v>
      </c>
      <c r="V38" s="81">
        <v>0</v>
      </c>
      <c r="W38" s="81">
        <v>0</v>
      </c>
      <c r="X38" s="81">
        <v>0</v>
      </c>
      <c r="Y38" s="81">
        <v>0</v>
      </c>
      <c r="Z38" s="81">
        <v>0</v>
      </c>
      <c r="AA38" s="81">
        <v>0</v>
      </c>
      <c r="AB38" s="81">
        <v>0</v>
      </c>
      <c r="AC38" s="81">
        <v>0</v>
      </c>
      <c r="AD38" s="81">
        <v>0</v>
      </c>
      <c r="AE38" s="81">
        <v>0</v>
      </c>
      <c r="AF38" s="81">
        <v>0</v>
      </c>
      <c r="AG38" s="81">
        <v>0</v>
      </c>
      <c r="AH38" s="81">
        <v>0</v>
      </c>
      <c r="AI38" s="82">
        <v>0</v>
      </c>
      <c r="AJ38" s="80">
        <v>0</v>
      </c>
      <c r="AK38" s="81">
        <v>0</v>
      </c>
      <c r="AL38" s="81">
        <v>0</v>
      </c>
      <c r="AM38" s="81">
        <v>0</v>
      </c>
      <c r="AN38" s="81">
        <v>0</v>
      </c>
      <c r="AO38" s="81">
        <v>0</v>
      </c>
      <c r="AP38" s="81">
        <v>0</v>
      </c>
      <c r="AQ38" s="81">
        <v>0</v>
      </c>
      <c r="AR38" s="81">
        <v>0</v>
      </c>
      <c r="AS38" s="81">
        <v>0</v>
      </c>
      <c r="AT38" s="81">
        <v>0</v>
      </c>
      <c r="AU38" s="81">
        <v>0</v>
      </c>
      <c r="AV38" s="81">
        <v>0</v>
      </c>
      <c r="AW38" s="81">
        <v>0</v>
      </c>
      <c r="AX38" s="81">
        <v>0</v>
      </c>
      <c r="AY38" s="81">
        <v>0</v>
      </c>
      <c r="AZ38" s="82"/>
      <c r="BA38" s="80">
        <v>0</v>
      </c>
      <c r="BB38" s="81">
        <v>0</v>
      </c>
      <c r="BC38" s="81">
        <v>0</v>
      </c>
      <c r="BD38" s="81">
        <v>0</v>
      </c>
      <c r="BE38" s="81">
        <v>0</v>
      </c>
      <c r="BF38" s="81">
        <v>0</v>
      </c>
      <c r="BG38" s="81">
        <v>0</v>
      </c>
      <c r="BH38" s="81">
        <v>0</v>
      </c>
      <c r="BI38" s="81">
        <v>0</v>
      </c>
      <c r="BJ38" s="81">
        <v>0</v>
      </c>
      <c r="BK38" s="81">
        <v>0</v>
      </c>
      <c r="BL38" s="81">
        <v>0</v>
      </c>
      <c r="BM38" s="81">
        <v>0</v>
      </c>
      <c r="BN38" s="81">
        <v>0</v>
      </c>
      <c r="BO38" s="81">
        <v>0</v>
      </c>
      <c r="BP38" s="81">
        <v>0</v>
      </c>
      <c r="BQ38" s="82">
        <v>0</v>
      </c>
      <c r="BR38" s="82">
        <v>0</v>
      </c>
      <c r="BS38" s="83">
        <v>0</v>
      </c>
      <c r="BT38" s="84">
        <f t="shared" si="0"/>
        <v>0</v>
      </c>
      <c r="BU38" s="84">
        <f t="shared" si="1"/>
        <v>0</v>
      </c>
      <c r="BV38" s="84">
        <f t="shared" si="2"/>
        <v>0</v>
      </c>
    </row>
    <row r="39" spans="1:74" ht="13.15" hidden="1" customHeight="1" outlineLevel="3" x14ac:dyDescent="0.3">
      <c r="A39" s="79" t="s">
        <v>201</v>
      </c>
      <c r="B39" s="80">
        <v>0</v>
      </c>
      <c r="C39" s="81">
        <v>0</v>
      </c>
      <c r="D39" s="81">
        <v>0</v>
      </c>
      <c r="E39" s="81">
        <v>0</v>
      </c>
      <c r="F39" s="81">
        <v>0</v>
      </c>
      <c r="G39" s="81">
        <v>0</v>
      </c>
      <c r="H39" s="81">
        <v>0</v>
      </c>
      <c r="I39" s="81">
        <v>0</v>
      </c>
      <c r="J39" s="81">
        <v>0</v>
      </c>
      <c r="K39" s="81">
        <v>0</v>
      </c>
      <c r="L39" s="81">
        <v>0</v>
      </c>
      <c r="M39" s="81">
        <v>0</v>
      </c>
      <c r="N39" s="81">
        <v>0</v>
      </c>
      <c r="O39" s="81">
        <v>0</v>
      </c>
      <c r="P39" s="81">
        <v>0</v>
      </c>
      <c r="Q39" s="81">
        <v>0</v>
      </c>
      <c r="R39" s="82">
        <v>0</v>
      </c>
      <c r="S39" s="80">
        <v>0</v>
      </c>
      <c r="T39" s="81">
        <v>0</v>
      </c>
      <c r="U39" s="81">
        <v>0</v>
      </c>
      <c r="V39" s="81">
        <v>0</v>
      </c>
      <c r="W39" s="81">
        <v>0</v>
      </c>
      <c r="X39" s="81">
        <v>0</v>
      </c>
      <c r="Y39" s="81">
        <v>0</v>
      </c>
      <c r="Z39" s="81">
        <v>0</v>
      </c>
      <c r="AA39" s="81">
        <v>0</v>
      </c>
      <c r="AB39" s="81">
        <v>0</v>
      </c>
      <c r="AC39" s="81">
        <v>0</v>
      </c>
      <c r="AD39" s="81">
        <v>0</v>
      </c>
      <c r="AE39" s="81">
        <v>0</v>
      </c>
      <c r="AF39" s="81">
        <v>0</v>
      </c>
      <c r="AG39" s="81">
        <v>0</v>
      </c>
      <c r="AH39" s="81">
        <v>0</v>
      </c>
      <c r="AI39" s="82">
        <v>0</v>
      </c>
      <c r="AJ39" s="80">
        <v>0</v>
      </c>
      <c r="AK39" s="81">
        <v>0</v>
      </c>
      <c r="AL39" s="81">
        <v>0</v>
      </c>
      <c r="AM39" s="81">
        <v>0</v>
      </c>
      <c r="AN39" s="81">
        <v>0</v>
      </c>
      <c r="AO39" s="81">
        <v>0</v>
      </c>
      <c r="AP39" s="81">
        <v>0</v>
      </c>
      <c r="AQ39" s="81">
        <v>0</v>
      </c>
      <c r="AR39" s="81">
        <v>0</v>
      </c>
      <c r="AS39" s="81">
        <v>0</v>
      </c>
      <c r="AT39" s="81">
        <v>0</v>
      </c>
      <c r="AU39" s="81">
        <v>0</v>
      </c>
      <c r="AV39" s="81">
        <v>0</v>
      </c>
      <c r="AW39" s="81">
        <v>0</v>
      </c>
      <c r="AX39" s="81">
        <v>0</v>
      </c>
      <c r="AY39" s="81">
        <v>0</v>
      </c>
      <c r="AZ39" s="82"/>
      <c r="BA39" s="80">
        <v>0</v>
      </c>
      <c r="BB39" s="81">
        <v>0</v>
      </c>
      <c r="BC39" s="81">
        <v>0</v>
      </c>
      <c r="BD39" s="81">
        <v>0</v>
      </c>
      <c r="BE39" s="81">
        <v>0</v>
      </c>
      <c r="BF39" s="81">
        <v>0</v>
      </c>
      <c r="BG39" s="81">
        <v>0</v>
      </c>
      <c r="BH39" s="81">
        <v>0</v>
      </c>
      <c r="BI39" s="81">
        <v>0</v>
      </c>
      <c r="BJ39" s="81">
        <v>0</v>
      </c>
      <c r="BK39" s="81">
        <v>0</v>
      </c>
      <c r="BL39" s="81">
        <v>0</v>
      </c>
      <c r="BM39" s="81">
        <v>0</v>
      </c>
      <c r="BN39" s="81">
        <v>0</v>
      </c>
      <c r="BO39" s="81">
        <v>0</v>
      </c>
      <c r="BP39" s="81">
        <v>0</v>
      </c>
      <c r="BQ39" s="82">
        <v>0</v>
      </c>
      <c r="BR39" s="82">
        <v>0</v>
      </c>
      <c r="BS39" s="83">
        <v>0</v>
      </c>
      <c r="BT39" s="84">
        <f t="shared" si="0"/>
        <v>0</v>
      </c>
      <c r="BU39" s="84">
        <f t="shared" si="1"/>
        <v>0</v>
      </c>
      <c r="BV39" s="84">
        <f t="shared" si="2"/>
        <v>0</v>
      </c>
    </row>
    <row r="40" spans="1:74" ht="13.15" hidden="1" customHeight="1" outlineLevel="3" x14ac:dyDescent="0.3">
      <c r="A40" s="79" t="s">
        <v>202</v>
      </c>
      <c r="B40" s="80">
        <v>0</v>
      </c>
      <c r="C40" s="81">
        <v>0</v>
      </c>
      <c r="D40" s="81">
        <v>0</v>
      </c>
      <c r="E40" s="81">
        <v>0</v>
      </c>
      <c r="F40" s="81">
        <v>0</v>
      </c>
      <c r="G40" s="81">
        <v>0</v>
      </c>
      <c r="H40" s="81">
        <v>0</v>
      </c>
      <c r="I40" s="81">
        <v>0</v>
      </c>
      <c r="J40" s="81">
        <v>0</v>
      </c>
      <c r="K40" s="81">
        <v>0</v>
      </c>
      <c r="L40" s="81">
        <v>0</v>
      </c>
      <c r="M40" s="81">
        <v>0</v>
      </c>
      <c r="N40" s="81">
        <v>0</v>
      </c>
      <c r="O40" s="81">
        <v>0</v>
      </c>
      <c r="P40" s="81">
        <v>0</v>
      </c>
      <c r="Q40" s="81">
        <v>0</v>
      </c>
      <c r="R40" s="82">
        <v>0</v>
      </c>
      <c r="S40" s="80">
        <v>0</v>
      </c>
      <c r="T40" s="81">
        <v>0</v>
      </c>
      <c r="U40" s="81">
        <v>0</v>
      </c>
      <c r="V40" s="81">
        <v>0</v>
      </c>
      <c r="W40" s="81">
        <v>0</v>
      </c>
      <c r="X40" s="81">
        <v>0</v>
      </c>
      <c r="Y40" s="81">
        <v>0</v>
      </c>
      <c r="Z40" s="81">
        <v>0</v>
      </c>
      <c r="AA40" s="81">
        <v>0</v>
      </c>
      <c r="AB40" s="81">
        <v>0</v>
      </c>
      <c r="AC40" s="81">
        <v>0</v>
      </c>
      <c r="AD40" s="81">
        <v>0</v>
      </c>
      <c r="AE40" s="81">
        <v>0</v>
      </c>
      <c r="AF40" s="81">
        <v>0</v>
      </c>
      <c r="AG40" s="81">
        <v>0</v>
      </c>
      <c r="AH40" s="81">
        <v>0</v>
      </c>
      <c r="AI40" s="82">
        <v>0</v>
      </c>
      <c r="AJ40" s="80">
        <v>0</v>
      </c>
      <c r="AK40" s="81">
        <v>0</v>
      </c>
      <c r="AL40" s="81">
        <v>0</v>
      </c>
      <c r="AM40" s="81">
        <v>0</v>
      </c>
      <c r="AN40" s="81">
        <v>0</v>
      </c>
      <c r="AO40" s="81">
        <v>0</v>
      </c>
      <c r="AP40" s="81">
        <v>0</v>
      </c>
      <c r="AQ40" s="81">
        <v>0</v>
      </c>
      <c r="AR40" s="81">
        <v>0</v>
      </c>
      <c r="AS40" s="81">
        <v>0</v>
      </c>
      <c r="AT40" s="81">
        <v>0</v>
      </c>
      <c r="AU40" s="81">
        <v>0</v>
      </c>
      <c r="AV40" s="81">
        <v>0</v>
      </c>
      <c r="AW40" s="81">
        <v>0</v>
      </c>
      <c r="AX40" s="81">
        <v>0</v>
      </c>
      <c r="AY40" s="81">
        <v>0</v>
      </c>
      <c r="AZ40" s="82"/>
      <c r="BA40" s="80">
        <v>0</v>
      </c>
      <c r="BB40" s="81">
        <v>0</v>
      </c>
      <c r="BC40" s="81">
        <v>0</v>
      </c>
      <c r="BD40" s="81">
        <v>0</v>
      </c>
      <c r="BE40" s="81">
        <v>0</v>
      </c>
      <c r="BF40" s="81">
        <v>0</v>
      </c>
      <c r="BG40" s="81">
        <v>0</v>
      </c>
      <c r="BH40" s="81">
        <v>0</v>
      </c>
      <c r="BI40" s="81">
        <v>0</v>
      </c>
      <c r="BJ40" s="81">
        <v>0</v>
      </c>
      <c r="BK40" s="81">
        <v>0</v>
      </c>
      <c r="BL40" s="81">
        <v>0</v>
      </c>
      <c r="BM40" s="81">
        <v>0</v>
      </c>
      <c r="BN40" s="81">
        <v>0</v>
      </c>
      <c r="BO40" s="81">
        <v>0</v>
      </c>
      <c r="BP40" s="81">
        <v>0</v>
      </c>
      <c r="BQ40" s="82">
        <v>0</v>
      </c>
      <c r="BR40" s="82">
        <v>0</v>
      </c>
      <c r="BS40" s="83">
        <v>0</v>
      </c>
      <c r="BT40" s="84">
        <f t="shared" si="0"/>
        <v>0</v>
      </c>
      <c r="BU40" s="84">
        <f t="shared" si="1"/>
        <v>0</v>
      </c>
      <c r="BV40" s="84">
        <f t="shared" si="2"/>
        <v>0</v>
      </c>
    </row>
    <row r="41" spans="1:74" ht="13.15" hidden="1" customHeight="1" outlineLevel="2" collapsed="1" x14ac:dyDescent="0.3">
      <c r="A41" s="79" t="s">
        <v>203</v>
      </c>
      <c r="B41" s="80">
        <v>0</v>
      </c>
      <c r="C41" s="81">
        <v>0</v>
      </c>
      <c r="D41" s="81">
        <v>0</v>
      </c>
      <c r="E41" s="81">
        <v>0</v>
      </c>
      <c r="F41" s="81">
        <v>0</v>
      </c>
      <c r="G41" s="81">
        <v>0</v>
      </c>
      <c r="H41" s="81">
        <v>0</v>
      </c>
      <c r="I41" s="81">
        <v>0</v>
      </c>
      <c r="J41" s="81">
        <v>0</v>
      </c>
      <c r="K41" s="81">
        <v>0</v>
      </c>
      <c r="L41" s="81">
        <v>0</v>
      </c>
      <c r="M41" s="81">
        <v>0</v>
      </c>
      <c r="N41" s="81">
        <v>0</v>
      </c>
      <c r="O41" s="81">
        <v>0</v>
      </c>
      <c r="P41" s="81">
        <v>0</v>
      </c>
      <c r="Q41" s="81">
        <v>0</v>
      </c>
      <c r="R41" s="82">
        <v>0</v>
      </c>
      <c r="S41" s="80">
        <v>0</v>
      </c>
      <c r="T41" s="81">
        <v>0</v>
      </c>
      <c r="U41" s="81">
        <v>0</v>
      </c>
      <c r="V41" s="81">
        <v>0</v>
      </c>
      <c r="W41" s="81">
        <v>0</v>
      </c>
      <c r="X41" s="81">
        <v>0</v>
      </c>
      <c r="Y41" s="81">
        <v>0</v>
      </c>
      <c r="Z41" s="81">
        <v>0</v>
      </c>
      <c r="AA41" s="81">
        <v>0</v>
      </c>
      <c r="AB41" s="81">
        <v>0</v>
      </c>
      <c r="AC41" s="81">
        <v>0</v>
      </c>
      <c r="AD41" s="81">
        <v>0</v>
      </c>
      <c r="AE41" s="81">
        <v>0</v>
      </c>
      <c r="AF41" s="81">
        <v>0</v>
      </c>
      <c r="AG41" s="81">
        <v>0</v>
      </c>
      <c r="AH41" s="81">
        <v>0</v>
      </c>
      <c r="AI41" s="82">
        <v>0</v>
      </c>
      <c r="AJ41" s="80">
        <v>0</v>
      </c>
      <c r="AK41" s="81">
        <v>0</v>
      </c>
      <c r="AL41" s="81">
        <v>0</v>
      </c>
      <c r="AM41" s="81">
        <v>0</v>
      </c>
      <c r="AN41" s="81">
        <v>0</v>
      </c>
      <c r="AO41" s="81">
        <v>0</v>
      </c>
      <c r="AP41" s="81">
        <v>0</v>
      </c>
      <c r="AQ41" s="81">
        <v>0</v>
      </c>
      <c r="AR41" s="81">
        <v>0</v>
      </c>
      <c r="AS41" s="81">
        <v>0</v>
      </c>
      <c r="AT41" s="81">
        <v>0</v>
      </c>
      <c r="AU41" s="81">
        <v>0</v>
      </c>
      <c r="AV41" s="81">
        <v>0</v>
      </c>
      <c r="AW41" s="81">
        <v>0</v>
      </c>
      <c r="AX41" s="81">
        <v>0</v>
      </c>
      <c r="AY41" s="81">
        <v>0</v>
      </c>
      <c r="AZ41" s="82"/>
      <c r="BA41" s="80">
        <v>0</v>
      </c>
      <c r="BB41" s="81">
        <v>0</v>
      </c>
      <c r="BC41" s="81">
        <v>0</v>
      </c>
      <c r="BD41" s="81">
        <v>0</v>
      </c>
      <c r="BE41" s="81">
        <v>0</v>
      </c>
      <c r="BF41" s="81">
        <v>0</v>
      </c>
      <c r="BG41" s="81">
        <v>0</v>
      </c>
      <c r="BH41" s="81">
        <v>0</v>
      </c>
      <c r="BI41" s="81">
        <v>0</v>
      </c>
      <c r="BJ41" s="81">
        <v>0</v>
      </c>
      <c r="BK41" s="81">
        <v>0</v>
      </c>
      <c r="BL41" s="81">
        <v>0</v>
      </c>
      <c r="BM41" s="81">
        <v>0</v>
      </c>
      <c r="BN41" s="81">
        <v>0</v>
      </c>
      <c r="BO41" s="81">
        <v>0</v>
      </c>
      <c r="BP41" s="81">
        <v>0</v>
      </c>
      <c r="BQ41" s="82">
        <v>0</v>
      </c>
      <c r="BR41" s="82">
        <v>0</v>
      </c>
      <c r="BS41" s="83">
        <v>0</v>
      </c>
      <c r="BT41" s="84">
        <f t="shared" si="0"/>
        <v>0</v>
      </c>
      <c r="BU41" s="84">
        <f t="shared" si="1"/>
        <v>0</v>
      </c>
      <c r="BV41" s="84">
        <f t="shared" si="2"/>
        <v>0</v>
      </c>
    </row>
    <row r="42" spans="1:74" ht="13.15" hidden="1" customHeight="1" outlineLevel="3" x14ac:dyDescent="0.3">
      <c r="A42" s="79" t="s">
        <v>204</v>
      </c>
      <c r="B42" s="80">
        <v>187.96</v>
      </c>
      <c r="C42" s="81">
        <v>154.24</v>
      </c>
      <c r="D42" s="81">
        <v>221.08</v>
      </c>
      <c r="E42" s="81">
        <v>563.28000000000009</v>
      </c>
      <c r="F42" s="81">
        <v>153.49</v>
      </c>
      <c r="G42" s="81">
        <v>188.05</v>
      </c>
      <c r="H42" s="81">
        <v>189.61</v>
      </c>
      <c r="I42" s="81">
        <v>531.15000000000009</v>
      </c>
      <c r="J42" s="81">
        <v>190.31</v>
      </c>
      <c r="K42" s="81">
        <v>188.65</v>
      </c>
      <c r="L42" s="81">
        <v>183.68</v>
      </c>
      <c r="M42" s="81">
        <v>562.6400000000001</v>
      </c>
      <c r="N42" s="81">
        <v>175.07</v>
      </c>
      <c r="O42" s="81">
        <v>174.84</v>
      </c>
      <c r="P42" s="81">
        <v>179.94</v>
      </c>
      <c r="Q42" s="81">
        <v>529.84999999999991</v>
      </c>
      <c r="R42" s="82">
        <v>2186.92</v>
      </c>
      <c r="S42" s="80">
        <v>177.56</v>
      </c>
      <c r="T42" s="81">
        <v>182.41</v>
      </c>
      <c r="U42" s="81">
        <v>178.97</v>
      </c>
      <c r="V42" s="81">
        <v>538.94000000000005</v>
      </c>
      <c r="W42" s="81">
        <v>179.3</v>
      </c>
      <c r="X42" s="81">
        <v>176.65</v>
      </c>
      <c r="Y42" s="81">
        <v>200</v>
      </c>
      <c r="Z42" s="81">
        <v>555.95000000000005</v>
      </c>
      <c r="AA42" s="81">
        <v>200</v>
      </c>
      <c r="AB42" s="81">
        <v>200</v>
      </c>
      <c r="AC42" s="81">
        <v>200</v>
      </c>
      <c r="AD42" s="81">
        <v>600</v>
      </c>
      <c r="AE42" s="81">
        <v>200</v>
      </c>
      <c r="AF42" s="81">
        <v>200</v>
      </c>
      <c r="AG42" s="81">
        <v>200</v>
      </c>
      <c r="AH42" s="81">
        <v>600</v>
      </c>
      <c r="AI42" s="82">
        <v>2294.89</v>
      </c>
      <c r="AJ42" s="80">
        <v>177.56</v>
      </c>
      <c r="AK42" s="81">
        <v>200</v>
      </c>
      <c r="AL42" s="81">
        <v>200</v>
      </c>
      <c r="AM42" s="81">
        <v>577.55999999999995</v>
      </c>
      <c r="AN42" s="81">
        <v>200</v>
      </c>
      <c r="AO42" s="81">
        <v>200</v>
      </c>
      <c r="AP42" s="81">
        <v>200</v>
      </c>
      <c r="AQ42" s="81">
        <v>600</v>
      </c>
      <c r="AR42" s="81">
        <v>200</v>
      </c>
      <c r="AS42" s="81">
        <v>200</v>
      </c>
      <c r="AT42" s="81">
        <v>200</v>
      </c>
      <c r="AU42" s="81">
        <v>600</v>
      </c>
      <c r="AV42" s="81">
        <v>200</v>
      </c>
      <c r="AW42" s="81">
        <v>200</v>
      </c>
      <c r="AX42" s="81">
        <v>200</v>
      </c>
      <c r="AY42" s="81">
        <v>600</v>
      </c>
      <c r="AZ42" s="82"/>
      <c r="BA42" s="80">
        <v>177.56</v>
      </c>
      <c r="BB42" s="81">
        <v>182.41</v>
      </c>
      <c r="BC42" s="81">
        <v>178.97</v>
      </c>
      <c r="BD42" s="81">
        <v>538.94000000000005</v>
      </c>
      <c r="BE42" s="81">
        <v>179.3</v>
      </c>
      <c r="BF42" s="81">
        <v>200</v>
      </c>
      <c r="BG42" s="81">
        <v>200</v>
      </c>
      <c r="BH42" s="81">
        <v>579.29999999999995</v>
      </c>
      <c r="BI42" s="81">
        <v>200</v>
      </c>
      <c r="BJ42" s="81">
        <v>200</v>
      </c>
      <c r="BK42" s="81">
        <v>200</v>
      </c>
      <c r="BL42" s="81">
        <v>600</v>
      </c>
      <c r="BM42" s="81">
        <v>200</v>
      </c>
      <c r="BN42" s="81">
        <v>200</v>
      </c>
      <c r="BO42" s="81">
        <v>200</v>
      </c>
      <c r="BP42" s="81">
        <v>600</v>
      </c>
      <c r="BQ42" s="82">
        <v>2318.2399999999998</v>
      </c>
      <c r="BR42" s="82">
        <v>-2.6500000000000057</v>
      </c>
      <c r="BS42" s="83">
        <v>-1.4779698828778614</v>
      </c>
      <c r="BT42" s="84">
        <f t="shared" si="0"/>
        <v>107.9699999999998</v>
      </c>
      <c r="BU42" s="84">
        <f t="shared" si="1"/>
        <v>2294.89</v>
      </c>
      <c r="BV42" s="84">
        <f t="shared" si="2"/>
        <v>-23.349999999999909</v>
      </c>
    </row>
    <row r="43" spans="1:74" ht="13.15" hidden="1" customHeight="1" outlineLevel="3" x14ac:dyDescent="0.3">
      <c r="A43" s="79" t="s">
        <v>205</v>
      </c>
      <c r="B43" s="80">
        <v>0</v>
      </c>
      <c r="C43" s="81">
        <v>0</v>
      </c>
      <c r="D43" s="81">
        <v>0</v>
      </c>
      <c r="E43" s="81">
        <v>0</v>
      </c>
      <c r="F43" s="81">
        <v>0</v>
      </c>
      <c r="G43" s="81">
        <v>0</v>
      </c>
      <c r="H43" s="81">
        <v>0</v>
      </c>
      <c r="I43" s="81">
        <v>0</v>
      </c>
      <c r="J43" s="81">
        <v>0</v>
      </c>
      <c r="K43" s="81">
        <v>0</v>
      </c>
      <c r="L43" s="81">
        <v>0</v>
      </c>
      <c r="M43" s="81">
        <v>0</v>
      </c>
      <c r="N43" s="81">
        <v>0</v>
      </c>
      <c r="O43" s="81">
        <v>0</v>
      </c>
      <c r="P43" s="81">
        <v>0</v>
      </c>
      <c r="Q43" s="81">
        <v>0</v>
      </c>
      <c r="R43" s="82">
        <v>0</v>
      </c>
      <c r="S43" s="80">
        <v>0</v>
      </c>
      <c r="T43" s="81">
        <v>0</v>
      </c>
      <c r="U43" s="81">
        <v>0</v>
      </c>
      <c r="V43" s="81">
        <v>0</v>
      </c>
      <c r="W43" s="81">
        <v>0</v>
      </c>
      <c r="X43" s="81">
        <v>0</v>
      </c>
      <c r="Y43" s="81">
        <v>0</v>
      </c>
      <c r="Z43" s="81">
        <v>0</v>
      </c>
      <c r="AA43" s="81">
        <v>0</v>
      </c>
      <c r="AB43" s="81">
        <v>0</v>
      </c>
      <c r="AC43" s="81">
        <v>0</v>
      </c>
      <c r="AD43" s="81">
        <v>0</v>
      </c>
      <c r="AE43" s="81">
        <v>0</v>
      </c>
      <c r="AF43" s="81">
        <v>0</v>
      </c>
      <c r="AG43" s="81">
        <v>0</v>
      </c>
      <c r="AH43" s="81">
        <v>0</v>
      </c>
      <c r="AI43" s="82">
        <v>0</v>
      </c>
      <c r="AJ43" s="80">
        <v>0</v>
      </c>
      <c r="AK43" s="81">
        <v>0</v>
      </c>
      <c r="AL43" s="81">
        <v>0</v>
      </c>
      <c r="AM43" s="81">
        <v>0</v>
      </c>
      <c r="AN43" s="81">
        <v>0</v>
      </c>
      <c r="AO43" s="81">
        <v>0</v>
      </c>
      <c r="AP43" s="81">
        <v>0</v>
      </c>
      <c r="AQ43" s="81">
        <v>0</v>
      </c>
      <c r="AR43" s="81">
        <v>0</v>
      </c>
      <c r="AS43" s="81">
        <v>0</v>
      </c>
      <c r="AT43" s="81">
        <v>0</v>
      </c>
      <c r="AU43" s="81">
        <v>0</v>
      </c>
      <c r="AV43" s="81">
        <v>0</v>
      </c>
      <c r="AW43" s="81">
        <v>0</v>
      </c>
      <c r="AX43" s="81">
        <v>0</v>
      </c>
      <c r="AY43" s="81">
        <v>0</v>
      </c>
      <c r="AZ43" s="82"/>
      <c r="BA43" s="80">
        <v>0</v>
      </c>
      <c r="BB43" s="81">
        <v>0</v>
      </c>
      <c r="BC43" s="81">
        <v>0</v>
      </c>
      <c r="BD43" s="81">
        <v>0</v>
      </c>
      <c r="BE43" s="81">
        <v>0</v>
      </c>
      <c r="BF43" s="81">
        <v>0</v>
      </c>
      <c r="BG43" s="81">
        <v>0</v>
      </c>
      <c r="BH43" s="81">
        <v>0</v>
      </c>
      <c r="BI43" s="81">
        <v>0</v>
      </c>
      <c r="BJ43" s="81">
        <v>0</v>
      </c>
      <c r="BK43" s="81">
        <v>0</v>
      </c>
      <c r="BL43" s="81">
        <v>0</v>
      </c>
      <c r="BM43" s="81">
        <v>0</v>
      </c>
      <c r="BN43" s="81">
        <v>0</v>
      </c>
      <c r="BO43" s="81">
        <v>0</v>
      </c>
      <c r="BP43" s="81">
        <v>0</v>
      </c>
      <c r="BQ43" s="82">
        <v>0</v>
      </c>
      <c r="BR43" s="82">
        <v>0</v>
      </c>
      <c r="BS43" s="83">
        <v>0</v>
      </c>
      <c r="BT43" s="84">
        <f t="shared" si="0"/>
        <v>0</v>
      </c>
      <c r="BU43" s="84">
        <f t="shared" si="1"/>
        <v>0</v>
      </c>
      <c r="BV43" s="84">
        <f t="shared" si="2"/>
        <v>0</v>
      </c>
    </row>
    <row r="44" spans="1:74" ht="13.15" hidden="1" customHeight="1" outlineLevel="3" x14ac:dyDescent="0.3">
      <c r="A44" s="79" t="s">
        <v>206</v>
      </c>
      <c r="B44" s="80">
        <v>0</v>
      </c>
      <c r="C44" s="81">
        <v>0</v>
      </c>
      <c r="D44" s="81">
        <v>0</v>
      </c>
      <c r="E44" s="81">
        <v>0</v>
      </c>
      <c r="F44" s="81">
        <v>0</v>
      </c>
      <c r="G44" s="81">
        <v>0</v>
      </c>
      <c r="H44" s="81">
        <v>0</v>
      </c>
      <c r="I44" s="81">
        <v>0</v>
      </c>
      <c r="J44" s="81">
        <v>0</v>
      </c>
      <c r="K44" s="81">
        <v>0</v>
      </c>
      <c r="L44" s="81">
        <v>0</v>
      </c>
      <c r="M44" s="81">
        <v>0</v>
      </c>
      <c r="N44" s="81">
        <v>0</v>
      </c>
      <c r="O44" s="81">
        <v>0</v>
      </c>
      <c r="P44" s="81">
        <v>0</v>
      </c>
      <c r="Q44" s="81">
        <v>0</v>
      </c>
      <c r="R44" s="82">
        <v>0</v>
      </c>
      <c r="S44" s="80">
        <v>0</v>
      </c>
      <c r="T44" s="81">
        <v>0</v>
      </c>
      <c r="U44" s="81">
        <v>0</v>
      </c>
      <c r="V44" s="81">
        <v>0</v>
      </c>
      <c r="W44" s="81">
        <v>0</v>
      </c>
      <c r="X44" s="81">
        <v>0</v>
      </c>
      <c r="Y44" s="81">
        <v>0</v>
      </c>
      <c r="Z44" s="81">
        <v>0</v>
      </c>
      <c r="AA44" s="81">
        <v>0</v>
      </c>
      <c r="AB44" s="81">
        <v>0</v>
      </c>
      <c r="AC44" s="81">
        <v>0</v>
      </c>
      <c r="AD44" s="81">
        <v>0</v>
      </c>
      <c r="AE44" s="81">
        <v>0</v>
      </c>
      <c r="AF44" s="81">
        <v>0</v>
      </c>
      <c r="AG44" s="81">
        <v>0</v>
      </c>
      <c r="AH44" s="81">
        <v>0</v>
      </c>
      <c r="AI44" s="82">
        <v>0</v>
      </c>
      <c r="AJ44" s="80">
        <v>0</v>
      </c>
      <c r="AK44" s="81">
        <v>0</v>
      </c>
      <c r="AL44" s="81">
        <v>0</v>
      </c>
      <c r="AM44" s="81">
        <v>0</v>
      </c>
      <c r="AN44" s="81">
        <v>0</v>
      </c>
      <c r="AO44" s="81">
        <v>0</v>
      </c>
      <c r="AP44" s="81">
        <v>0</v>
      </c>
      <c r="AQ44" s="81">
        <v>0</v>
      </c>
      <c r="AR44" s="81">
        <v>0</v>
      </c>
      <c r="AS44" s="81">
        <v>0</v>
      </c>
      <c r="AT44" s="81">
        <v>0</v>
      </c>
      <c r="AU44" s="81">
        <v>0</v>
      </c>
      <c r="AV44" s="81">
        <v>0</v>
      </c>
      <c r="AW44" s="81">
        <v>0</v>
      </c>
      <c r="AX44" s="81">
        <v>0</v>
      </c>
      <c r="AY44" s="81">
        <v>0</v>
      </c>
      <c r="AZ44" s="82"/>
      <c r="BA44" s="80">
        <v>0</v>
      </c>
      <c r="BB44" s="81">
        <v>0</v>
      </c>
      <c r="BC44" s="81">
        <v>0</v>
      </c>
      <c r="BD44" s="81">
        <v>0</v>
      </c>
      <c r="BE44" s="81">
        <v>0</v>
      </c>
      <c r="BF44" s="81">
        <v>0</v>
      </c>
      <c r="BG44" s="81">
        <v>0</v>
      </c>
      <c r="BH44" s="81">
        <v>0</v>
      </c>
      <c r="BI44" s="81">
        <v>0</v>
      </c>
      <c r="BJ44" s="81">
        <v>0</v>
      </c>
      <c r="BK44" s="81">
        <v>0</v>
      </c>
      <c r="BL44" s="81">
        <v>0</v>
      </c>
      <c r="BM44" s="81">
        <v>0</v>
      </c>
      <c r="BN44" s="81">
        <v>0</v>
      </c>
      <c r="BO44" s="81">
        <v>0</v>
      </c>
      <c r="BP44" s="81">
        <v>0</v>
      </c>
      <c r="BQ44" s="82">
        <v>0</v>
      </c>
      <c r="BR44" s="82">
        <v>0</v>
      </c>
      <c r="BS44" s="83">
        <v>0</v>
      </c>
      <c r="BT44" s="84">
        <f t="shared" si="0"/>
        <v>0</v>
      </c>
      <c r="BU44" s="84">
        <f t="shared" si="1"/>
        <v>0</v>
      </c>
      <c r="BV44" s="84">
        <f t="shared" si="2"/>
        <v>0</v>
      </c>
    </row>
    <row r="45" spans="1:74" ht="13.15" hidden="1" customHeight="1" outlineLevel="2" collapsed="1" x14ac:dyDescent="0.3">
      <c r="A45" s="79" t="s">
        <v>207</v>
      </c>
      <c r="B45" s="80">
        <v>187.96</v>
      </c>
      <c r="C45" s="81">
        <v>154.24</v>
      </c>
      <c r="D45" s="81">
        <v>221.08</v>
      </c>
      <c r="E45" s="81">
        <v>563.28000000000009</v>
      </c>
      <c r="F45" s="81">
        <v>153.49</v>
      </c>
      <c r="G45" s="81">
        <v>188.05</v>
      </c>
      <c r="H45" s="81">
        <v>189.61</v>
      </c>
      <c r="I45" s="81">
        <v>531.15000000000009</v>
      </c>
      <c r="J45" s="81">
        <v>190.31</v>
      </c>
      <c r="K45" s="81">
        <v>188.65</v>
      </c>
      <c r="L45" s="81">
        <v>183.68</v>
      </c>
      <c r="M45" s="81">
        <v>562.6400000000001</v>
      </c>
      <c r="N45" s="81">
        <v>175.07</v>
      </c>
      <c r="O45" s="81">
        <v>174.84</v>
      </c>
      <c r="P45" s="81">
        <v>179.94</v>
      </c>
      <c r="Q45" s="81">
        <v>529.84999999999991</v>
      </c>
      <c r="R45" s="82">
        <v>2186.92</v>
      </c>
      <c r="S45" s="80">
        <v>177.56</v>
      </c>
      <c r="T45" s="81">
        <v>182.41</v>
      </c>
      <c r="U45" s="81">
        <v>178.97</v>
      </c>
      <c r="V45" s="81">
        <v>538.94000000000005</v>
      </c>
      <c r="W45" s="81">
        <v>179.3</v>
      </c>
      <c r="X45" s="81">
        <v>176.65</v>
      </c>
      <c r="Y45" s="81">
        <v>200</v>
      </c>
      <c r="Z45" s="81">
        <v>555.95000000000005</v>
      </c>
      <c r="AA45" s="81">
        <v>200</v>
      </c>
      <c r="AB45" s="81">
        <v>200</v>
      </c>
      <c r="AC45" s="81">
        <v>200</v>
      </c>
      <c r="AD45" s="81">
        <v>600</v>
      </c>
      <c r="AE45" s="81">
        <v>200</v>
      </c>
      <c r="AF45" s="81">
        <v>200</v>
      </c>
      <c r="AG45" s="81">
        <v>200</v>
      </c>
      <c r="AH45" s="81">
        <v>600</v>
      </c>
      <c r="AI45" s="82">
        <v>2294.89</v>
      </c>
      <c r="AJ45" s="80">
        <v>177.56</v>
      </c>
      <c r="AK45" s="81">
        <v>200</v>
      </c>
      <c r="AL45" s="81">
        <v>200</v>
      </c>
      <c r="AM45" s="81">
        <v>577.55999999999995</v>
      </c>
      <c r="AN45" s="81">
        <v>200</v>
      </c>
      <c r="AO45" s="81">
        <v>200</v>
      </c>
      <c r="AP45" s="81">
        <v>200</v>
      </c>
      <c r="AQ45" s="81">
        <v>600</v>
      </c>
      <c r="AR45" s="81">
        <v>200</v>
      </c>
      <c r="AS45" s="81">
        <v>200</v>
      </c>
      <c r="AT45" s="81">
        <v>200</v>
      </c>
      <c r="AU45" s="81">
        <v>600</v>
      </c>
      <c r="AV45" s="81">
        <v>200</v>
      </c>
      <c r="AW45" s="81">
        <v>200</v>
      </c>
      <c r="AX45" s="81">
        <v>200</v>
      </c>
      <c r="AY45" s="81">
        <v>600</v>
      </c>
      <c r="AZ45" s="82"/>
      <c r="BA45" s="80">
        <v>177.56</v>
      </c>
      <c r="BB45" s="81">
        <v>182.41</v>
      </c>
      <c r="BC45" s="81">
        <v>178.97</v>
      </c>
      <c r="BD45" s="81">
        <v>538.94000000000005</v>
      </c>
      <c r="BE45" s="81">
        <v>179.3</v>
      </c>
      <c r="BF45" s="81">
        <v>200</v>
      </c>
      <c r="BG45" s="81">
        <v>200</v>
      </c>
      <c r="BH45" s="81">
        <v>579.29999999999995</v>
      </c>
      <c r="BI45" s="81">
        <v>200</v>
      </c>
      <c r="BJ45" s="81">
        <v>200</v>
      </c>
      <c r="BK45" s="81">
        <v>200</v>
      </c>
      <c r="BL45" s="81">
        <v>600</v>
      </c>
      <c r="BM45" s="81">
        <v>200</v>
      </c>
      <c r="BN45" s="81">
        <v>200</v>
      </c>
      <c r="BO45" s="81">
        <v>200</v>
      </c>
      <c r="BP45" s="81">
        <v>600</v>
      </c>
      <c r="BQ45" s="82">
        <v>2318.2399999999998</v>
      </c>
      <c r="BR45" s="82">
        <v>-2.6500000000000057</v>
      </c>
      <c r="BS45" s="83">
        <v>-1.4779698828778614</v>
      </c>
      <c r="BT45" s="84">
        <f t="shared" si="0"/>
        <v>107.9699999999998</v>
      </c>
      <c r="BU45" s="84">
        <f t="shared" si="1"/>
        <v>2294.89</v>
      </c>
      <c r="BV45" s="84">
        <f t="shared" si="2"/>
        <v>-23.349999999999909</v>
      </c>
    </row>
    <row r="46" spans="1:74" ht="13.15" hidden="1" customHeight="1" outlineLevel="3" x14ac:dyDescent="0.3">
      <c r="A46" s="79" t="s">
        <v>208</v>
      </c>
      <c r="B46" s="80">
        <v>0</v>
      </c>
      <c r="C46" s="81">
        <v>0</v>
      </c>
      <c r="D46" s="81">
        <v>0</v>
      </c>
      <c r="E46" s="81">
        <v>0</v>
      </c>
      <c r="F46" s="81">
        <v>0</v>
      </c>
      <c r="G46" s="81">
        <v>0</v>
      </c>
      <c r="H46" s="81">
        <v>0</v>
      </c>
      <c r="I46" s="81">
        <v>0</v>
      </c>
      <c r="J46" s="81">
        <v>0</v>
      </c>
      <c r="K46" s="81">
        <v>0</v>
      </c>
      <c r="L46" s="81">
        <v>0</v>
      </c>
      <c r="M46" s="81">
        <v>0</v>
      </c>
      <c r="N46" s="81">
        <v>0</v>
      </c>
      <c r="O46" s="81">
        <v>0</v>
      </c>
      <c r="P46" s="81">
        <v>0</v>
      </c>
      <c r="Q46" s="81">
        <v>0</v>
      </c>
      <c r="R46" s="82">
        <v>0</v>
      </c>
      <c r="S46" s="80">
        <v>0</v>
      </c>
      <c r="T46" s="81">
        <v>0</v>
      </c>
      <c r="U46" s="81">
        <v>0</v>
      </c>
      <c r="V46" s="81">
        <v>0</v>
      </c>
      <c r="W46" s="81">
        <v>0</v>
      </c>
      <c r="X46" s="81">
        <v>0</v>
      </c>
      <c r="Y46" s="81">
        <v>0</v>
      </c>
      <c r="Z46" s="81">
        <v>0</v>
      </c>
      <c r="AA46" s="81">
        <v>0</v>
      </c>
      <c r="AB46" s="81">
        <v>0</v>
      </c>
      <c r="AC46" s="81">
        <v>0</v>
      </c>
      <c r="AD46" s="81">
        <v>0</v>
      </c>
      <c r="AE46" s="81">
        <v>0</v>
      </c>
      <c r="AF46" s="81">
        <v>0</v>
      </c>
      <c r="AG46" s="81">
        <v>0</v>
      </c>
      <c r="AH46" s="81">
        <v>0</v>
      </c>
      <c r="AI46" s="82">
        <v>0</v>
      </c>
      <c r="AJ46" s="80">
        <v>0</v>
      </c>
      <c r="AK46" s="81">
        <v>0</v>
      </c>
      <c r="AL46" s="81">
        <v>0</v>
      </c>
      <c r="AM46" s="81">
        <v>0</v>
      </c>
      <c r="AN46" s="81">
        <v>0</v>
      </c>
      <c r="AO46" s="81">
        <v>0</v>
      </c>
      <c r="AP46" s="81">
        <v>0</v>
      </c>
      <c r="AQ46" s="81">
        <v>0</v>
      </c>
      <c r="AR46" s="81">
        <v>0</v>
      </c>
      <c r="AS46" s="81">
        <v>0</v>
      </c>
      <c r="AT46" s="81">
        <v>0</v>
      </c>
      <c r="AU46" s="81">
        <v>0</v>
      </c>
      <c r="AV46" s="81">
        <v>0</v>
      </c>
      <c r="AW46" s="81">
        <v>0</v>
      </c>
      <c r="AX46" s="81">
        <v>0</v>
      </c>
      <c r="AY46" s="81">
        <v>0</v>
      </c>
      <c r="AZ46" s="82"/>
      <c r="BA46" s="80">
        <v>0</v>
      </c>
      <c r="BB46" s="81">
        <v>0</v>
      </c>
      <c r="BC46" s="81">
        <v>0</v>
      </c>
      <c r="BD46" s="81">
        <v>0</v>
      </c>
      <c r="BE46" s="81">
        <v>0</v>
      </c>
      <c r="BF46" s="81">
        <v>0</v>
      </c>
      <c r="BG46" s="81">
        <v>0</v>
      </c>
      <c r="BH46" s="81">
        <v>0</v>
      </c>
      <c r="BI46" s="81">
        <v>0</v>
      </c>
      <c r="BJ46" s="81">
        <v>0</v>
      </c>
      <c r="BK46" s="81">
        <v>0</v>
      </c>
      <c r="BL46" s="81">
        <v>0</v>
      </c>
      <c r="BM46" s="81">
        <v>0</v>
      </c>
      <c r="BN46" s="81">
        <v>0</v>
      </c>
      <c r="BO46" s="81">
        <v>0</v>
      </c>
      <c r="BP46" s="81">
        <v>0</v>
      </c>
      <c r="BQ46" s="82">
        <v>0</v>
      </c>
      <c r="BR46" s="82">
        <v>0</v>
      </c>
      <c r="BS46" s="83">
        <v>0</v>
      </c>
      <c r="BT46" s="84">
        <f t="shared" si="0"/>
        <v>0</v>
      </c>
      <c r="BU46" s="84">
        <f t="shared" si="1"/>
        <v>0</v>
      </c>
      <c r="BV46" s="84">
        <f t="shared" si="2"/>
        <v>0</v>
      </c>
    </row>
    <row r="47" spans="1:74" ht="13.15" hidden="1" customHeight="1" outlineLevel="3" x14ac:dyDescent="0.3">
      <c r="A47" s="79" t="s">
        <v>209</v>
      </c>
      <c r="B47" s="80">
        <v>0</v>
      </c>
      <c r="C47" s="81">
        <v>0</v>
      </c>
      <c r="D47" s="81">
        <v>0</v>
      </c>
      <c r="E47" s="81">
        <v>0</v>
      </c>
      <c r="F47" s="81">
        <v>0</v>
      </c>
      <c r="G47" s="81">
        <v>0</v>
      </c>
      <c r="H47" s="81">
        <v>0</v>
      </c>
      <c r="I47" s="81">
        <v>0</v>
      </c>
      <c r="J47" s="81">
        <v>0</v>
      </c>
      <c r="K47" s="81">
        <v>0</v>
      </c>
      <c r="L47" s="81">
        <v>0</v>
      </c>
      <c r="M47" s="81">
        <v>0</v>
      </c>
      <c r="N47" s="81">
        <v>0</v>
      </c>
      <c r="O47" s="81">
        <v>0</v>
      </c>
      <c r="P47" s="81">
        <v>0</v>
      </c>
      <c r="Q47" s="81">
        <v>0</v>
      </c>
      <c r="R47" s="82">
        <v>0</v>
      </c>
      <c r="S47" s="80">
        <v>0</v>
      </c>
      <c r="T47" s="81">
        <v>0</v>
      </c>
      <c r="U47" s="81">
        <v>0</v>
      </c>
      <c r="V47" s="81">
        <v>0</v>
      </c>
      <c r="W47" s="81">
        <v>0</v>
      </c>
      <c r="X47" s="81">
        <v>0</v>
      </c>
      <c r="Y47" s="81">
        <v>0</v>
      </c>
      <c r="Z47" s="81">
        <v>0</v>
      </c>
      <c r="AA47" s="81">
        <v>0</v>
      </c>
      <c r="AB47" s="81">
        <v>0</v>
      </c>
      <c r="AC47" s="81">
        <v>0</v>
      </c>
      <c r="AD47" s="81">
        <v>0</v>
      </c>
      <c r="AE47" s="81">
        <v>0</v>
      </c>
      <c r="AF47" s="81">
        <v>0</v>
      </c>
      <c r="AG47" s="81">
        <v>0</v>
      </c>
      <c r="AH47" s="81">
        <v>0</v>
      </c>
      <c r="AI47" s="82">
        <v>0</v>
      </c>
      <c r="AJ47" s="80">
        <v>0</v>
      </c>
      <c r="AK47" s="81">
        <v>0</v>
      </c>
      <c r="AL47" s="81">
        <v>0</v>
      </c>
      <c r="AM47" s="81">
        <v>0</v>
      </c>
      <c r="AN47" s="81">
        <v>0</v>
      </c>
      <c r="AO47" s="81">
        <v>0</v>
      </c>
      <c r="AP47" s="81">
        <v>0</v>
      </c>
      <c r="AQ47" s="81">
        <v>0</v>
      </c>
      <c r="AR47" s="81">
        <v>0</v>
      </c>
      <c r="AS47" s="81">
        <v>0</v>
      </c>
      <c r="AT47" s="81">
        <v>0</v>
      </c>
      <c r="AU47" s="81">
        <v>0</v>
      </c>
      <c r="AV47" s="81">
        <v>0</v>
      </c>
      <c r="AW47" s="81">
        <v>0</v>
      </c>
      <c r="AX47" s="81">
        <v>0</v>
      </c>
      <c r="AY47" s="81">
        <v>0</v>
      </c>
      <c r="AZ47" s="82"/>
      <c r="BA47" s="80">
        <v>0</v>
      </c>
      <c r="BB47" s="81">
        <v>0</v>
      </c>
      <c r="BC47" s="81">
        <v>0</v>
      </c>
      <c r="BD47" s="81">
        <v>0</v>
      </c>
      <c r="BE47" s="81">
        <v>0</v>
      </c>
      <c r="BF47" s="81">
        <v>0</v>
      </c>
      <c r="BG47" s="81">
        <v>0</v>
      </c>
      <c r="BH47" s="81">
        <v>0</v>
      </c>
      <c r="BI47" s="81">
        <v>0</v>
      </c>
      <c r="BJ47" s="81">
        <v>0</v>
      </c>
      <c r="BK47" s="81">
        <v>0</v>
      </c>
      <c r="BL47" s="81">
        <v>0</v>
      </c>
      <c r="BM47" s="81">
        <v>0</v>
      </c>
      <c r="BN47" s="81">
        <v>0</v>
      </c>
      <c r="BO47" s="81">
        <v>0</v>
      </c>
      <c r="BP47" s="81">
        <v>0</v>
      </c>
      <c r="BQ47" s="82">
        <v>0</v>
      </c>
      <c r="BR47" s="82">
        <v>0</v>
      </c>
      <c r="BS47" s="83">
        <v>0</v>
      </c>
      <c r="BT47" s="84">
        <f t="shared" si="0"/>
        <v>0</v>
      </c>
      <c r="BU47" s="84">
        <f t="shared" si="1"/>
        <v>0</v>
      </c>
      <c r="BV47" s="84">
        <f t="shared" si="2"/>
        <v>0</v>
      </c>
    </row>
    <row r="48" spans="1:74" ht="13.15" hidden="1" customHeight="1" outlineLevel="3" x14ac:dyDescent="0.3">
      <c r="A48" s="79" t="s">
        <v>210</v>
      </c>
      <c r="B48" s="80">
        <v>0</v>
      </c>
      <c r="C48" s="81">
        <v>0</v>
      </c>
      <c r="D48" s="81">
        <v>0</v>
      </c>
      <c r="E48" s="81">
        <v>0</v>
      </c>
      <c r="F48" s="81">
        <v>0</v>
      </c>
      <c r="G48" s="81">
        <v>0</v>
      </c>
      <c r="H48" s="81">
        <v>0</v>
      </c>
      <c r="I48" s="81">
        <v>0</v>
      </c>
      <c r="J48" s="81">
        <v>0</v>
      </c>
      <c r="K48" s="81">
        <v>0</v>
      </c>
      <c r="L48" s="81">
        <v>0</v>
      </c>
      <c r="M48" s="81">
        <v>0</v>
      </c>
      <c r="N48" s="81">
        <v>0</v>
      </c>
      <c r="O48" s="81">
        <v>0</v>
      </c>
      <c r="P48" s="81">
        <v>0</v>
      </c>
      <c r="Q48" s="81">
        <v>0</v>
      </c>
      <c r="R48" s="82">
        <v>0</v>
      </c>
      <c r="S48" s="80">
        <v>0</v>
      </c>
      <c r="T48" s="81">
        <v>0</v>
      </c>
      <c r="U48" s="81">
        <v>0</v>
      </c>
      <c r="V48" s="81">
        <v>0</v>
      </c>
      <c r="W48" s="81">
        <v>0</v>
      </c>
      <c r="X48" s="81">
        <v>0</v>
      </c>
      <c r="Y48" s="81">
        <v>0</v>
      </c>
      <c r="Z48" s="81">
        <v>0</v>
      </c>
      <c r="AA48" s="81">
        <v>0</v>
      </c>
      <c r="AB48" s="81">
        <v>0</v>
      </c>
      <c r="AC48" s="81">
        <v>0</v>
      </c>
      <c r="AD48" s="81">
        <v>0</v>
      </c>
      <c r="AE48" s="81">
        <v>0</v>
      </c>
      <c r="AF48" s="81">
        <v>0</v>
      </c>
      <c r="AG48" s="81">
        <v>0</v>
      </c>
      <c r="AH48" s="81">
        <v>0</v>
      </c>
      <c r="AI48" s="82">
        <v>0</v>
      </c>
      <c r="AJ48" s="80">
        <v>0</v>
      </c>
      <c r="AK48" s="81">
        <v>0</v>
      </c>
      <c r="AL48" s="81">
        <v>0</v>
      </c>
      <c r="AM48" s="81">
        <v>0</v>
      </c>
      <c r="AN48" s="81">
        <v>0</v>
      </c>
      <c r="AO48" s="81">
        <v>0</v>
      </c>
      <c r="AP48" s="81">
        <v>0</v>
      </c>
      <c r="AQ48" s="81">
        <v>0</v>
      </c>
      <c r="AR48" s="81">
        <v>0</v>
      </c>
      <c r="AS48" s="81">
        <v>0</v>
      </c>
      <c r="AT48" s="81">
        <v>0</v>
      </c>
      <c r="AU48" s="81">
        <v>0</v>
      </c>
      <c r="AV48" s="81">
        <v>0</v>
      </c>
      <c r="AW48" s="81">
        <v>0</v>
      </c>
      <c r="AX48" s="81">
        <v>0</v>
      </c>
      <c r="AY48" s="81">
        <v>0</v>
      </c>
      <c r="AZ48" s="82"/>
      <c r="BA48" s="80">
        <v>0</v>
      </c>
      <c r="BB48" s="81">
        <v>0</v>
      </c>
      <c r="BC48" s="81">
        <v>0</v>
      </c>
      <c r="BD48" s="81">
        <v>0</v>
      </c>
      <c r="BE48" s="81">
        <v>0</v>
      </c>
      <c r="BF48" s="81">
        <v>0</v>
      </c>
      <c r="BG48" s="81">
        <v>0</v>
      </c>
      <c r="BH48" s="81">
        <v>0</v>
      </c>
      <c r="BI48" s="81">
        <v>0</v>
      </c>
      <c r="BJ48" s="81">
        <v>0</v>
      </c>
      <c r="BK48" s="81">
        <v>0</v>
      </c>
      <c r="BL48" s="81">
        <v>0</v>
      </c>
      <c r="BM48" s="81">
        <v>0</v>
      </c>
      <c r="BN48" s="81">
        <v>0</v>
      </c>
      <c r="BO48" s="81">
        <v>0</v>
      </c>
      <c r="BP48" s="81">
        <v>0</v>
      </c>
      <c r="BQ48" s="82">
        <v>0</v>
      </c>
      <c r="BR48" s="82">
        <v>0</v>
      </c>
      <c r="BS48" s="83">
        <v>0</v>
      </c>
      <c r="BT48" s="84">
        <f t="shared" si="0"/>
        <v>0</v>
      </c>
      <c r="BU48" s="84">
        <f t="shared" si="1"/>
        <v>0</v>
      </c>
      <c r="BV48" s="84">
        <f t="shared" si="2"/>
        <v>0</v>
      </c>
    </row>
    <row r="49" spans="1:74" ht="13.15" hidden="1" customHeight="1" outlineLevel="3" x14ac:dyDescent="0.3">
      <c r="A49" s="79" t="s">
        <v>211</v>
      </c>
      <c r="B49" s="80">
        <v>0</v>
      </c>
      <c r="C49" s="81">
        <v>0</v>
      </c>
      <c r="D49" s="81">
        <v>0</v>
      </c>
      <c r="E49" s="81">
        <v>0</v>
      </c>
      <c r="F49" s="81">
        <v>0</v>
      </c>
      <c r="G49" s="81">
        <v>0</v>
      </c>
      <c r="H49" s="81">
        <v>0</v>
      </c>
      <c r="I49" s="81">
        <v>0</v>
      </c>
      <c r="J49" s="81">
        <v>0</v>
      </c>
      <c r="K49" s="81">
        <v>0</v>
      </c>
      <c r="L49" s="81">
        <v>0</v>
      </c>
      <c r="M49" s="81">
        <v>0</v>
      </c>
      <c r="N49" s="81">
        <v>0</v>
      </c>
      <c r="O49" s="81">
        <v>0</v>
      </c>
      <c r="P49" s="81">
        <v>0</v>
      </c>
      <c r="Q49" s="81">
        <v>0</v>
      </c>
      <c r="R49" s="82">
        <v>0</v>
      </c>
      <c r="S49" s="80">
        <v>0</v>
      </c>
      <c r="T49" s="81">
        <v>0</v>
      </c>
      <c r="U49" s="81">
        <v>0</v>
      </c>
      <c r="V49" s="81">
        <v>0</v>
      </c>
      <c r="W49" s="81">
        <v>0</v>
      </c>
      <c r="X49" s="81">
        <v>0</v>
      </c>
      <c r="Y49" s="81">
        <v>0</v>
      </c>
      <c r="Z49" s="81">
        <v>0</v>
      </c>
      <c r="AA49" s="81">
        <v>0</v>
      </c>
      <c r="AB49" s="81">
        <v>0</v>
      </c>
      <c r="AC49" s="81">
        <v>0</v>
      </c>
      <c r="AD49" s="81">
        <v>0</v>
      </c>
      <c r="AE49" s="81">
        <v>0</v>
      </c>
      <c r="AF49" s="81">
        <v>0</v>
      </c>
      <c r="AG49" s="81">
        <v>0</v>
      </c>
      <c r="AH49" s="81">
        <v>0</v>
      </c>
      <c r="AI49" s="82">
        <v>0</v>
      </c>
      <c r="AJ49" s="80">
        <v>0</v>
      </c>
      <c r="AK49" s="81">
        <v>0</v>
      </c>
      <c r="AL49" s="81">
        <v>0</v>
      </c>
      <c r="AM49" s="81">
        <v>0</v>
      </c>
      <c r="AN49" s="81">
        <v>0</v>
      </c>
      <c r="AO49" s="81">
        <v>0</v>
      </c>
      <c r="AP49" s="81">
        <v>0</v>
      </c>
      <c r="AQ49" s="81">
        <v>0</v>
      </c>
      <c r="AR49" s="81">
        <v>0</v>
      </c>
      <c r="AS49" s="81">
        <v>0</v>
      </c>
      <c r="AT49" s="81">
        <v>0</v>
      </c>
      <c r="AU49" s="81">
        <v>0</v>
      </c>
      <c r="AV49" s="81">
        <v>0</v>
      </c>
      <c r="AW49" s="81">
        <v>0</v>
      </c>
      <c r="AX49" s="81">
        <v>0</v>
      </c>
      <c r="AY49" s="81">
        <v>0</v>
      </c>
      <c r="AZ49" s="82"/>
      <c r="BA49" s="80">
        <v>0</v>
      </c>
      <c r="BB49" s="81">
        <v>0</v>
      </c>
      <c r="BC49" s="81">
        <v>0</v>
      </c>
      <c r="BD49" s="81">
        <v>0</v>
      </c>
      <c r="BE49" s="81">
        <v>0</v>
      </c>
      <c r="BF49" s="81">
        <v>0</v>
      </c>
      <c r="BG49" s="81">
        <v>0</v>
      </c>
      <c r="BH49" s="81">
        <v>0</v>
      </c>
      <c r="BI49" s="81">
        <v>0</v>
      </c>
      <c r="BJ49" s="81">
        <v>0</v>
      </c>
      <c r="BK49" s="81">
        <v>0</v>
      </c>
      <c r="BL49" s="81">
        <v>0</v>
      </c>
      <c r="BM49" s="81">
        <v>0</v>
      </c>
      <c r="BN49" s="81">
        <v>0</v>
      </c>
      <c r="BO49" s="81">
        <v>0</v>
      </c>
      <c r="BP49" s="81">
        <v>0</v>
      </c>
      <c r="BQ49" s="82">
        <v>0</v>
      </c>
      <c r="BR49" s="82">
        <v>0</v>
      </c>
      <c r="BS49" s="83">
        <v>0</v>
      </c>
      <c r="BT49" s="84">
        <f t="shared" si="0"/>
        <v>0</v>
      </c>
      <c r="BU49" s="84">
        <f t="shared" si="1"/>
        <v>0</v>
      </c>
      <c r="BV49" s="84">
        <f t="shared" si="2"/>
        <v>0</v>
      </c>
    </row>
    <row r="50" spans="1:74" ht="13.15" hidden="1" customHeight="1" outlineLevel="3" x14ac:dyDescent="0.3">
      <c r="A50" s="79" t="s">
        <v>212</v>
      </c>
      <c r="B50" s="80">
        <v>0</v>
      </c>
      <c r="C50" s="81">
        <v>0</v>
      </c>
      <c r="D50" s="81">
        <v>0</v>
      </c>
      <c r="E50" s="81">
        <v>0</v>
      </c>
      <c r="F50" s="81">
        <v>0</v>
      </c>
      <c r="G50" s="81">
        <v>0</v>
      </c>
      <c r="H50" s="81">
        <v>0</v>
      </c>
      <c r="I50" s="81">
        <v>0</v>
      </c>
      <c r="J50" s="81">
        <v>0</v>
      </c>
      <c r="K50" s="81">
        <v>0</v>
      </c>
      <c r="L50" s="81">
        <v>0</v>
      </c>
      <c r="M50" s="81">
        <v>0</v>
      </c>
      <c r="N50" s="81">
        <v>0</v>
      </c>
      <c r="O50" s="81">
        <v>0</v>
      </c>
      <c r="P50" s="81">
        <v>0</v>
      </c>
      <c r="Q50" s="81">
        <v>0</v>
      </c>
      <c r="R50" s="82">
        <v>0</v>
      </c>
      <c r="S50" s="80">
        <v>0</v>
      </c>
      <c r="T50" s="81">
        <v>0</v>
      </c>
      <c r="U50" s="81">
        <v>0</v>
      </c>
      <c r="V50" s="81">
        <v>0</v>
      </c>
      <c r="W50" s="81">
        <v>0</v>
      </c>
      <c r="X50" s="81">
        <v>0</v>
      </c>
      <c r="Y50" s="81">
        <v>0</v>
      </c>
      <c r="Z50" s="81">
        <v>0</v>
      </c>
      <c r="AA50" s="81">
        <v>0</v>
      </c>
      <c r="AB50" s="81">
        <v>0</v>
      </c>
      <c r="AC50" s="81">
        <v>0</v>
      </c>
      <c r="AD50" s="81">
        <v>0</v>
      </c>
      <c r="AE50" s="81">
        <v>0</v>
      </c>
      <c r="AF50" s="81">
        <v>0</v>
      </c>
      <c r="AG50" s="81">
        <v>0</v>
      </c>
      <c r="AH50" s="81">
        <v>0</v>
      </c>
      <c r="AI50" s="82">
        <v>0</v>
      </c>
      <c r="AJ50" s="80">
        <v>0</v>
      </c>
      <c r="AK50" s="81">
        <v>0</v>
      </c>
      <c r="AL50" s="81">
        <v>0</v>
      </c>
      <c r="AM50" s="81">
        <v>0</v>
      </c>
      <c r="AN50" s="81">
        <v>0</v>
      </c>
      <c r="AO50" s="81">
        <v>0</v>
      </c>
      <c r="AP50" s="81">
        <v>0</v>
      </c>
      <c r="AQ50" s="81">
        <v>0</v>
      </c>
      <c r="AR50" s="81">
        <v>0</v>
      </c>
      <c r="AS50" s="81">
        <v>0</v>
      </c>
      <c r="AT50" s="81">
        <v>0</v>
      </c>
      <c r="AU50" s="81">
        <v>0</v>
      </c>
      <c r="AV50" s="81">
        <v>0</v>
      </c>
      <c r="AW50" s="81">
        <v>0</v>
      </c>
      <c r="AX50" s="81">
        <v>0</v>
      </c>
      <c r="AY50" s="81">
        <v>0</v>
      </c>
      <c r="AZ50" s="82"/>
      <c r="BA50" s="80">
        <v>0</v>
      </c>
      <c r="BB50" s="81">
        <v>0</v>
      </c>
      <c r="BC50" s="81">
        <v>0</v>
      </c>
      <c r="BD50" s="81">
        <v>0</v>
      </c>
      <c r="BE50" s="81">
        <v>0</v>
      </c>
      <c r="BF50" s="81">
        <v>0</v>
      </c>
      <c r="BG50" s="81">
        <v>0</v>
      </c>
      <c r="BH50" s="81">
        <v>0</v>
      </c>
      <c r="BI50" s="81">
        <v>0</v>
      </c>
      <c r="BJ50" s="81">
        <v>0</v>
      </c>
      <c r="BK50" s="81">
        <v>0</v>
      </c>
      <c r="BL50" s="81">
        <v>0</v>
      </c>
      <c r="BM50" s="81">
        <v>0</v>
      </c>
      <c r="BN50" s="81">
        <v>0</v>
      </c>
      <c r="BO50" s="81">
        <v>0</v>
      </c>
      <c r="BP50" s="81">
        <v>0</v>
      </c>
      <c r="BQ50" s="82">
        <v>0</v>
      </c>
      <c r="BR50" s="82">
        <v>0</v>
      </c>
      <c r="BS50" s="83">
        <v>0</v>
      </c>
      <c r="BT50" s="84">
        <f t="shared" si="0"/>
        <v>0</v>
      </c>
      <c r="BU50" s="84">
        <f t="shared" si="1"/>
        <v>0</v>
      </c>
      <c r="BV50" s="84">
        <f t="shared" si="2"/>
        <v>0</v>
      </c>
    </row>
    <row r="51" spans="1:74" ht="13.15" hidden="1" customHeight="1" outlineLevel="3" x14ac:dyDescent="0.3">
      <c r="A51" s="79" t="s">
        <v>213</v>
      </c>
      <c r="B51" s="80">
        <v>0</v>
      </c>
      <c r="C51" s="81">
        <v>0</v>
      </c>
      <c r="D51" s="81">
        <v>0</v>
      </c>
      <c r="E51" s="81">
        <v>0</v>
      </c>
      <c r="F51" s="81">
        <v>0</v>
      </c>
      <c r="G51" s="81">
        <v>0</v>
      </c>
      <c r="H51" s="81">
        <v>0</v>
      </c>
      <c r="I51" s="81">
        <v>0</v>
      </c>
      <c r="J51" s="81">
        <v>0</v>
      </c>
      <c r="K51" s="81">
        <v>0</v>
      </c>
      <c r="L51" s="81">
        <v>0</v>
      </c>
      <c r="M51" s="81">
        <v>0</v>
      </c>
      <c r="N51" s="81">
        <v>0</v>
      </c>
      <c r="O51" s="81">
        <v>0</v>
      </c>
      <c r="P51" s="81">
        <v>0</v>
      </c>
      <c r="Q51" s="81">
        <v>0</v>
      </c>
      <c r="R51" s="82">
        <v>0</v>
      </c>
      <c r="S51" s="80">
        <v>0</v>
      </c>
      <c r="T51" s="81">
        <v>0</v>
      </c>
      <c r="U51" s="81">
        <v>0</v>
      </c>
      <c r="V51" s="81">
        <v>0</v>
      </c>
      <c r="W51" s="81">
        <v>0</v>
      </c>
      <c r="X51" s="81">
        <v>0</v>
      </c>
      <c r="Y51" s="81">
        <v>0</v>
      </c>
      <c r="Z51" s="81">
        <v>0</v>
      </c>
      <c r="AA51" s="81">
        <v>0</v>
      </c>
      <c r="AB51" s="81">
        <v>0</v>
      </c>
      <c r="AC51" s="81">
        <v>0</v>
      </c>
      <c r="AD51" s="81">
        <v>0</v>
      </c>
      <c r="AE51" s="81">
        <v>0</v>
      </c>
      <c r="AF51" s="81">
        <v>0</v>
      </c>
      <c r="AG51" s="81">
        <v>0</v>
      </c>
      <c r="AH51" s="81">
        <v>0</v>
      </c>
      <c r="AI51" s="82">
        <v>0</v>
      </c>
      <c r="AJ51" s="80">
        <v>0</v>
      </c>
      <c r="AK51" s="81">
        <v>0</v>
      </c>
      <c r="AL51" s="81">
        <v>0</v>
      </c>
      <c r="AM51" s="81">
        <v>0</v>
      </c>
      <c r="AN51" s="81">
        <v>0</v>
      </c>
      <c r="AO51" s="81">
        <v>0</v>
      </c>
      <c r="AP51" s="81">
        <v>0</v>
      </c>
      <c r="AQ51" s="81">
        <v>0</v>
      </c>
      <c r="AR51" s="81">
        <v>0</v>
      </c>
      <c r="AS51" s="81">
        <v>0</v>
      </c>
      <c r="AT51" s="81">
        <v>0</v>
      </c>
      <c r="AU51" s="81">
        <v>0</v>
      </c>
      <c r="AV51" s="81">
        <v>0</v>
      </c>
      <c r="AW51" s="81">
        <v>0</v>
      </c>
      <c r="AX51" s="81">
        <v>0</v>
      </c>
      <c r="AY51" s="81">
        <v>0</v>
      </c>
      <c r="AZ51" s="82"/>
      <c r="BA51" s="80">
        <v>0</v>
      </c>
      <c r="BB51" s="81">
        <v>0</v>
      </c>
      <c r="BC51" s="81">
        <v>0</v>
      </c>
      <c r="BD51" s="81">
        <v>0</v>
      </c>
      <c r="BE51" s="81">
        <v>0</v>
      </c>
      <c r="BF51" s="81">
        <v>0</v>
      </c>
      <c r="BG51" s="81">
        <v>0</v>
      </c>
      <c r="BH51" s="81">
        <v>0</v>
      </c>
      <c r="BI51" s="81">
        <v>0</v>
      </c>
      <c r="BJ51" s="81">
        <v>0</v>
      </c>
      <c r="BK51" s="81">
        <v>0</v>
      </c>
      <c r="BL51" s="81">
        <v>0</v>
      </c>
      <c r="BM51" s="81">
        <v>0</v>
      </c>
      <c r="BN51" s="81">
        <v>0</v>
      </c>
      <c r="BO51" s="81">
        <v>0</v>
      </c>
      <c r="BP51" s="81">
        <v>0</v>
      </c>
      <c r="BQ51" s="82">
        <v>0</v>
      </c>
      <c r="BR51" s="82">
        <v>0</v>
      </c>
      <c r="BS51" s="83">
        <v>0</v>
      </c>
      <c r="BT51" s="84">
        <f t="shared" si="0"/>
        <v>0</v>
      </c>
      <c r="BU51" s="84">
        <f t="shared" si="1"/>
        <v>0</v>
      </c>
      <c r="BV51" s="84">
        <f t="shared" si="2"/>
        <v>0</v>
      </c>
    </row>
    <row r="52" spans="1:74" ht="13.15" hidden="1" customHeight="1" outlineLevel="3" x14ac:dyDescent="0.3">
      <c r="A52" s="79" t="s">
        <v>214</v>
      </c>
      <c r="B52" s="80">
        <v>0</v>
      </c>
      <c r="C52" s="81">
        <v>0</v>
      </c>
      <c r="D52" s="81">
        <v>0</v>
      </c>
      <c r="E52" s="81">
        <v>0</v>
      </c>
      <c r="F52" s="81">
        <v>0</v>
      </c>
      <c r="G52" s="81">
        <v>0</v>
      </c>
      <c r="H52" s="81">
        <v>0</v>
      </c>
      <c r="I52" s="81">
        <v>0</v>
      </c>
      <c r="J52" s="81">
        <v>0</v>
      </c>
      <c r="K52" s="81">
        <v>0</v>
      </c>
      <c r="L52" s="81">
        <v>0</v>
      </c>
      <c r="M52" s="81">
        <v>0</v>
      </c>
      <c r="N52" s="81">
        <v>0</v>
      </c>
      <c r="O52" s="81">
        <v>0</v>
      </c>
      <c r="P52" s="81">
        <v>0</v>
      </c>
      <c r="Q52" s="81">
        <v>0</v>
      </c>
      <c r="R52" s="82">
        <v>0</v>
      </c>
      <c r="S52" s="80">
        <v>0</v>
      </c>
      <c r="T52" s="81">
        <v>0</v>
      </c>
      <c r="U52" s="81">
        <v>0</v>
      </c>
      <c r="V52" s="81">
        <v>0</v>
      </c>
      <c r="W52" s="81">
        <v>0</v>
      </c>
      <c r="X52" s="81">
        <v>0</v>
      </c>
      <c r="Y52" s="81">
        <v>0</v>
      </c>
      <c r="Z52" s="81">
        <v>0</v>
      </c>
      <c r="AA52" s="81">
        <v>0</v>
      </c>
      <c r="AB52" s="81">
        <v>0</v>
      </c>
      <c r="AC52" s="81">
        <v>0</v>
      </c>
      <c r="AD52" s="81">
        <v>0</v>
      </c>
      <c r="AE52" s="81">
        <v>0</v>
      </c>
      <c r="AF52" s="81">
        <v>0</v>
      </c>
      <c r="AG52" s="81">
        <v>0</v>
      </c>
      <c r="AH52" s="81">
        <v>0</v>
      </c>
      <c r="AI52" s="82">
        <v>0</v>
      </c>
      <c r="AJ52" s="80">
        <v>0</v>
      </c>
      <c r="AK52" s="81">
        <v>0</v>
      </c>
      <c r="AL52" s="81">
        <v>0</v>
      </c>
      <c r="AM52" s="81">
        <v>0</v>
      </c>
      <c r="AN52" s="81">
        <v>0</v>
      </c>
      <c r="AO52" s="81">
        <v>0</v>
      </c>
      <c r="AP52" s="81">
        <v>0</v>
      </c>
      <c r="AQ52" s="81">
        <v>0</v>
      </c>
      <c r="AR52" s="81">
        <v>0</v>
      </c>
      <c r="AS52" s="81">
        <v>0</v>
      </c>
      <c r="AT52" s="81">
        <v>0</v>
      </c>
      <c r="AU52" s="81">
        <v>0</v>
      </c>
      <c r="AV52" s="81">
        <v>0</v>
      </c>
      <c r="AW52" s="81">
        <v>0</v>
      </c>
      <c r="AX52" s="81">
        <v>0</v>
      </c>
      <c r="AY52" s="81">
        <v>0</v>
      </c>
      <c r="AZ52" s="82"/>
      <c r="BA52" s="80">
        <v>0</v>
      </c>
      <c r="BB52" s="81">
        <v>0</v>
      </c>
      <c r="BC52" s="81">
        <v>0</v>
      </c>
      <c r="BD52" s="81">
        <v>0</v>
      </c>
      <c r="BE52" s="81">
        <v>0</v>
      </c>
      <c r="BF52" s="81">
        <v>0</v>
      </c>
      <c r="BG52" s="81">
        <v>0</v>
      </c>
      <c r="BH52" s="81">
        <v>0</v>
      </c>
      <c r="BI52" s="81">
        <v>0</v>
      </c>
      <c r="BJ52" s="81">
        <v>0</v>
      </c>
      <c r="BK52" s="81">
        <v>0</v>
      </c>
      <c r="BL52" s="81">
        <v>0</v>
      </c>
      <c r="BM52" s="81">
        <v>0</v>
      </c>
      <c r="BN52" s="81">
        <v>0</v>
      </c>
      <c r="BO52" s="81">
        <v>0</v>
      </c>
      <c r="BP52" s="81">
        <v>0</v>
      </c>
      <c r="BQ52" s="82">
        <v>0</v>
      </c>
      <c r="BR52" s="82">
        <v>0</v>
      </c>
      <c r="BS52" s="83">
        <v>0</v>
      </c>
      <c r="BT52" s="84">
        <f t="shared" si="0"/>
        <v>0</v>
      </c>
      <c r="BU52" s="84">
        <f t="shared" si="1"/>
        <v>0</v>
      </c>
      <c r="BV52" s="84">
        <f t="shared" si="2"/>
        <v>0</v>
      </c>
    </row>
    <row r="53" spans="1:74" ht="13.15" hidden="1" customHeight="1" outlineLevel="3" x14ac:dyDescent="0.3">
      <c r="A53" s="79" t="s">
        <v>215</v>
      </c>
      <c r="B53" s="80">
        <v>0</v>
      </c>
      <c r="C53" s="81">
        <v>0</v>
      </c>
      <c r="D53" s="81">
        <v>0</v>
      </c>
      <c r="E53" s="81">
        <v>0</v>
      </c>
      <c r="F53" s="81">
        <v>0</v>
      </c>
      <c r="G53" s="81">
        <v>0</v>
      </c>
      <c r="H53" s="81">
        <v>0</v>
      </c>
      <c r="I53" s="81">
        <v>0</v>
      </c>
      <c r="J53" s="81">
        <v>0</v>
      </c>
      <c r="K53" s="81">
        <v>0</v>
      </c>
      <c r="L53" s="81">
        <v>0</v>
      </c>
      <c r="M53" s="81">
        <v>0</v>
      </c>
      <c r="N53" s="81">
        <v>0</v>
      </c>
      <c r="O53" s="81">
        <v>0</v>
      </c>
      <c r="P53" s="81">
        <v>0</v>
      </c>
      <c r="Q53" s="81">
        <v>0</v>
      </c>
      <c r="R53" s="82">
        <v>0</v>
      </c>
      <c r="S53" s="80">
        <v>0</v>
      </c>
      <c r="T53" s="81">
        <v>0</v>
      </c>
      <c r="U53" s="81">
        <v>0</v>
      </c>
      <c r="V53" s="81">
        <v>0</v>
      </c>
      <c r="W53" s="81">
        <v>0</v>
      </c>
      <c r="X53" s="81">
        <v>0</v>
      </c>
      <c r="Y53" s="81">
        <v>0</v>
      </c>
      <c r="Z53" s="81">
        <v>0</v>
      </c>
      <c r="AA53" s="81">
        <v>0</v>
      </c>
      <c r="AB53" s="81">
        <v>0</v>
      </c>
      <c r="AC53" s="81">
        <v>0</v>
      </c>
      <c r="AD53" s="81">
        <v>0</v>
      </c>
      <c r="AE53" s="81">
        <v>0</v>
      </c>
      <c r="AF53" s="81">
        <v>0</v>
      </c>
      <c r="AG53" s="81">
        <v>0</v>
      </c>
      <c r="AH53" s="81">
        <v>0</v>
      </c>
      <c r="AI53" s="82">
        <v>0</v>
      </c>
      <c r="AJ53" s="80">
        <v>0</v>
      </c>
      <c r="AK53" s="81">
        <v>0</v>
      </c>
      <c r="AL53" s="81">
        <v>0</v>
      </c>
      <c r="AM53" s="81">
        <v>0</v>
      </c>
      <c r="AN53" s="81">
        <v>0</v>
      </c>
      <c r="AO53" s="81">
        <v>0</v>
      </c>
      <c r="AP53" s="81">
        <v>0</v>
      </c>
      <c r="AQ53" s="81">
        <v>0</v>
      </c>
      <c r="AR53" s="81">
        <v>0</v>
      </c>
      <c r="AS53" s="81">
        <v>0</v>
      </c>
      <c r="AT53" s="81">
        <v>0</v>
      </c>
      <c r="AU53" s="81">
        <v>0</v>
      </c>
      <c r="AV53" s="81">
        <v>0</v>
      </c>
      <c r="AW53" s="81">
        <v>0</v>
      </c>
      <c r="AX53" s="81">
        <v>0</v>
      </c>
      <c r="AY53" s="81">
        <v>0</v>
      </c>
      <c r="AZ53" s="82"/>
      <c r="BA53" s="80">
        <v>0</v>
      </c>
      <c r="BB53" s="81">
        <v>0</v>
      </c>
      <c r="BC53" s="81">
        <v>0</v>
      </c>
      <c r="BD53" s="81">
        <v>0</v>
      </c>
      <c r="BE53" s="81">
        <v>0</v>
      </c>
      <c r="BF53" s="81">
        <v>0</v>
      </c>
      <c r="BG53" s="81">
        <v>0</v>
      </c>
      <c r="BH53" s="81">
        <v>0</v>
      </c>
      <c r="BI53" s="81">
        <v>0</v>
      </c>
      <c r="BJ53" s="81">
        <v>0</v>
      </c>
      <c r="BK53" s="81">
        <v>0</v>
      </c>
      <c r="BL53" s="81">
        <v>0</v>
      </c>
      <c r="BM53" s="81">
        <v>0</v>
      </c>
      <c r="BN53" s="81">
        <v>0</v>
      </c>
      <c r="BO53" s="81">
        <v>0</v>
      </c>
      <c r="BP53" s="81">
        <v>0</v>
      </c>
      <c r="BQ53" s="82">
        <v>0</v>
      </c>
      <c r="BR53" s="82">
        <v>0</v>
      </c>
      <c r="BS53" s="83">
        <v>0</v>
      </c>
      <c r="BT53" s="84">
        <f t="shared" si="0"/>
        <v>0</v>
      </c>
      <c r="BU53" s="84">
        <f t="shared" si="1"/>
        <v>0</v>
      </c>
      <c r="BV53" s="84">
        <f t="shared" si="2"/>
        <v>0</v>
      </c>
    </row>
    <row r="54" spans="1:74" ht="13.15" hidden="1" customHeight="1" outlineLevel="3" x14ac:dyDescent="0.3">
      <c r="A54" s="79" t="s">
        <v>2369</v>
      </c>
      <c r="B54" s="80">
        <v>0</v>
      </c>
      <c r="C54" s="81">
        <v>0</v>
      </c>
      <c r="D54" s="81">
        <v>0</v>
      </c>
      <c r="E54" s="81">
        <v>0</v>
      </c>
      <c r="F54" s="81">
        <v>0</v>
      </c>
      <c r="G54" s="81">
        <v>0</v>
      </c>
      <c r="H54" s="81">
        <v>0</v>
      </c>
      <c r="I54" s="81">
        <v>0</v>
      </c>
      <c r="J54" s="81">
        <v>0</v>
      </c>
      <c r="K54" s="81">
        <v>0</v>
      </c>
      <c r="L54" s="81">
        <v>0</v>
      </c>
      <c r="M54" s="81">
        <v>0</v>
      </c>
      <c r="N54" s="81">
        <v>0</v>
      </c>
      <c r="O54" s="81">
        <v>0</v>
      </c>
      <c r="P54" s="81">
        <v>0</v>
      </c>
      <c r="Q54" s="81">
        <v>0</v>
      </c>
      <c r="R54" s="82">
        <v>0</v>
      </c>
      <c r="S54" s="80">
        <v>0</v>
      </c>
      <c r="T54" s="81">
        <v>0</v>
      </c>
      <c r="U54" s="81">
        <v>0</v>
      </c>
      <c r="V54" s="81">
        <v>0</v>
      </c>
      <c r="W54" s="81">
        <v>0</v>
      </c>
      <c r="X54" s="81">
        <v>0</v>
      </c>
      <c r="Y54" s="81">
        <v>13678.5</v>
      </c>
      <c r="Z54" s="81">
        <v>13678.5</v>
      </c>
      <c r="AA54" s="81">
        <v>9751.5</v>
      </c>
      <c r="AB54" s="81">
        <v>11715</v>
      </c>
      <c r="AC54" s="81">
        <v>15576</v>
      </c>
      <c r="AD54" s="81">
        <v>37042.5</v>
      </c>
      <c r="AE54" s="81">
        <v>13530</v>
      </c>
      <c r="AF54" s="81">
        <v>15576</v>
      </c>
      <c r="AG54" s="81">
        <v>13480.5</v>
      </c>
      <c r="AH54" s="81">
        <v>42586.5</v>
      </c>
      <c r="AI54" s="82">
        <v>93307.5</v>
      </c>
      <c r="AJ54" s="80">
        <v>0</v>
      </c>
      <c r="AK54" s="81">
        <v>15279</v>
      </c>
      <c r="AL54" s="81">
        <v>17341.5</v>
      </c>
      <c r="AM54" s="81">
        <v>32620.5</v>
      </c>
      <c r="AN54" s="81">
        <v>14965.5</v>
      </c>
      <c r="AO54" s="81">
        <v>15510</v>
      </c>
      <c r="AP54" s="81">
        <v>13678.5</v>
      </c>
      <c r="AQ54" s="81">
        <v>44154</v>
      </c>
      <c r="AR54" s="81">
        <v>9751.5</v>
      </c>
      <c r="AS54" s="81">
        <v>11715</v>
      </c>
      <c r="AT54" s="81">
        <v>15576</v>
      </c>
      <c r="AU54" s="81">
        <v>37042.5</v>
      </c>
      <c r="AV54" s="81">
        <v>13530</v>
      </c>
      <c r="AW54" s="81">
        <v>15576</v>
      </c>
      <c r="AX54" s="81">
        <v>13480.5</v>
      </c>
      <c r="AY54" s="81">
        <v>42586.5</v>
      </c>
      <c r="AZ54" s="82"/>
      <c r="BA54" s="80">
        <v>0</v>
      </c>
      <c r="BB54" s="81">
        <v>0</v>
      </c>
      <c r="BC54" s="81">
        <v>0</v>
      </c>
      <c r="BD54" s="81">
        <v>0</v>
      </c>
      <c r="BE54" s="81">
        <v>0</v>
      </c>
      <c r="BF54" s="81">
        <v>15510</v>
      </c>
      <c r="BG54" s="81">
        <v>13678.5</v>
      </c>
      <c r="BH54" s="81">
        <v>29188.5</v>
      </c>
      <c r="BI54" s="81">
        <v>9751.5</v>
      </c>
      <c r="BJ54" s="81">
        <v>11715</v>
      </c>
      <c r="BK54" s="81">
        <v>15576</v>
      </c>
      <c r="BL54" s="81">
        <v>37042.5</v>
      </c>
      <c r="BM54" s="81">
        <v>13530</v>
      </c>
      <c r="BN54" s="81">
        <v>15576</v>
      </c>
      <c r="BO54" s="81">
        <v>13480.5</v>
      </c>
      <c r="BP54" s="81">
        <v>42586.5</v>
      </c>
      <c r="BQ54" s="82">
        <v>108817.5</v>
      </c>
      <c r="BR54" s="82">
        <v>0</v>
      </c>
      <c r="BS54" s="83">
        <v>0</v>
      </c>
      <c r="BT54" s="84">
        <f t="shared" si="0"/>
        <v>93307.5</v>
      </c>
      <c r="BU54" s="84">
        <f t="shared" si="1"/>
        <v>93307.5</v>
      </c>
      <c r="BV54" s="84">
        <f t="shared" si="2"/>
        <v>-15510</v>
      </c>
    </row>
    <row r="55" spans="1:74" ht="13.15" hidden="1" customHeight="1" outlineLevel="3" x14ac:dyDescent="0.3">
      <c r="A55" s="79" t="s">
        <v>216</v>
      </c>
      <c r="B55" s="80">
        <v>3248.25</v>
      </c>
      <c r="C55" s="81">
        <v>2893.04</v>
      </c>
      <c r="D55" s="81">
        <v>3981.24</v>
      </c>
      <c r="E55" s="81">
        <v>10122.529999999999</v>
      </c>
      <c r="F55" s="81">
        <v>4276.1400000000003</v>
      </c>
      <c r="G55" s="81">
        <v>1567.45</v>
      </c>
      <c r="H55" s="81">
        <v>18124.16</v>
      </c>
      <c r="I55" s="81">
        <v>23967.75</v>
      </c>
      <c r="J55" s="81">
        <v>12458.380000000001</v>
      </c>
      <c r="K55" s="81">
        <v>21358.21</v>
      </c>
      <c r="L55" s="81">
        <v>-595.46</v>
      </c>
      <c r="M55" s="81">
        <v>33221.129999999997</v>
      </c>
      <c r="N55" s="81">
        <v>9295.2099999999991</v>
      </c>
      <c r="O55" s="81">
        <v>4256.82</v>
      </c>
      <c r="P55" s="81">
        <v>7467.89</v>
      </c>
      <c r="Q55" s="81">
        <v>21019.919999999998</v>
      </c>
      <c r="R55" s="82">
        <v>88331.33</v>
      </c>
      <c r="S55" s="80">
        <v>15271.77</v>
      </c>
      <c r="T55" s="81">
        <v>5058.9800000000005</v>
      </c>
      <c r="U55" s="81">
        <v>4885.2699999999995</v>
      </c>
      <c r="V55" s="81">
        <v>25216.02</v>
      </c>
      <c r="W55" s="81">
        <v>7717.92</v>
      </c>
      <c r="X55" s="81">
        <v>5880.85</v>
      </c>
      <c r="Y55" s="81">
        <v>0</v>
      </c>
      <c r="Z55" s="81">
        <v>13598.77</v>
      </c>
      <c r="AA55" s="81">
        <v>0</v>
      </c>
      <c r="AB55" s="81">
        <v>0</v>
      </c>
      <c r="AC55" s="81">
        <v>0</v>
      </c>
      <c r="AD55" s="81">
        <v>0</v>
      </c>
      <c r="AE55" s="81">
        <v>0</v>
      </c>
      <c r="AF55" s="81">
        <v>0</v>
      </c>
      <c r="AG55" s="81">
        <v>0</v>
      </c>
      <c r="AH55" s="81">
        <v>0</v>
      </c>
      <c r="AI55" s="82">
        <v>38814.79</v>
      </c>
      <c r="AJ55" s="80">
        <v>15271.77</v>
      </c>
      <c r="AK55" s="81">
        <v>0</v>
      </c>
      <c r="AL55" s="81">
        <v>0</v>
      </c>
      <c r="AM55" s="81">
        <v>15271.77</v>
      </c>
      <c r="AN55" s="81">
        <v>0</v>
      </c>
      <c r="AO55" s="81">
        <v>0</v>
      </c>
      <c r="AP55" s="81">
        <v>0</v>
      </c>
      <c r="AQ55" s="81">
        <v>0</v>
      </c>
      <c r="AR55" s="81">
        <v>0</v>
      </c>
      <c r="AS55" s="81">
        <v>0</v>
      </c>
      <c r="AT55" s="81">
        <v>0</v>
      </c>
      <c r="AU55" s="81">
        <v>0</v>
      </c>
      <c r="AV55" s="81">
        <v>0</v>
      </c>
      <c r="AW55" s="81">
        <v>0</v>
      </c>
      <c r="AX55" s="81">
        <v>0</v>
      </c>
      <c r="AY55" s="81">
        <v>0</v>
      </c>
      <c r="AZ55" s="82"/>
      <c r="BA55" s="80">
        <v>15271.77</v>
      </c>
      <c r="BB55" s="81">
        <v>5058.9800000000005</v>
      </c>
      <c r="BC55" s="81">
        <v>4885.2699999999995</v>
      </c>
      <c r="BD55" s="81">
        <v>25216.02</v>
      </c>
      <c r="BE55" s="81">
        <v>7717.92</v>
      </c>
      <c r="BF55" s="81">
        <v>0</v>
      </c>
      <c r="BG55" s="81">
        <v>0</v>
      </c>
      <c r="BH55" s="81">
        <v>7717.92</v>
      </c>
      <c r="BI55" s="81">
        <v>0</v>
      </c>
      <c r="BJ55" s="81">
        <v>0</v>
      </c>
      <c r="BK55" s="81">
        <v>0</v>
      </c>
      <c r="BL55" s="81">
        <v>0</v>
      </c>
      <c r="BM55" s="81">
        <v>0</v>
      </c>
      <c r="BN55" s="81">
        <v>0</v>
      </c>
      <c r="BO55" s="81">
        <v>0</v>
      </c>
      <c r="BP55" s="81">
        <v>0</v>
      </c>
      <c r="BQ55" s="82">
        <v>32933.94</v>
      </c>
      <c r="BR55" s="82">
        <v>-1837.0699999999997</v>
      </c>
      <c r="BS55" s="83">
        <v>-23.802656674337122</v>
      </c>
      <c r="BT55" s="84">
        <f t="shared" si="0"/>
        <v>-49516.54</v>
      </c>
      <c r="BU55" s="84">
        <f t="shared" si="1"/>
        <v>38814.79</v>
      </c>
      <c r="BV55" s="84">
        <f t="shared" si="2"/>
        <v>5880.8499999999985</v>
      </c>
    </row>
    <row r="56" spans="1:74" ht="13.15" hidden="1" customHeight="1" outlineLevel="3" x14ac:dyDescent="0.3">
      <c r="A56" s="79" t="s">
        <v>217</v>
      </c>
      <c r="B56" s="80">
        <v>0</v>
      </c>
      <c r="C56" s="81">
        <v>0</v>
      </c>
      <c r="D56" s="81">
        <v>0</v>
      </c>
      <c r="E56" s="81">
        <v>0</v>
      </c>
      <c r="F56" s="81">
        <v>0</v>
      </c>
      <c r="G56" s="81">
        <v>0</v>
      </c>
      <c r="H56" s="81">
        <v>0</v>
      </c>
      <c r="I56" s="81">
        <v>0</v>
      </c>
      <c r="J56" s="81">
        <v>0</v>
      </c>
      <c r="K56" s="81">
        <v>0</v>
      </c>
      <c r="L56" s="81">
        <v>0</v>
      </c>
      <c r="M56" s="81">
        <v>0</v>
      </c>
      <c r="N56" s="81">
        <v>0</v>
      </c>
      <c r="O56" s="81">
        <v>0</v>
      </c>
      <c r="P56" s="81">
        <v>0</v>
      </c>
      <c r="Q56" s="81">
        <v>0</v>
      </c>
      <c r="R56" s="82">
        <v>0</v>
      </c>
      <c r="S56" s="80">
        <v>0</v>
      </c>
      <c r="T56" s="81">
        <v>0</v>
      </c>
      <c r="U56" s="81">
        <v>0</v>
      </c>
      <c r="V56" s="81">
        <v>0</v>
      </c>
      <c r="W56" s="81">
        <v>0</v>
      </c>
      <c r="X56" s="81">
        <v>0</v>
      </c>
      <c r="Y56" s="81">
        <v>0</v>
      </c>
      <c r="Z56" s="81">
        <v>0</v>
      </c>
      <c r="AA56" s="81">
        <v>0</v>
      </c>
      <c r="AB56" s="81">
        <v>0</v>
      </c>
      <c r="AC56" s="81">
        <v>0</v>
      </c>
      <c r="AD56" s="81">
        <v>0</v>
      </c>
      <c r="AE56" s="81">
        <v>0</v>
      </c>
      <c r="AF56" s="81">
        <v>0</v>
      </c>
      <c r="AG56" s="81">
        <v>0</v>
      </c>
      <c r="AH56" s="81">
        <v>0</v>
      </c>
      <c r="AI56" s="82">
        <v>0</v>
      </c>
      <c r="AJ56" s="80">
        <v>0</v>
      </c>
      <c r="AK56" s="81">
        <v>0</v>
      </c>
      <c r="AL56" s="81">
        <v>0</v>
      </c>
      <c r="AM56" s="81">
        <v>0</v>
      </c>
      <c r="AN56" s="81">
        <v>0</v>
      </c>
      <c r="AO56" s="81">
        <v>0</v>
      </c>
      <c r="AP56" s="81">
        <v>0</v>
      </c>
      <c r="AQ56" s="81">
        <v>0</v>
      </c>
      <c r="AR56" s="81">
        <v>0</v>
      </c>
      <c r="AS56" s="81">
        <v>0</v>
      </c>
      <c r="AT56" s="81">
        <v>0</v>
      </c>
      <c r="AU56" s="81">
        <v>0</v>
      </c>
      <c r="AV56" s="81">
        <v>0</v>
      </c>
      <c r="AW56" s="81">
        <v>0</v>
      </c>
      <c r="AX56" s="81">
        <v>0</v>
      </c>
      <c r="AY56" s="81">
        <v>0</v>
      </c>
      <c r="AZ56" s="82"/>
      <c r="BA56" s="80">
        <v>0</v>
      </c>
      <c r="BB56" s="81">
        <v>0</v>
      </c>
      <c r="BC56" s="81">
        <v>0</v>
      </c>
      <c r="BD56" s="81">
        <v>0</v>
      </c>
      <c r="BE56" s="81">
        <v>0</v>
      </c>
      <c r="BF56" s="81">
        <v>0</v>
      </c>
      <c r="BG56" s="81">
        <v>0</v>
      </c>
      <c r="BH56" s="81">
        <v>0</v>
      </c>
      <c r="BI56" s="81">
        <v>0</v>
      </c>
      <c r="BJ56" s="81">
        <v>0</v>
      </c>
      <c r="BK56" s="81">
        <v>0</v>
      </c>
      <c r="BL56" s="81">
        <v>0</v>
      </c>
      <c r="BM56" s="81">
        <v>0</v>
      </c>
      <c r="BN56" s="81">
        <v>0</v>
      </c>
      <c r="BO56" s="81">
        <v>0</v>
      </c>
      <c r="BP56" s="81">
        <v>0</v>
      </c>
      <c r="BQ56" s="82">
        <v>0</v>
      </c>
      <c r="BR56" s="82">
        <v>0</v>
      </c>
      <c r="BS56" s="83">
        <v>0</v>
      </c>
      <c r="BT56" s="84">
        <f t="shared" si="0"/>
        <v>0</v>
      </c>
      <c r="BU56" s="84">
        <f t="shared" si="1"/>
        <v>0</v>
      </c>
      <c r="BV56" s="84">
        <f t="shared" si="2"/>
        <v>0</v>
      </c>
    </row>
    <row r="57" spans="1:74" ht="13.15" hidden="1" customHeight="1" outlineLevel="3" x14ac:dyDescent="0.3">
      <c r="A57" s="79" t="s">
        <v>2370</v>
      </c>
      <c r="B57" s="80">
        <v>0</v>
      </c>
      <c r="C57" s="81">
        <v>0</v>
      </c>
      <c r="D57" s="81">
        <v>0</v>
      </c>
      <c r="E57" s="81">
        <v>0</v>
      </c>
      <c r="F57" s="81">
        <v>0</v>
      </c>
      <c r="G57" s="81">
        <v>0</v>
      </c>
      <c r="H57" s="81">
        <v>0</v>
      </c>
      <c r="I57" s="81">
        <v>0</v>
      </c>
      <c r="J57" s="81">
        <v>0</v>
      </c>
      <c r="K57" s="81">
        <v>0</v>
      </c>
      <c r="L57" s="81">
        <v>0</v>
      </c>
      <c r="M57" s="81">
        <v>0</v>
      </c>
      <c r="N57" s="81">
        <v>0</v>
      </c>
      <c r="O57" s="81">
        <v>0</v>
      </c>
      <c r="P57" s="81">
        <v>0</v>
      </c>
      <c r="Q57" s="81">
        <v>0</v>
      </c>
      <c r="R57" s="82">
        <v>0</v>
      </c>
      <c r="S57" s="80">
        <v>0</v>
      </c>
      <c r="T57" s="81">
        <v>0</v>
      </c>
      <c r="U57" s="81">
        <v>0</v>
      </c>
      <c r="V57" s="81">
        <v>0</v>
      </c>
      <c r="W57" s="81">
        <v>0</v>
      </c>
      <c r="X57" s="81">
        <v>0</v>
      </c>
      <c r="Y57" s="81">
        <v>0</v>
      </c>
      <c r="Z57" s="81">
        <v>0</v>
      </c>
      <c r="AA57" s="81">
        <v>0</v>
      </c>
      <c r="AB57" s="81">
        <v>0</v>
      </c>
      <c r="AC57" s="81">
        <v>0</v>
      </c>
      <c r="AD57" s="81">
        <v>0</v>
      </c>
      <c r="AE57" s="81">
        <v>0</v>
      </c>
      <c r="AF57" s="81">
        <v>0</v>
      </c>
      <c r="AG57" s="81">
        <v>0</v>
      </c>
      <c r="AH57" s="81">
        <v>0</v>
      </c>
      <c r="AI57" s="82">
        <v>0</v>
      </c>
      <c r="AJ57" s="80">
        <v>0</v>
      </c>
      <c r="AK57" s="81">
        <v>0</v>
      </c>
      <c r="AL57" s="81">
        <v>0</v>
      </c>
      <c r="AM57" s="81">
        <v>0</v>
      </c>
      <c r="AN57" s="81">
        <v>0</v>
      </c>
      <c r="AO57" s="81">
        <v>0</v>
      </c>
      <c r="AP57" s="81">
        <v>0</v>
      </c>
      <c r="AQ57" s="81">
        <v>0</v>
      </c>
      <c r="AR57" s="81">
        <v>0</v>
      </c>
      <c r="AS57" s="81">
        <v>0</v>
      </c>
      <c r="AT57" s="81">
        <v>0</v>
      </c>
      <c r="AU57" s="81">
        <v>0</v>
      </c>
      <c r="AV57" s="81">
        <v>0</v>
      </c>
      <c r="AW57" s="81">
        <v>0</v>
      </c>
      <c r="AX57" s="81">
        <v>0</v>
      </c>
      <c r="AY57" s="81">
        <v>0</v>
      </c>
      <c r="AZ57" s="82"/>
      <c r="BA57" s="80">
        <v>0</v>
      </c>
      <c r="BB57" s="81">
        <v>0</v>
      </c>
      <c r="BC57" s="81">
        <v>0</v>
      </c>
      <c r="BD57" s="81">
        <v>0</v>
      </c>
      <c r="BE57" s="81">
        <v>0</v>
      </c>
      <c r="BF57" s="81">
        <v>0</v>
      </c>
      <c r="BG57" s="81">
        <v>0</v>
      </c>
      <c r="BH57" s="81">
        <v>0</v>
      </c>
      <c r="BI57" s="81">
        <v>0</v>
      </c>
      <c r="BJ57" s="81">
        <v>0</v>
      </c>
      <c r="BK57" s="81">
        <v>0</v>
      </c>
      <c r="BL57" s="81">
        <v>0</v>
      </c>
      <c r="BM57" s="81">
        <v>0</v>
      </c>
      <c r="BN57" s="81">
        <v>0</v>
      </c>
      <c r="BO57" s="81">
        <v>0</v>
      </c>
      <c r="BP57" s="81">
        <v>0</v>
      </c>
      <c r="BQ57" s="82">
        <v>0</v>
      </c>
      <c r="BR57" s="82">
        <v>0</v>
      </c>
      <c r="BS57" s="83">
        <v>0</v>
      </c>
      <c r="BT57" s="84">
        <f t="shared" si="0"/>
        <v>0</v>
      </c>
      <c r="BU57" s="84">
        <f t="shared" si="1"/>
        <v>0</v>
      </c>
      <c r="BV57" s="84">
        <f t="shared" si="2"/>
        <v>0</v>
      </c>
    </row>
    <row r="58" spans="1:74" ht="13.15" hidden="1" customHeight="1" outlineLevel="3" x14ac:dyDescent="0.3">
      <c r="A58" s="79" t="s">
        <v>218</v>
      </c>
      <c r="B58" s="80">
        <v>235.93</v>
      </c>
      <c r="C58" s="81">
        <v>241.35</v>
      </c>
      <c r="D58" s="81">
        <v>221.19</v>
      </c>
      <c r="E58" s="81">
        <v>698.47</v>
      </c>
      <c r="F58" s="81">
        <v>254.45</v>
      </c>
      <c r="G58" s="81">
        <v>229.73</v>
      </c>
      <c r="H58" s="81">
        <v>223.87</v>
      </c>
      <c r="I58" s="81">
        <v>708.05</v>
      </c>
      <c r="J58" s="81">
        <v>235.22</v>
      </c>
      <c r="K58" s="81">
        <v>245.6</v>
      </c>
      <c r="L58" s="81">
        <v>228.32</v>
      </c>
      <c r="M58" s="81">
        <v>709.14</v>
      </c>
      <c r="N58" s="81">
        <v>230.33</v>
      </c>
      <c r="O58" s="81">
        <v>242.18</v>
      </c>
      <c r="P58" s="81">
        <v>232.58</v>
      </c>
      <c r="Q58" s="81">
        <v>705.09</v>
      </c>
      <c r="R58" s="82">
        <v>2820.7499999999995</v>
      </c>
      <c r="S58" s="80">
        <v>226.57</v>
      </c>
      <c r="T58" s="81">
        <v>232.82</v>
      </c>
      <c r="U58" s="81">
        <v>226.04</v>
      </c>
      <c r="V58" s="81">
        <v>685.43</v>
      </c>
      <c r="W58" s="81">
        <v>226.71</v>
      </c>
      <c r="X58" s="81">
        <v>257.66000000000003</v>
      </c>
      <c r="Y58" s="81">
        <v>0</v>
      </c>
      <c r="Z58" s="81">
        <v>484.37</v>
      </c>
      <c r="AA58" s="81">
        <v>0</v>
      </c>
      <c r="AB58" s="81">
        <v>0</v>
      </c>
      <c r="AC58" s="81">
        <v>0</v>
      </c>
      <c r="AD58" s="81">
        <v>0</v>
      </c>
      <c r="AE58" s="81">
        <v>0</v>
      </c>
      <c r="AF58" s="81">
        <v>0</v>
      </c>
      <c r="AG58" s="81">
        <v>0</v>
      </c>
      <c r="AH58" s="81">
        <v>0</v>
      </c>
      <c r="AI58" s="82">
        <v>1169.8</v>
      </c>
      <c r="AJ58" s="80">
        <v>226.57</v>
      </c>
      <c r="AK58" s="81">
        <v>0</v>
      </c>
      <c r="AL58" s="81">
        <v>0</v>
      </c>
      <c r="AM58" s="81">
        <v>226.57</v>
      </c>
      <c r="AN58" s="81">
        <v>0</v>
      </c>
      <c r="AO58" s="81">
        <v>0</v>
      </c>
      <c r="AP58" s="81">
        <v>0</v>
      </c>
      <c r="AQ58" s="81">
        <v>0</v>
      </c>
      <c r="AR58" s="81">
        <v>0</v>
      </c>
      <c r="AS58" s="81">
        <v>0</v>
      </c>
      <c r="AT58" s="81">
        <v>0</v>
      </c>
      <c r="AU58" s="81">
        <v>0</v>
      </c>
      <c r="AV58" s="81">
        <v>0</v>
      </c>
      <c r="AW58" s="81">
        <v>0</v>
      </c>
      <c r="AX58" s="81">
        <v>0</v>
      </c>
      <c r="AY58" s="81">
        <v>0</v>
      </c>
      <c r="AZ58" s="82"/>
      <c r="BA58" s="80">
        <v>226.57</v>
      </c>
      <c r="BB58" s="81">
        <v>232.82</v>
      </c>
      <c r="BC58" s="81">
        <v>226.04</v>
      </c>
      <c r="BD58" s="81">
        <v>685.43</v>
      </c>
      <c r="BE58" s="81">
        <v>226.71</v>
      </c>
      <c r="BF58" s="81">
        <v>0</v>
      </c>
      <c r="BG58" s="81">
        <v>0</v>
      </c>
      <c r="BH58" s="81">
        <v>226.71</v>
      </c>
      <c r="BI58" s="81">
        <v>0</v>
      </c>
      <c r="BJ58" s="81">
        <v>0</v>
      </c>
      <c r="BK58" s="81">
        <v>0</v>
      </c>
      <c r="BL58" s="81">
        <v>0</v>
      </c>
      <c r="BM58" s="81">
        <v>0</v>
      </c>
      <c r="BN58" s="81">
        <v>0</v>
      </c>
      <c r="BO58" s="81">
        <v>0</v>
      </c>
      <c r="BP58" s="81">
        <v>0</v>
      </c>
      <c r="BQ58" s="82">
        <v>912.14</v>
      </c>
      <c r="BR58" s="82">
        <v>30.950000000000017</v>
      </c>
      <c r="BS58" s="83">
        <v>13.651801861408854</v>
      </c>
      <c r="BT58" s="84">
        <f t="shared" si="0"/>
        <v>-1650.9499999999996</v>
      </c>
      <c r="BU58" s="84">
        <f t="shared" si="1"/>
        <v>1169.8</v>
      </c>
      <c r="BV58" s="84">
        <f t="shared" si="2"/>
        <v>257.65999999999997</v>
      </c>
    </row>
    <row r="59" spans="1:74" ht="13.15" hidden="1" customHeight="1" outlineLevel="3" x14ac:dyDescent="0.3">
      <c r="A59" s="79" t="s">
        <v>219</v>
      </c>
      <c r="B59" s="80">
        <v>0</v>
      </c>
      <c r="C59" s="81">
        <v>0</v>
      </c>
      <c r="D59" s="81">
        <v>5579.93</v>
      </c>
      <c r="E59" s="81">
        <v>5579.93</v>
      </c>
      <c r="F59" s="81">
        <v>5350.25</v>
      </c>
      <c r="G59" s="81">
        <v>6990.77</v>
      </c>
      <c r="H59" s="81">
        <v>5694.63</v>
      </c>
      <c r="I59" s="81">
        <v>18035.650000000001</v>
      </c>
      <c r="J59" s="81">
        <v>4601.8599999999997</v>
      </c>
      <c r="K59" s="81">
        <v>4742.1000000000004</v>
      </c>
      <c r="L59" s="81">
        <v>4482.1099999999997</v>
      </c>
      <c r="M59" s="81">
        <v>13826.07</v>
      </c>
      <c r="N59" s="81">
        <v>4729.99</v>
      </c>
      <c r="O59" s="81">
        <v>4050.5</v>
      </c>
      <c r="P59" s="81">
        <v>4592.24</v>
      </c>
      <c r="Q59" s="81">
        <v>13372.73</v>
      </c>
      <c r="R59" s="82">
        <v>50814.38</v>
      </c>
      <c r="S59" s="80">
        <v>5189.38</v>
      </c>
      <c r="T59" s="81">
        <v>5179.37</v>
      </c>
      <c r="U59" s="81">
        <v>4808.1399999999994</v>
      </c>
      <c r="V59" s="81">
        <v>15176.89</v>
      </c>
      <c r="W59" s="81">
        <v>5745.73</v>
      </c>
      <c r="X59" s="81">
        <v>5015.8</v>
      </c>
      <c r="Y59" s="81">
        <v>0</v>
      </c>
      <c r="Z59" s="81">
        <v>10761.529999999999</v>
      </c>
      <c r="AA59" s="81">
        <v>0</v>
      </c>
      <c r="AB59" s="81">
        <v>0</v>
      </c>
      <c r="AC59" s="81">
        <v>0</v>
      </c>
      <c r="AD59" s="81">
        <v>0</v>
      </c>
      <c r="AE59" s="81">
        <v>0</v>
      </c>
      <c r="AF59" s="81">
        <v>0</v>
      </c>
      <c r="AG59" s="81">
        <v>0</v>
      </c>
      <c r="AH59" s="81">
        <v>0</v>
      </c>
      <c r="AI59" s="82">
        <v>25938.42</v>
      </c>
      <c r="AJ59" s="80">
        <v>5189.38</v>
      </c>
      <c r="AK59" s="81">
        <v>0</v>
      </c>
      <c r="AL59" s="81">
        <v>0</v>
      </c>
      <c r="AM59" s="81">
        <v>5189.38</v>
      </c>
      <c r="AN59" s="81">
        <v>0</v>
      </c>
      <c r="AO59" s="81">
        <v>0</v>
      </c>
      <c r="AP59" s="81">
        <v>0</v>
      </c>
      <c r="AQ59" s="81">
        <v>0</v>
      </c>
      <c r="AR59" s="81">
        <v>0</v>
      </c>
      <c r="AS59" s="81">
        <v>0</v>
      </c>
      <c r="AT59" s="81">
        <v>0</v>
      </c>
      <c r="AU59" s="81">
        <v>0</v>
      </c>
      <c r="AV59" s="81">
        <v>0</v>
      </c>
      <c r="AW59" s="81">
        <v>0</v>
      </c>
      <c r="AX59" s="81">
        <v>0</v>
      </c>
      <c r="AY59" s="81">
        <v>0</v>
      </c>
      <c r="AZ59" s="82"/>
      <c r="BA59" s="80">
        <v>5189.38</v>
      </c>
      <c r="BB59" s="81">
        <v>5179.37</v>
      </c>
      <c r="BC59" s="81">
        <v>4808.1399999999994</v>
      </c>
      <c r="BD59" s="81">
        <v>15176.89</v>
      </c>
      <c r="BE59" s="81">
        <v>5745.73</v>
      </c>
      <c r="BF59" s="81">
        <v>0</v>
      </c>
      <c r="BG59" s="81">
        <v>0</v>
      </c>
      <c r="BH59" s="81">
        <v>5745.73</v>
      </c>
      <c r="BI59" s="81">
        <v>0</v>
      </c>
      <c r="BJ59" s="81">
        <v>0</v>
      </c>
      <c r="BK59" s="81">
        <v>0</v>
      </c>
      <c r="BL59" s="81">
        <v>0</v>
      </c>
      <c r="BM59" s="81">
        <v>0</v>
      </c>
      <c r="BN59" s="81">
        <v>0</v>
      </c>
      <c r="BO59" s="81">
        <v>0</v>
      </c>
      <c r="BP59" s="81">
        <v>0</v>
      </c>
      <c r="BQ59" s="82">
        <v>20922.62</v>
      </c>
      <c r="BR59" s="82">
        <v>-729.92999999999938</v>
      </c>
      <c r="BS59" s="83">
        <v>-12.703868786037622</v>
      </c>
      <c r="BT59" s="84">
        <f t="shared" si="0"/>
        <v>-24875.96</v>
      </c>
      <c r="BU59" s="84">
        <f t="shared" si="1"/>
        <v>25938.42</v>
      </c>
      <c r="BV59" s="84">
        <f t="shared" si="2"/>
        <v>5015.7999999999993</v>
      </c>
    </row>
    <row r="60" spans="1:74" ht="13.15" hidden="1" customHeight="1" outlineLevel="3" x14ac:dyDescent="0.3">
      <c r="A60" s="79" t="s">
        <v>220</v>
      </c>
      <c r="B60" s="80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2"/>
      <c r="S60" s="80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2"/>
      <c r="AJ60" s="80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81"/>
      <c r="AV60" s="81"/>
      <c r="AW60" s="81"/>
      <c r="AX60" s="81"/>
      <c r="AY60" s="81"/>
      <c r="AZ60" s="82"/>
      <c r="BA60" s="80"/>
      <c r="BB60" s="81"/>
      <c r="BC60" s="81"/>
      <c r="BD60" s="81"/>
      <c r="BE60" s="81"/>
      <c r="BF60" s="81"/>
      <c r="BG60" s="81"/>
      <c r="BH60" s="81"/>
      <c r="BI60" s="81"/>
      <c r="BJ60" s="81"/>
      <c r="BK60" s="81"/>
      <c r="BL60" s="81"/>
      <c r="BM60" s="81"/>
      <c r="BN60" s="81"/>
      <c r="BO60" s="81"/>
      <c r="BP60" s="81"/>
      <c r="BQ60" s="82"/>
      <c r="BR60" s="82"/>
      <c r="BS60" s="83"/>
      <c r="BT60" s="84">
        <f t="shared" si="0"/>
        <v>0</v>
      </c>
      <c r="BU60" s="84">
        <f t="shared" si="1"/>
        <v>0</v>
      </c>
      <c r="BV60" s="84">
        <f t="shared" si="2"/>
        <v>0</v>
      </c>
    </row>
    <row r="61" spans="1:74" ht="13.15" hidden="1" customHeight="1" outlineLevel="2" collapsed="1" x14ac:dyDescent="0.3">
      <c r="A61" s="79" t="s">
        <v>221</v>
      </c>
      <c r="B61" s="80">
        <v>3484.18</v>
      </c>
      <c r="C61" s="81">
        <v>3134.39</v>
      </c>
      <c r="D61" s="81">
        <v>9782.36</v>
      </c>
      <c r="E61" s="81">
        <v>16400.93</v>
      </c>
      <c r="F61" s="81">
        <v>9880.84</v>
      </c>
      <c r="G61" s="81">
        <v>8787.9500000000007</v>
      </c>
      <c r="H61" s="81">
        <v>24042.66</v>
      </c>
      <c r="I61" s="81">
        <v>42711.45</v>
      </c>
      <c r="J61" s="81">
        <v>17295.46</v>
      </c>
      <c r="K61" s="81">
        <v>26345.909999999996</v>
      </c>
      <c r="L61" s="81">
        <v>4114.9699999999993</v>
      </c>
      <c r="M61" s="81">
        <v>47756.34</v>
      </c>
      <c r="N61" s="81">
        <v>14255.529999999999</v>
      </c>
      <c r="O61" s="81">
        <v>8549.5</v>
      </c>
      <c r="P61" s="81">
        <v>12292.71</v>
      </c>
      <c r="Q61" s="81">
        <v>35097.74</v>
      </c>
      <c r="R61" s="82">
        <v>141966.46</v>
      </c>
      <c r="S61" s="80">
        <v>20687.72</v>
      </c>
      <c r="T61" s="81">
        <v>10471.17</v>
      </c>
      <c r="U61" s="81">
        <v>9919.4499999999989</v>
      </c>
      <c r="V61" s="81">
        <v>41078.339999999997</v>
      </c>
      <c r="W61" s="81">
        <v>13690.36</v>
      </c>
      <c r="X61" s="81">
        <v>11154.310000000001</v>
      </c>
      <c r="Y61" s="81">
        <v>13678.5</v>
      </c>
      <c r="Z61" s="81">
        <v>38523.17</v>
      </c>
      <c r="AA61" s="81">
        <v>9751.5</v>
      </c>
      <c r="AB61" s="81">
        <v>11715</v>
      </c>
      <c r="AC61" s="81">
        <v>15576</v>
      </c>
      <c r="AD61" s="81">
        <v>37042.5</v>
      </c>
      <c r="AE61" s="81">
        <v>13530</v>
      </c>
      <c r="AF61" s="81">
        <v>15576</v>
      </c>
      <c r="AG61" s="81">
        <v>13480.5</v>
      </c>
      <c r="AH61" s="81">
        <v>42586.5</v>
      </c>
      <c r="AI61" s="82">
        <v>159230.51</v>
      </c>
      <c r="AJ61" s="80">
        <v>20687.72</v>
      </c>
      <c r="AK61" s="81">
        <v>15279</v>
      </c>
      <c r="AL61" s="81">
        <v>17341.5</v>
      </c>
      <c r="AM61" s="81">
        <v>53308.22</v>
      </c>
      <c r="AN61" s="81">
        <v>14965.5</v>
      </c>
      <c r="AO61" s="81">
        <v>15510</v>
      </c>
      <c r="AP61" s="81">
        <v>13678.5</v>
      </c>
      <c r="AQ61" s="81">
        <v>44154</v>
      </c>
      <c r="AR61" s="81">
        <v>9751.5</v>
      </c>
      <c r="AS61" s="81">
        <v>11715</v>
      </c>
      <c r="AT61" s="81">
        <v>15576</v>
      </c>
      <c r="AU61" s="81">
        <v>37042.5</v>
      </c>
      <c r="AV61" s="81">
        <v>13530</v>
      </c>
      <c r="AW61" s="81">
        <v>15576</v>
      </c>
      <c r="AX61" s="81">
        <v>13480.5</v>
      </c>
      <c r="AY61" s="81">
        <v>42586.5</v>
      </c>
      <c r="AZ61" s="82"/>
      <c r="BA61" s="80">
        <v>20687.72</v>
      </c>
      <c r="BB61" s="81">
        <v>10471.17</v>
      </c>
      <c r="BC61" s="81">
        <v>9919.4499999999989</v>
      </c>
      <c r="BD61" s="81">
        <v>41078.339999999997</v>
      </c>
      <c r="BE61" s="81">
        <v>13690.36</v>
      </c>
      <c r="BF61" s="81">
        <v>15510</v>
      </c>
      <c r="BG61" s="81">
        <v>13678.5</v>
      </c>
      <c r="BH61" s="81">
        <v>42878.86</v>
      </c>
      <c r="BI61" s="81">
        <v>9751.5</v>
      </c>
      <c r="BJ61" s="81">
        <v>11715</v>
      </c>
      <c r="BK61" s="81">
        <v>15576</v>
      </c>
      <c r="BL61" s="81">
        <v>37042.5</v>
      </c>
      <c r="BM61" s="81">
        <v>13530</v>
      </c>
      <c r="BN61" s="81">
        <v>15576</v>
      </c>
      <c r="BO61" s="81">
        <v>13480.5</v>
      </c>
      <c r="BP61" s="81">
        <v>42586.5</v>
      </c>
      <c r="BQ61" s="82">
        <v>163586.20000000001</v>
      </c>
      <c r="BR61" s="82">
        <v>-2536.0499999999993</v>
      </c>
      <c r="BS61" s="83">
        <v>-18.524348519688299</v>
      </c>
      <c r="BT61" s="84">
        <f t="shared" si="0"/>
        <v>17264.050000000017</v>
      </c>
      <c r="BU61" s="84">
        <f t="shared" si="1"/>
        <v>159230.51</v>
      </c>
      <c r="BV61" s="84">
        <f t="shared" si="2"/>
        <v>-4355.6900000000023</v>
      </c>
    </row>
    <row r="62" spans="1:74" ht="13.15" hidden="1" customHeight="1" outlineLevel="1" collapsed="1" x14ac:dyDescent="0.3">
      <c r="A62" s="79" t="s">
        <v>222</v>
      </c>
      <c r="B62" s="80">
        <v>3672.14</v>
      </c>
      <c r="C62" s="81">
        <v>3288.63</v>
      </c>
      <c r="D62" s="81">
        <v>10003.44</v>
      </c>
      <c r="E62" s="81">
        <v>16964.21</v>
      </c>
      <c r="F62" s="81">
        <v>10034.33</v>
      </c>
      <c r="G62" s="81">
        <v>8976</v>
      </c>
      <c r="H62" s="81">
        <v>24232.27</v>
      </c>
      <c r="I62" s="81">
        <v>43242.600000000006</v>
      </c>
      <c r="J62" s="81">
        <v>17485.77</v>
      </c>
      <c r="K62" s="81">
        <v>26534.559999999998</v>
      </c>
      <c r="L62" s="81">
        <v>4298.6499999999996</v>
      </c>
      <c r="M62" s="81">
        <v>48318.98</v>
      </c>
      <c r="N62" s="81">
        <v>14430.599999999999</v>
      </c>
      <c r="O62" s="81">
        <v>8724.34</v>
      </c>
      <c r="P62" s="81">
        <v>12472.65</v>
      </c>
      <c r="Q62" s="81">
        <v>35627.589999999997</v>
      </c>
      <c r="R62" s="82">
        <v>144153.37999999998</v>
      </c>
      <c r="S62" s="80">
        <v>20865.280000000002</v>
      </c>
      <c r="T62" s="81">
        <v>10653.58</v>
      </c>
      <c r="U62" s="81">
        <v>10098.419999999998</v>
      </c>
      <c r="V62" s="81">
        <v>41617.279999999999</v>
      </c>
      <c r="W62" s="81">
        <v>13869.66</v>
      </c>
      <c r="X62" s="81">
        <v>11330.960000000001</v>
      </c>
      <c r="Y62" s="81">
        <v>13878.5</v>
      </c>
      <c r="Z62" s="81">
        <v>39079.120000000003</v>
      </c>
      <c r="AA62" s="81">
        <v>9951.5</v>
      </c>
      <c r="AB62" s="81">
        <v>11915</v>
      </c>
      <c r="AC62" s="81">
        <v>15776</v>
      </c>
      <c r="AD62" s="81">
        <v>37642.5</v>
      </c>
      <c r="AE62" s="81">
        <v>13730</v>
      </c>
      <c r="AF62" s="81">
        <v>15776</v>
      </c>
      <c r="AG62" s="81">
        <v>13680.5</v>
      </c>
      <c r="AH62" s="81">
        <v>43186.5</v>
      </c>
      <c r="AI62" s="82">
        <v>161525.40000000002</v>
      </c>
      <c r="AJ62" s="80">
        <v>20865.280000000002</v>
      </c>
      <c r="AK62" s="81">
        <v>15479</v>
      </c>
      <c r="AL62" s="81">
        <v>17541.5</v>
      </c>
      <c r="AM62" s="81">
        <v>53885.78</v>
      </c>
      <c r="AN62" s="81">
        <v>15165.5</v>
      </c>
      <c r="AO62" s="81">
        <v>15710</v>
      </c>
      <c r="AP62" s="81">
        <v>13878.5</v>
      </c>
      <c r="AQ62" s="81">
        <v>44754</v>
      </c>
      <c r="AR62" s="81">
        <v>9951.5</v>
      </c>
      <c r="AS62" s="81">
        <v>11915</v>
      </c>
      <c r="AT62" s="81">
        <v>15776</v>
      </c>
      <c r="AU62" s="81">
        <v>37642.5</v>
      </c>
      <c r="AV62" s="81">
        <v>13730</v>
      </c>
      <c r="AW62" s="81">
        <v>15776</v>
      </c>
      <c r="AX62" s="81">
        <v>13680.5</v>
      </c>
      <c r="AY62" s="81">
        <v>43186.5</v>
      </c>
      <c r="AZ62" s="82"/>
      <c r="BA62" s="80">
        <v>20865.280000000002</v>
      </c>
      <c r="BB62" s="81">
        <v>10653.58</v>
      </c>
      <c r="BC62" s="81">
        <v>10098.419999999998</v>
      </c>
      <c r="BD62" s="81">
        <v>41617.279999999999</v>
      </c>
      <c r="BE62" s="81">
        <v>13869.66</v>
      </c>
      <c r="BF62" s="81">
        <v>15710</v>
      </c>
      <c r="BG62" s="81">
        <v>13878.5</v>
      </c>
      <c r="BH62" s="81">
        <v>43458.16</v>
      </c>
      <c r="BI62" s="81">
        <v>9951.5</v>
      </c>
      <c r="BJ62" s="81">
        <v>11915</v>
      </c>
      <c r="BK62" s="81">
        <v>15776</v>
      </c>
      <c r="BL62" s="81">
        <v>37642.5</v>
      </c>
      <c r="BM62" s="81">
        <v>13730</v>
      </c>
      <c r="BN62" s="81">
        <v>15776</v>
      </c>
      <c r="BO62" s="81">
        <v>13680.5</v>
      </c>
      <c r="BP62" s="81">
        <v>43186.5</v>
      </c>
      <c r="BQ62" s="82">
        <v>165904.44</v>
      </c>
      <c r="BR62" s="82">
        <v>-2538.6999999999989</v>
      </c>
      <c r="BS62" s="83">
        <v>-18.303981496301994</v>
      </c>
      <c r="BT62" s="84">
        <f t="shared" si="0"/>
        <v>17372.020000000048</v>
      </c>
      <c r="BU62" s="84">
        <f t="shared" si="1"/>
        <v>161525.40000000002</v>
      </c>
      <c r="BV62" s="84">
        <f t="shared" si="2"/>
        <v>-4379.039999999979</v>
      </c>
    </row>
    <row r="63" spans="1:74" ht="13.15" hidden="1" customHeight="1" outlineLevel="3" x14ac:dyDescent="0.3">
      <c r="A63" s="79" t="s">
        <v>2371</v>
      </c>
      <c r="B63" s="80">
        <v>0</v>
      </c>
      <c r="C63" s="81">
        <v>0.15</v>
      </c>
      <c r="D63" s="81">
        <v>7.6899999999999995</v>
      </c>
      <c r="E63" s="81">
        <v>7.84</v>
      </c>
      <c r="F63" s="81">
        <v>0.46</v>
      </c>
      <c r="G63" s="81">
        <v>1.51</v>
      </c>
      <c r="H63" s="81">
        <v>5.21</v>
      </c>
      <c r="I63" s="81">
        <v>7.18</v>
      </c>
      <c r="J63" s="81">
        <v>21.78</v>
      </c>
      <c r="K63" s="81">
        <v>18.600000000000001</v>
      </c>
      <c r="L63" s="81">
        <v>0</v>
      </c>
      <c r="M63" s="81">
        <v>40.380000000000003</v>
      </c>
      <c r="N63" s="81">
        <v>0</v>
      </c>
      <c r="O63" s="81">
        <v>0</v>
      </c>
      <c r="P63" s="81">
        <v>0</v>
      </c>
      <c r="Q63" s="81">
        <v>0</v>
      </c>
      <c r="R63" s="82">
        <v>55.4</v>
      </c>
      <c r="S63" s="80">
        <v>17.2</v>
      </c>
      <c r="T63" s="81">
        <v>0</v>
      </c>
      <c r="U63" s="81">
        <v>0</v>
      </c>
      <c r="V63" s="81">
        <v>17.2</v>
      </c>
      <c r="W63" s="81">
        <v>0</v>
      </c>
      <c r="X63" s="81">
        <v>6.33</v>
      </c>
      <c r="Y63" s="81">
        <v>6258.95</v>
      </c>
      <c r="Z63" s="81">
        <v>6265.28</v>
      </c>
      <c r="AA63" s="81">
        <v>4462.05</v>
      </c>
      <c r="AB63" s="81">
        <v>5360.5</v>
      </c>
      <c r="AC63" s="81">
        <v>7127.2</v>
      </c>
      <c r="AD63" s="81">
        <v>16949.75</v>
      </c>
      <c r="AE63" s="81">
        <v>6191</v>
      </c>
      <c r="AF63" s="81">
        <v>7127.2</v>
      </c>
      <c r="AG63" s="81">
        <v>6168.35</v>
      </c>
      <c r="AH63" s="81">
        <v>19486.550000000003</v>
      </c>
      <c r="AI63" s="82">
        <v>42718.78</v>
      </c>
      <c r="AJ63" s="80">
        <v>17.2</v>
      </c>
      <c r="AK63" s="81">
        <v>6991.3</v>
      </c>
      <c r="AL63" s="81">
        <v>7935.05</v>
      </c>
      <c r="AM63" s="81">
        <v>14943.55</v>
      </c>
      <c r="AN63" s="81">
        <v>6847.85</v>
      </c>
      <c r="AO63" s="81">
        <v>7097</v>
      </c>
      <c r="AP63" s="81">
        <v>6258.95</v>
      </c>
      <c r="AQ63" s="81">
        <v>20203.8</v>
      </c>
      <c r="AR63" s="81">
        <v>4462.05</v>
      </c>
      <c r="AS63" s="81">
        <v>5360.5</v>
      </c>
      <c r="AT63" s="81">
        <v>7127.2</v>
      </c>
      <c r="AU63" s="81">
        <v>16949.75</v>
      </c>
      <c r="AV63" s="81">
        <v>6191</v>
      </c>
      <c r="AW63" s="81">
        <v>7127.2</v>
      </c>
      <c r="AX63" s="81">
        <v>6168.35</v>
      </c>
      <c r="AY63" s="81">
        <v>19486.550000000003</v>
      </c>
      <c r="AZ63" s="82"/>
      <c r="BA63" s="80">
        <v>17.2</v>
      </c>
      <c r="BB63" s="81">
        <v>0</v>
      </c>
      <c r="BC63" s="81">
        <v>0</v>
      </c>
      <c r="BD63" s="81">
        <v>17.2</v>
      </c>
      <c r="BE63" s="81">
        <v>0</v>
      </c>
      <c r="BF63" s="81">
        <v>7097</v>
      </c>
      <c r="BG63" s="81">
        <v>6258.95</v>
      </c>
      <c r="BH63" s="81">
        <v>13355.95</v>
      </c>
      <c r="BI63" s="81">
        <v>4462.05</v>
      </c>
      <c r="BJ63" s="81">
        <v>5360.5</v>
      </c>
      <c r="BK63" s="81">
        <v>7127.2</v>
      </c>
      <c r="BL63" s="81">
        <v>16949.75</v>
      </c>
      <c r="BM63" s="81">
        <v>6191</v>
      </c>
      <c r="BN63" s="81">
        <v>7127.2</v>
      </c>
      <c r="BO63" s="81">
        <v>6168.35</v>
      </c>
      <c r="BP63" s="81">
        <v>19486.550000000003</v>
      </c>
      <c r="BQ63" s="82">
        <v>49809.45</v>
      </c>
      <c r="BR63" s="82">
        <v>6.33</v>
      </c>
      <c r="BS63" s="83">
        <v>0</v>
      </c>
      <c r="BT63" s="84">
        <f t="shared" si="0"/>
        <v>42663.38</v>
      </c>
      <c r="BU63" s="84">
        <f t="shared" si="1"/>
        <v>42718.78</v>
      </c>
      <c r="BV63" s="84">
        <f t="shared" si="2"/>
        <v>-7090.6699999999983</v>
      </c>
    </row>
    <row r="64" spans="1:74" ht="13.15" hidden="1" customHeight="1" outlineLevel="3" x14ac:dyDescent="0.3">
      <c r="A64" s="79" t="s">
        <v>223</v>
      </c>
      <c r="B64" s="80">
        <v>103.36</v>
      </c>
      <c r="C64" s="81">
        <v>81.42</v>
      </c>
      <c r="D64" s="81">
        <v>19.100000000000001</v>
      </c>
      <c r="E64" s="81">
        <v>203.88</v>
      </c>
      <c r="F64" s="81">
        <v>68.36</v>
      </c>
      <c r="G64" s="81">
        <v>5.5499999999999989</v>
      </c>
      <c r="H64" s="81">
        <v>36.35</v>
      </c>
      <c r="I64" s="81">
        <v>110.25999999999999</v>
      </c>
      <c r="J64" s="81">
        <v>172.12</v>
      </c>
      <c r="K64" s="81">
        <v>18.8</v>
      </c>
      <c r="L64" s="81">
        <v>41.29</v>
      </c>
      <c r="M64" s="81">
        <v>232.21</v>
      </c>
      <c r="N64" s="81">
        <v>53.75</v>
      </c>
      <c r="O64" s="81">
        <v>-24.250000000000004</v>
      </c>
      <c r="P64" s="81">
        <v>46.37</v>
      </c>
      <c r="Q64" s="81">
        <v>75.86999999999999</v>
      </c>
      <c r="R64" s="82">
        <v>622.22</v>
      </c>
      <c r="S64" s="80">
        <v>66.02</v>
      </c>
      <c r="T64" s="81">
        <v>0.53</v>
      </c>
      <c r="U64" s="81">
        <v>105.41</v>
      </c>
      <c r="V64" s="81">
        <v>171.95999999999998</v>
      </c>
      <c r="W64" s="81">
        <v>101.10000000000001</v>
      </c>
      <c r="X64" s="81">
        <v>211.7</v>
      </c>
      <c r="Y64" s="81">
        <v>0</v>
      </c>
      <c r="Z64" s="81">
        <v>312.8</v>
      </c>
      <c r="AA64" s="81">
        <v>0</v>
      </c>
      <c r="AB64" s="81">
        <v>0</v>
      </c>
      <c r="AC64" s="81">
        <v>0</v>
      </c>
      <c r="AD64" s="81">
        <v>0</v>
      </c>
      <c r="AE64" s="81">
        <v>0</v>
      </c>
      <c r="AF64" s="81">
        <v>0</v>
      </c>
      <c r="AG64" s="81">
        <v>0</v>
      </c>
      <c r="AH64" s="81">
        <v>0</v>
      </c>
      <c r="AI64" s="82">
        <v>484.76</v>
      </c>
      <c r="AJ64" s="80">
        <v>66.02</v>
      </c>
      <c r="AK64" s="81">
        <v>0</v>
      </c>
      <c r="AL64" s="81">
        <v>0</v>
      </c>
      <c r="AM64" s="81">
        <v>66.02</v>
      </c>
      <c r="AN64" s="81">
        <v>0</v>
      </c>
      <c r="AO64" s="81">
        <v>0</v>
      </c>
      <c r="AP64" s="81">
        <v>0</v>
      </c>
      <c r="AQ64" s="81">
        <v>0</v>
      </c>
      <c r="AR64" s="81">
        <v>0</v>
      </c>
      <c r="AS64" s="81">
        <v>0</v>
      </c>
      <c r="AT64" s="81">
        <v>0</v>
      </c>
      <c r="AU64" s="81">
        <v>0</v>
      </c>
      <c r="AV64" s="81">
        <v>0</v>
      </c>
      <c r="AW64" s="81">
        <v>0</v>
      </c>
      <c r="AX64" s="81">
        <v>0</v>
      </c>
      <c r="AY64" s="81">
        <v>0</v>
      </c>
      <c r="AZ64" s="82"/>
      <c r="BA64" s="80">
        <v>66.02</v>
      </c>
      <c r="BB64" s="81">
        <v>0.53</v>
      </c>
      <c r="BC64" s="81">
        <v>105.41</v>
      </c>
      <c r="BD64" s="81">
        <v>171.95999999999998</v>
      </c>
      <c r="BE64" s="81">
        <v>101.10000000000001</v>
      </c>
      <c r="BF64" s="81">
        <v>0</v>
      </c>
      <c r="BG64" s="81">
        <v>0</v>
      </c>
      <c r="BH64" s="81">
        <v>101.10000000000001</v>
      </c>
      <c r="BI64" s="81">
        <v>0</v>
      </c>
      <c r="BJ64" s="81">
        <v>0</v>
      </c>
      <c r="BK64" s="81">
        <v>0</v>
      </c>
      <c r="BL64" s="81">
        <v>0</v>
      </c>
      <c r="BM64" s="81">
        <v>0</v>
      </c>
      <c r="BN64" s="81">
        <v>0</v>
      </c>
      <c r="BO64" s="81">
        <v>0</v>
      </c>
      <c r="BP64" s="81">
        <v>0</v>
      </c>
      <c r="BQ64" s="82">
        <v>273.06</v>
      </c>
      <c r="BR64" s="82">
        <v>110.59999999999998</v>
      </c>
      <c r="BS64" s="83">
        <v>109.39663699307613</v>
      </c>
      <c r="BT64" s="84">
        <f t="shared" si="0"/>
        <v>-137.46000000000004</v>
      </c>
      <c r="BU64" s="84">
        <f t="shared" si="1"/>
        <v>484.76</v>
      </c>
      <c r="BV64" s="84">
        <f t="shared" si="2"/>
        <v>211.7</v>
      </c>
    </row>
    <row r="65" spans="1:74" ht="13.15" hidden="1" customHeight="1" outlineLevel="3" x14ac:dyDescent="0.3">
      <c r="A65" s="79" t="s">
        <v>224</v>
      </c>
      <c r="B65" s="80">
        <v>0</v>
      </c>
      <c r="C65" s="81">
        <v>0</v>
      </c>
      <c r="D65" s="81">
        <v>0</v>
      </c>
      <c r="E65" s="81">
        <v>0</v>
      </c>
      <c r="F65" s="81">
        <v>0</v>
      </c>
      <c r="G65" s="81">
        <v>0</v>
      </c>
      <c r="H65" s="81">
        <v>0</v>
      </c>
      <c r="I65" s="81">
        <v>0</v>
      </c>
      <c r="J65" s="81">
        <v>0</v>
      </c>
      <c r="K65" s="81">
        <v>0</v>
      </c>
      <c r="L65" s="81">
        <v>0</v>
      </c>
      <c r="M65" s="81">
        <v>0</v>
      </c>
      <c r="N65" s="81">
        <v>0</v>
      </c>
      <c r="O65" s="81">
        <v>0</v>
      </c>
      <c r="P65" s="81">
        <v>0</v>
      </c>
      <c r="Q65" s="81">
        <v>0</v>
      </c>
      <c r="R65" s="82">
        <v>0</v>
      </c>
      <c r="S65" s="80">
        <v>0</v>
      </c>
      <c r="T65" s="81">
        <v>0</v>
      </c>
      <c r="U65" s="81">
        <v>0</v>
      </c>
      <c r="V65" s="81">
        <v>0</v>
      </c>
      <c r="W65" s="81">
        <v>0</v>
      </c>
      <c r="X65" s="81">
        <v>0</v>
      </c>
      <c r="Y65" s="81">
        <v>0</v>
      </c>
      <c r="Z65" s="81">
        <v>0</v>
      </c>
      <c r="AA65" s="81">
        <v>0</v>
      </c>
      <c r="AB65" s="81">
        <v>0</v>
      </c>
      <c r="AC65" s="81">
        <v>0</v>
      </c>
      <c r="AD65" s="81">
        <v>0</v>
      </c>
      <c r="AE65" s="81">
        <v>0</v>
      </c>
      <c r="AF65" s="81">
        <v>0</v>
      </c>
      <c r="AG65" s="81">
        <v>0</v>
      </c>
      <c r="AH65" s="81">
        <v>0</v>
      </c>
      <c r="AI65" s="82">
        <v>0</v>
      </c>
      <c r="AJ65" s="80">
        <v>0</v>
      </c>
      <c r="AK65" s="81">
        <v>0</v>
      </c>
      <c r="AL65" s="81">
        <v>0</v>
      </c>
      <c r="AM65" s="81">
        <v>0</v>
      </c>
      <c r="AN65" s="81">
        <v>0</v>
      </c>
      <c r="AO65" s="81">
        <v>0</v>
      </c>
      <c r="AP65" s="81">
        <v>0</v>
      </c>
      <c r="AQ65" s="81">
        <v>0</v>
      </c>
      <c r="AR65" s="81">
        <v>0</v>
      </c>
      <c r="AS65" s="81">
        <v>0</v>
      </c>
      <c r="AT65" s="81">
        <v>0</v>
      </c>
      <c r="AU65" s="81">
        <v>0</v>
      </c>
      <c r="AV65" s="81">
        <v>0</v>
      </c>
      <c r="AW65" s="81">
        <v>0</v>
      </c>
      <c r="AX65" s="81">
        <v>0</v>
      </c>
      <c r="AY65" s="81">
        <v>0</v>
      </c>
      <c r="AZ65" s="82"/>
      <c r="BA65" s="80">
        <v>0</v>
      </c>
      <c r="BB65" s="81">
        <v>0</v>
      </c>
      <c r="BC65" s="81">
        <v>0</v>
      </c>
      <c r="BD65" s="81">
        <v>0</v>
      </c>
      <c r="BE65" s="81">
        <v>0</v>
      </c>
      <c r="BF65" s="81">
        <v>0</v>
      </c>
      <c r="BG65" s="81">
        <v>0</v>
      </c>
      <c r="BH65" s="81">
        <v>0</v>
      </c>
      <c r="BI65" s="81">
        <v>0</v>
      </c>
      <c r="BJ65" s="81">
        <v>0</v>
      </c>
      <c r="BK65" s="81">
        <v>0</v>
      </c>
      <c r="BL65" s="81">
        <v>0</v>
      </c>
      <c r="BM65" s="81">
        <v>0</v>
      </c>
      <c r="BN65" s="81">
        <v>0</v>
      </c>
      <c r="BO65" s="81">
        <v>0</v>
      </c>
      <c r="BP65" s="81">
        <v>0</v>
      </c>
      <c r="BQ65" s="82">
        <v>0</v>
      </c>
      <c r="BR65" s="82">
        <v>0</v>
      </c>
      <c r="BS65" s="83">
        <v>0</v>
      </c>
      <c r="BT65" s="84">
        <f t="shared" si="0"/>
        <v>0</v>
      </c>
      <c r="BU65" s="84">
        <f t="shared" si="1"/>
        <v>0</v>
      </c>
      <c r="BV65" s="84">
        <f t="shared" si="2"/>
        <v>0</v>
      </c>
    </row>
    <row r="66" spans="1:74" ht="13.15" hidden="1" customHeight="1" outlineLevel="3" x14ac:dyDescent="0.3">
      <c r="A66" s="79" t="s">
        <v>225</v>
      </c>
      <c r="B66" s="80">
        <v>0</v>
      </c>
      <c r="C66" s="81">
        <v>0</v>
      </c>
      <c r="D66" s="81">
        <v>0</v>
      </c>
      <c r="E66" s="81">
        <v>0</v>
      </c>
      <c r="F66" s="81">
        <v>0</v>
      </c>
      <c r="G66" s="81">
        <v>0</v>
      </c>
      <c r="H66" s="81">
        <v>0</v>
      </c>
      <c r="I66" s="81">
        <v>0</v>
      </c>
      <c r="J66" s="81">
        <v>0</v>
      </c>
      <c r="K66" s="81">
        <v>0</v>
      </c>
      <c r="L66" s="81">
        <v>0</v>
      </c>
      <c r="M66" s="81">
        <v>0</v>
      </c>
      <c r="N66" s="81">
        <v>0</v>
      </c>
      <c r="O66" s="81">
        <v>0</v>
      </c>
      <c r="P66" s="81">
        <v>0</v>
      </c>
      <c r="Q66" s="81">
        <v>0</v>
      </c>
      <c r="R66" s="82">
        <v>0</v>
      </c>
      <c r="S66" s="80">
        <v>0</v>
      </c>
      <c r="T66" s="81">
        <v>0</v>
      </c>
      <c r="U66" s="81">
        <v>0</v>
      </c>
      <c r="V66" s="81">
        <v>0</v>
      </c>
      <c r="W66" s="81">
        <v>0</v>
      </c>
      <c r="X66" s="81">
        <v>0</v>
      </c>
      <c r="Y66" s="81">
        <v>0</v>
      </c>
      <c r="Z66" s="81">
        <v>0</v>
      </c>
      <c r="AA66" s="81">
        <v>0</v>
      </c>
      <c r="AB66" s="81">
        <v>0</v>
      </c>
      <c r="AC66" s="81">
        <v>0</v>
      </c>
      <c r="AD66" s="81">
        <v>0</v>
      </c>
      <c r="AE66" s="81">
        <v>0</v>
      </c>
      <c r="AF66" s="81">
        <v>0</v>
      </c>
      <c r="AG66" s="81">
        <v>0</v>
      </c>
      <c r="AH66" s="81">
        <v>0</v>
      </c>
      <c r="AI66" s="82">
        <v>0</v>
      </c>
      <c r="AJ66" s="80">
        <v>0</v>
      </c>
      <c r="AK66" s="81">
        <v>0</v>
      </c>
      <c r="AL66" s="81">
        <v>0</v>
      </c>
      <c r="AM66" s="81">
        <v>0</v>
      </c>
      <c r="AN66" s="81">
        <v>0</v>
      </c>
      <c r="AO66" s="81">
        <v>0</v>
      </c>
      <c r="AP66" s="81">
        <v>0</v>
      </c>
      <c r="AQ66" s="81">
        <v>0</v>
      </c>
      <c r="AR66" s="81">
        <v>0</v>
      </c>
      <c r="AS66" s="81">
        <v>0</v>
      </c>
      <c r="AT66" s="81">
        <v>0</v>
      </c>
      <c r="AU66" s="81">
        <v>0</v>
      </c>
      <c r="AV66" s="81">
        <v>0</v>
      </c>
      <c r="AW66" s="81">
        <v>0</v>
      </c>
      <c r="AX66" s="81">
        <v>0</v>
      </c>
      <c r="AY66" s="81">
        <v>0</v>
      </c>
      <c r="AZ66" s="82"/>
      <c r="BA66" s="80">
        <v>0</v>
      </c>
      <c r="BB66" s="81">
        <v>0</v>
      </c>
      <c r="BC66" s="81">
        <v>0</v>
      </c>
      <c r="BD66" s="81">
        <v>0</v>
      </c>
      <c r="BE66" s="81">
        <v>0</v>
      </c>
      <c r="BF66" s="81">
        <v>0</v>
      </c>
      <c r="BG66" s="81">
        <v>0</v>
      </c>
      <c r="BH66" s="81">
        <v>0</v>
      </c>
      <c r="BI66" s="81">
        <v>0</v>
      </c>
      <c r="BJ66" s="81">
        <v>0</v>
      </c>
      <c r="BK66" s="81">
        <v>0</v>
      </c>
      <c r="BL66" s="81">
        <v>0</v>
      </c>
      <c r="BM66" s="81">
        <v>0</v>
      </c>
      <c r="BN66" s="81">
        <v>0</v>
      </c>
      <c r="BO66" s="81">
        <v>0</v>
      </c>
      <c r="BP66" s="81">
        <v>0</v>
      </c>
      <c r="BQ66" s="82">
        <v>0</v>
      </c>
      <c r="BR66" s="82">
        <v>0</v>
      </c>
      <c r="BS66" s="83">
        <v>0</v>
      </c>
      <c r="BT66" s="84">
        <f t="shared" si="0"/>
        <v>0</v>
      </c>
      <c r="BU66" s="84">
        <f t="shared" si="1"/>
        <v>0</v>
      </c>
      <c r="BV66" s="84">
        <f t="shared" si="2"/>
        <v>0</v>
      </c>
    </row>
    <row r="67" spans="1:74" ht="13.15" hidden="1" customHeight="1" outlineLevel="3" x14ac:dyDescent="0.3">
      <c r="A67" s="79" t="s">
        <v>226</v>
      </c>
      <c r="B67" s="80">
        <v>0</v>
      </c>
      <c r="C67" s="81">
        <v>0</v>
      </c>
      <c r="D67" s="81">
        <v>0</v>
      </c>
      <c r="E67" s="81">
        <v>0</v>
      </c>
      <c r="F67" s="81">
        <v>0</v>
      </c>
      <c r="G67" s="81">
        <v>0</v>
      </c>
      <c r="H67" s="81">
        <v>0</v>
      </c>
      <c r="I67" s="81">
        <v>0</v>
      </c>
      <c r="J67" s="81">
        <v>0</v>
      </c>
      <c r="K67" s="81">
        <v>0</v>
      </c>
      <c r="L67" s="81">
        <v>0</v>
      </c>
      <c r="M67" s="81">
        <v>0</v>
      </c>
      <c r="N67" s="81">
        <v>0</v>
      </c>
      <c r="O67" s="81">
        <v>0</v>
      </c>
      <c r="P67" s="81">
        <v>0</v>
      </c>
      <c r="Q67" s="81">
        <v>0</v>
      </c>
      <c r="R67" s="82">
        <v>0</v>
      </c>
      <c r="S67" s="80">
        <v>0</v>
      </c>
      <c r="T67" s="81">
        <v>0</v>
      </c>
      <c r="U67" s="81">
        <v>0</v>
      </c>
      <c r="V67" s="81">
        <v>0</v>
      </c>
      <c r="W67" s="81">
        <v>0</v>
      </c>
      <c r="X67" s="81">
        <v>0</v>
      </c>
      <c r="Y67" s="81">
        <v>0</v>
      </c>
      <c r="Z67" s="81">
        <v>0</v>
      </c>
      <c r="AA67" s="81">
        <v>0</v>
      </c>
      <c r="AB67" s="81">
        <v>0</v>
      </c>
      <c r="AC67" s="81">
        <v>0</v>
      </c>
      <c r="AD67" s="81">
        <v>0</v>
      </c>
      <c r="AE67" s="81">
        <v>0</v>
      </c>
      <c r="AF67" s="81">
        <v>0</v>
      </c>
      <c r="AG67" s="81">
        <v>0</v>
      </c>
      <c r="AH67" s="81">
        <v>0</v>
      </c>
      <c r="AI67" s="82">
        <v>0</v>
      </c>
      <c r="AJ67" s="80">
        <v>0</v>
      </c>
      <c r="AK67" s="81">
        <v>0</v>
      </c>
      <c r="AL67" s="81">
        <v>0</v>
      </c>
      <c r="AM67" s="81">
        <v>0</v>
      </c>
      <c r="AN67" s="81">
        <v>0</v>
      </c>
      <c r="AO67" s="81">
        <v>0</v>
      </c>
      <c r="AP67" s="81">
        <v>0</v>
      </c>
      <c r="AQ67" s="81">
        <v>0</v>
      </c>
      <c r="AR67" s="81">
        <v>0</v>
      </c>
      <c r="AS67" s="81">
        <v>0</v>
      </c>
      <c r="AT67" s="81">
        <v>0</v>
      </c>
      <c r="AU67" s="81">
        <v>0</v>
      </c>
      <c r="AV67" s="81">
        <v>0</v>
      </c>
      <c r="AW67" s="81">
        <v>0</v>
      </c>
      <c r="AX67" s="81">
        <v>0</v>
      </c>
      <c r="AY67" s="81">
        <v>0</v>
      </c>
      <c r="AZ67" s="82"/>
      <c r="BA67" s="80">
        <v>0</v>
      </c>
      <c r="BB67" s="81">
        <v>0</v>
      </c>
      <c r="BC67" s="81">
        <v>0</v>
      </c>
      <c r="BD67" s="81">
        <v>0</v>
      </c>
      <c r="BE67" s="81">
        <v>0</v>
      </c>
      <c r="BF67" s="81">
        <v>0</v>
      </c>
      <c r="BG67" s="81">
        <v>0</v>
      </c>
      <c r="BH67" s="81">
        <v>0</v>
      </c>
      <c r="BI67" s="81">
        <v>0</v>
      </c>
      <c r="BJ67" s="81">
        <v>0</v>
      </c>
      <c r="BK67" s="81">
        <v>0</v>
      </c>
      <c r="BL67" s="81">
        <v>0</v>
      </c>
      <c r="BM67" s="81">
        <v>0</v>
      </c>
      <c r="BN67" s="81">
        <v>0</v>
      </c>
      <c r="BO67" s="81">
        <v>0</v>
      </c>
      <c r="BP67" s="81">
        <v>0</v>
      </c>
      <c r="BQ67" s="82">
        <v>0</v>
      </c>
      <c r="BR67" s="82">
        <v>0</v>
      </c>
      <c r="BS67" s="83">
        <v>0</v>
      </c>
      <c r="BT67" s="84">
        <f t="shared" si="0"/>
        <v>0</v>
      </c>
      <c r="BU67" s="84">
        <f t="shared" si="1"/>
        <v>0</v>
      </c>
      <c r="BV67" s="84">
        <f t="shared" si="2"/>
        <v>0</v>
      </c>
    </row>
    <row r="68" spans="1:74" ht="13.15" hidden="1" customHeight="1" outlineLevel="3" x14ac:dyDescent="0.3">
      <c r="A68" s="79" t="s">
        <v>2372</v>
      </c>
      <c r="B68" s="80">
        <v>3200</v>
      </c>
      <c r="C68" s="81">
        <v>3200</v>
      </c>
      <c r="D68" s="81">
        <v>3200</v>
      </c>
      <c r="E68" s="81">
        <v>9600</v>
      </c>
      <c r="F68" s="81">
        <v>3200</v>
      </c>
      <c r="G68" s="81">
        <v>3200</v>
      </c>
      <c r="H68" s="81">
        <v>3200</v>
      </c>
      <c r="I68" s="81">
        <v>9600</v>
      </c>
      <c r="J68" s="81">
        <v>3200</v>
      </c>
      <c r="K68" s="81">
        <v>3200</v>
      </c>
      <c r="L68" s="81">
        <v>3200</v>
      </c>
      <c r="M68" s="81">
        <v>9600</v>
      </c>
      <c r="N68" s="81">
        <v>3200</v>
      </c>
      <c r="O68" s="81">
        <v>3200</v>
      </c>
      <c r="P68" s="81">
        <v>3200</v>
      </c>
      <c r="Q68" s="81">
        <v>9600</v>
      </c>
      <c r="R68" s="82">
        <v>38400</v>
      </c>
      <c r="S68" s="80">
        <v>3200</v>
      </c>
      <c r="T68" s="81">
        <v>3200</v>
      </c>
      <c r="U68" s="81">
        <v>0</v>
      </c>
      <c r="V68" s="81">
        <v>6400</v>
      </c>
      <c r="W68" s="81">
        <v>3200</v>
      </c>
      <c r="X68" s="81">
        <v>3200</v>
      </c>
      <c r="Y68" s="81">
        <v>0</v>
      </c>
      <c r="Z68" s="81">
        <v>6400</v>
      </c>
      <c r="AA68" s="81">
        <v>0</v>
      </c>
      <c r="AB68" s="81">
        <v>0</v>
      </c>
      <c r="AC68" s="81">
        <v>0</v>
      </c>
      <c r="AD68" s="81">
        <v>0</v>
      </c>
      <c r="AE68" s="81">
        <v>0</v>
      </c>
      <c r="AF68" s="81">
        <v>0</v>
      </c>
      <c r="AG68" s="81">
        <v>0</v>
      </c>
      <c r="AH68" s="81">
        <v>0</v>
      </c>
      <c r="AI68" s="82">
        <v>12800</v>
      </c>
      <c r="AJ68" s="80">
        <v>3200</v>
      </c>
      <c r="AK68" s="81">
        <v>0</v>
      </c>
      <c r="AL68" s="81">
        <v>0</v>
      </c>
      <c r="AM68" s="81">
        <v>3200</v>
      </c>
      <c r="AN68" s="81">
        <v>0</v>
      </c>
      <c r="AO68" s="81">
        <v>0</v>
      </c>
      <c r="AP68" s="81">
        <v>0</v>
      </c>
      <c r="AQ68" s="81">
        <v>0</v>
      </c>
      <c r="AR68" s="81">
        <v>0</v>
      </c>
      <c r="AS68" s="81">
        <v>0</v>
      </c>
      <c r="AT68" s="81">
        <v>0</v>
      </c>
      <c r="AU68" s="81">
        <v>0</v>
      </c>
      <c r="AV68" s="81">
        <v>0</v>
      </c>
      <c r="AW68" s="81">
        <v>0</v>
      </c>
      <c r="AX68" s="81">
        <v>0</v>
      </c>
      <c r="AY68" s="81">
        <v>0</v>
      </c>
      <c r="AZ68" s="82"/>
      <c r="BA68" s="80">
        <v>3200</v>
      </c>
      <c r="BB68" s="81">
        <v>3200</v>
      </c>
      <c r="BC68" s="81">
        <v>0</v>
      </c>
      <c r="BD68" s="81">
        <v>6400</v>
      </c>
      <c r="BE68" s="81">
        <v>3200</v>
      </c>
      <c r="BF68" s="81">
        <v>0</v>
      </c>
      <c r="BG68" s="81">
        <v>0</v>
      </c>
      <c r="BH68" s="81">
        <v>3200</v>
      </c>
      <c r="BI68" s="81">
        <v>0</v>
      </c>
      <c r="BJ68" s="81">
        <v>0</v>
      </c>
      <c r="BK68" s="81">
        <v>0</v>
      </c>
      <c r="BL68" s="81">
        <v>0</v>
      </c>
      <c r="BM68" s="81">
        <v>0</v>
      </c>
      <c r="BN68" s="81">
        <v>0</v>
      </c>
      <c r="BO68" s="81">
        <v>0</v>
      </c>
      <c r="BP68" s="81">
        <v>0</v>
      </c>
      <c r="BQ68" s="82">
        <v>9600</v>
      </c>
      <c r="BR68" s="82">
        <v>0</v>
      </c>
      <c r="BS68" s="83">
        <v>0</v>
      </c>
      <c r="BT68" s="84">
        <f t="shared" si="0"/>
        <v>-25600</v>
      </c>
      <c r="BU68" s="84">
        <f t="shared" si="1"/>
        <v>12800</v>
      </c>
      <c r="BV68" s="84">
        <f t="shared" si="2"/>
        <v>3200</v>
      </c>
    </row>
    <row r="69" spans="1:74" ht="13.15" hidden="1" customHeight="1" outlineLevel="3" x14ac:dyDescent="0.3">
      <c r="A69" s="79" t="s">
        <v>227</v>
      </c>
      <c r="B69" s="80">
        <v>-230.77</v>
      </c>
      <c r="C69" s="81">
        <v>-360.26</v>
      </c>
      <c r="D69" s="81">
        <v>-707.16</v>
      </c>
      <c r="E69" s="81">
        <v>-1298.19</v>
      </c>
      <c r="F69" s="81">
        <v>-585.54</v>
      </c>
      <c r="G69" s="81">
        <v>-516.0200000000001</v>
      </c>
      <c r="H69" s="81">
        <v>-703.02</v>
      </c>
      <c r="I69" s="81">
        <v>-1804.58</v>
      </c>
      <c r="J69" s="81">
        <v>-331.6</v>
      </c>
      <c r="K69" s="81">
        <v>-334.29</v>
      </c>
      <c r="L69" s="81">
        <v>-469.3</v>
      </c>
      <c r="M69" s="81">
        <v>-1135.19</v>
      </c>
      <c r="N69" s="81">
        <v>-85.920000000000016</v>
      </c>
      <c r="O69" s="81">
        <v>-323.03999999999996</v>
      </c>
      <c r="P69" s="81">
        <v>-518.28</v>
      </c>
      <c r="Q69" s="81">
        <v>-927.24</v>
      </c>
      <c r="R69" s="82">
        <v>-5165.2</v>
      </c>
      <c r="S69" s="80">
        <v>-371.73</v>
      </c>
      <c r="T69" s="81">
        <v>-1093.33</v>
      </c>
      <c r="U69" s="81">
        <v>-462.03999999999996</v>
      </c>
      <c r="V69" s="81">
        <v>-1927.1</v>
      </c>
      <c r="W69" s="81">
        <v>-784.93000000000006</v>
      </c>
      <c r="X69" s="81">
        <v>-1096.24</v>
      </c>
      <c r="Y69" s="81">
        <v>0</v>
      </c>
      <c r="Z69" s="81">
        <v>-1881.17</v>
      </c>
      <c r="AA69" s="81">
        <v>0</v>
      </c>
      <c r="AB69" s="81">
        <v>0</v>
      </c>
      <c r="AC69" s="81">
        <v>0</v>
      </c>
      <c r="AD69" s="81">
        <v>0</v>
      </c>
      <c r="AE69" s="81">
        <v>0</v>
      </c>
      <c r="AF69" s="81">
        <v>0</v>
      </c>
      <c r="AG69" s="81">
        <v>0</v>
      </c>
      <c r="AH69" s="81">
        <v>0</v>
      </c>
      <c r="AI69" s="82">
        <v>-3808.2699999999995</v>
      </c>
      <c r="AJ69" s="80">
        <v>-371.73</v>
      </c>
      <c r="AK69" s="81">
        <v>0</v>
      </c>
      <c r="AL69" s="81">
        <v>0</v>
      </c>
      <c r="AM69" s="81">
        <v>-371.73</v>
      </c>
      <c r="AN69" s="81">
        <v>0</v>
      </c>
      <c r="AO69" s="81">
        <v>0</v>
      </c>
      <c r="AP69" s="81">
        <v>0</v>
      </c>
      <c r="AQ69" s="81">
        <v>0</v>
      </c>
      <c r="AR69" s="81">
        <v>0</v>
      </c>
      <c r="AS69" s="81">
        <v>0</v>
      </c>
      <c r="AT69" s="81">
        <v>0</v>
      </c>
      <c r="AU69" s="81">
        <v>0</v>
      </c>
      <c r="AV69" s="81">
        <v>0</v>
      </c>
      <c r="AW69" s="81">
        <v>0</v>
      </c>
      <c r="AX69" s="81">
        <v>0</v>
      </c>
      <c r="AY69" s="81">
        <v>0</v>
      </c>
      <c r="AZ69" s="82"/>
      <c r="BA69" s="80">
        <v>-371.73</v>
      </c>
      <c r="BB69" s="81">
        <v>-1093.33</v>
      </c>
      <c r="BC69" s="81">
        <v>-462.03999999999996</v>
      </c>
      <c r="BD69" s="81">
        <v>-1927.1</v>
      </c>
      <c r="BE69" s="81">
        <v>-784.93000000000006</v>
      </c>
      <c r="BF69" s="81">
        <v>0</v>
      </c>
      <c r="BG69" s="81">
        <v>0</v>
      </c>
      <c r="BH69" s="81">
        <v>-784.93000000000006</v>
      </c>
      <c r="BI69" s="81">
        <v>0</v>
      </c>
      <c r="BJ69" s="81">
        <v>0</v>
      </c>
      <c r="BK69" s="81">
        <v>0</v>
      </c>
      <c r="BL69" s="81">
        <v>0</v>
      </c>
      <c r="BM69" s="81">
        <v>0</v>
      </c>
      <c r="BN69" s="81">
        <v>0</v>
      </c>
      <c r="BO69" s="81">
        <v>0</v>
      </c>
      <c r="BP69" s="81">
        <v>0</v>
      </c>
      <c r="BQ69" s="82">
        <v>-2712.0299999999997</v>
      </c>
      <c r="BR69" s="82">
        <v>-311.30999999999995</v>
      </c>
      <c r="BS69" s="83">
        <v>39.66086147809358</v>
      </c>
      <c r="BT69" s="84">
        <f t="shared" si="0"/>
        <v>1356.9300000000003</v>
      </c>
      <c r="BU69" s="84">
        <f t="shared" si="1"/>
        <v>-3808.2699999999995</v>
      </c>
      <c r="BV69" s="84">
        <f t="shared" si="2"/>
        <v>-1096.2399999999998</v>
      </c>
    </row>
    <row r="70" spans="1:74" ht="13.15" hidden="1" customHeight="1" outlineLevel="3" x14ac:dyDescent="0.3">
      <c r="A70" s="79" t="s">
        <v>228</v>
      </c>
      <c r="B70" s="80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2"/>
      <c r="S70" s="80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2"/>
      <c r="AJ70" s="80"/>
      <c r="AK70" s="81"/>
      <c r="AL70" s="81"/>
      <c r="AM70" s="81"/>
      <c r="AN70" s="81"/>
      <c r="AO70" s="81"/>
      <c r="AP70" s="81"/>
      <c r="AQ70" s="81"/>
      <c r="AR70" s="81"/>
      <c r="AS70" s="81"/>
      <c r="AT70" s="81"/>
      <c r="AU70" s="81"/>
      <c r="AV70" s="81"/>
      <c r="AW70" s="81"/>
      <c r="AX70" s="81"/>
      <c r="AY70" s="81"/>
      <c r="AZ70" s="82"/>
      <c r="BA70" s="80"/>
      <c r="BB70" s="81"/>
      <c r="BC70" s="81"/>
      <c r="BD70" s="81"/>
      <c r="BE70" s="81"/>
      <c r="BF70" s="81"/>
      <c r="BG70" s="81"/>
      <c r="BH70" s="81"/>
      <c r="BI70" s="81"/>
      <c r="BJ70" s="81"/>
      <c r="BK70" s="81"/>
      <c r="BL70" s="81"/>
      <c r="BM70" s="81"/>
      <c r="BN70" s="81"/>
      <c r="BO70" s="81"/>
      <c r="BP70" s="81"/>
      <c r="BQ70" s="82"/>
      <c r="BR70" s="82"/>
      <c r="BS70" s="83"/>
      <c r="BT70" s="84">
        <f t="shared" si="0"/>
        <v>0</v>
      </c>
      <c r="BU70" s="84">
        <f t="shared" si="1"/>
        <v>0</v>
      </c>
      <c r="BV70" s="84">
        <f t="shared" si="2"/>
        <v>0</v>
      </c>
    </row>
    <row r="71" spans="1:74" ht="13.15" hidden="1" customHeight="1" outlineLevel="3" x14ac:dyDescent="0.3">
      <c r="A71" s="79" t="s">
        <v>660</v>
      </c>
      <c r="B71" s="80">
        <v>0</v>
      </c>
      <c r="C71" s="81">
        <v>0</v>
      </c>
      <c r="D71" s="81">
        <v>0</v>
      </c>
      <c r="E71" s="81">
        <v>0</v>
      </c>
      <c r="F71" s="81">
        <v>0</v>
      </c>
      <c r="G71" s="81">
        <v>0</v>
      </c>
      <c r="H71" s="81">
        <v>0</v>
      </c>
      <c r="I71" s="81">
        <v>0</v>
      </c>
      <c r="J71" s="81">
        <v>0</v>
      </c>
      <c r="K71" s="81">
        <v>0</v>
      </c>
      <c r="L71" s="81">
        <v>0</v>
      </c>
      <c r="M71" s="81">
        <v>0</v>
      </c>
      <c r="N71" s="81">
        <v>0</v>
      </c>
      <c r="O71" s="81">
        <v>0</v>
      </c>
      <c r="P71" s="81">
        <v>0</v>
      </c>
      <c r="Q71" s="81">
        <v>0</v>
      </c>
      <c r="R71" s="82">
        <v>0</v>
      </c>
      <c r="S71" s="80">
        <v>0</v>
      </c>
      <c r="T71" s="81">
        <v>0</v>
      </c>
      <c r="U71" s="81">
        <v>0</v>
      </c>
      <c r="V71" s="81">
        <v>0</v>
      </c>
      <c r="W71" s="81">
        <v>0</v>
      </c>
      <c r="X71" s="81">
        <v>0</v>
      </c>
      <c r="Y71" s="81">
        <v>0</v>
      </c>
      <c r="Z71" s="81">
        <v>0</v>
      </c>
      <c r="AA71" s="81">
        <v>0</v>
      </c>
      <c r="AB71" s="81">
        <v>0</v>
      </c>
      <c r="AC71" s="81">
        <v>0</v>
      </c>
      <c r="AD71" s="81">
        <v>0</v>
      </c>
      <c r="AE71" s="81">
        <v>0</v>
      </c>
      <c r="AF71" s="81">
        <v>0</v>
      </c>
      <c r="AG71" s="81">
        <v>0</v>
      </c>
      <c r="AH71" s="81">
        <v>0</v>
      </c>
      <c r="AI71" s="82">
        <v>0</v>
      </c>
      <c r="AJ71" s="80">
        <v>0</v>
      </c>
      <c r="AK71" s="81">
        <v>0</v>
      </c>
      <c r="AL71" s="81">
        <v>0</v>
      </c>
      <c r="AM71" s="81">
        <v>0</v>
      </c>
      <c r="AN71" s="81">
        <v>0</v>
      </c>
      <c r="AO71" s="81">
        <v>0</v>
      </c>
      <c r="AP71" s="81">
        <v>0</v>
      </c>
      <c r="AQ71" s="81">
        <v>0</v>
      </c>
      <c r="AR71" s="81">
        <v>0</v>
      </c>
      <c r="AS71" s="81">
        <v>0</v>
      </c>
      <c r="AT71" s="81">
        <v>0</v>
      </c>
      <c r="AU71" s="81">
        <v>0</v>
      </c>
      <c r="AV71" s="81">
        <v>0</v>
      </c>
      <c r="AW71" s="81">
        <v>0</v>
      </c>
      <c r="AX71" s="81">
        <v>0</v>
      </c>
      <c r="AY71" s="81">
        <v>0</v>
      </c>
      <c r="AZ71" s="82"/>
      <c r="BA71" s="80">
        <v>0</v>
      </c>
      <c r="BB71" s="81">
        <v>0</v>
      </c>
      <c r="BC71" s="81">
        <v>0</v>
      </c>
      <c r="BD71" s="81">
        <v>0</v>
      </c>
      <c r="BE71" s="81">
        <v>0</v>
      </c>
      <c r="BF71" s="81">
        <v>0</v>
      </c>
      <c r="BG71" s="81">
        <v>0</v>
      </c>
      <c r="BH71" s="81">
        <v>0</v>
      </c>
      <c r="BI71" s="81">
        <v>0</v>
      </c>
      <c r="BJ71" s="81">
        <v>0</v>
      </c>
      <c r="BK71" s="81">
        <v>0</v>
      </c>
      <c r="BL71" s="81">
        <v>0</v>
      </c>
      <c r="BM71" s="81">
        <v>0</v>
      </c>
      <c r="BN71" s="81">
        <v>0</v>
      </c>
      <c r="BO71" s="81">
        <v>0</v>
      </c>
      <c r="BP71" s="81">
        <v>0</v>
      </c>
      <c r="BQ71" s="82">
        <v>0</v>
      </c>
      <c r="BR71" s="82">
        <v>0</v>
      </c>
      <c r="BS71" s="83">
        <v>0</v>
      </c>
      <c r="BT71" s="84">
        <f t="shared" si="0"/>
        <v>0</v>
      </c>
      <c r="BU71" s="84">
        <f t="shared" si="1"/>
        <v>0</v>
      </c>
      <c r="BV71" s="84">
        <f t="shared" si="2"/>
        <v>0</v>
      </c>
    </row>
    <row r="72" spans="1:74" ht="13.15" hidden="1" customHeight="1" outlineLevel="3" x14ac:dyDescent="0.3">
      <c r="A72" s="79" t="s">
        <v>661</v>
      </c>
      <c r="B72" s="80">
        <v>0</v>
      </c>
      <c r="C72" s="81">
        <v>0</v>
      </c>
      <c r="D72" s="81">
        <v>0</v>
      </c>
      <c r="E72" s="81">
        <v>0</v>
      </c>
      <c r="F72" s="81">
        <v>0</v>
      </c>
      <c r="G72" s="81">
        <v>0</v>
      </c>
      <c r="H72" s="81">
        <v>0</v>
      </c>
      <c r="I72" s="81">
        <v>0</v>
      </c>
      <c r="J72" s="81">
        <v>0</v>
      </c>
      <c r="K72" s="81">
        <v>0</v>
      </c>
      <c r="L72" s="81">
        <v>0</v>
      </c>
      <c r="M72" s="81">
        <v>0</v>
      </c>
      <c r="N72" s="81">
        <v>0</v>
      </c>
      <c r="O72" s="81">
        <v>0</v>
      </c>
      <c r="P72" s="81">
        <v>0</v>
      </c>
      <c r="Q72" s="81">
        <v>0</v>
      </c>
      <c r="R72" s="82">
        <v>0</v>
      </c>
      <c r="S72" s="80">
        <v>0</v>
      </c>
      <c r="T72" s="81">
        <v>0</v>
      </c>
      <c r="U72" s="81">
        <v>0</v>
      </c>
      <c r="V72" s="81">
        <v>0</v>
      </c>
      <c r="W72" s="81">
        <v>0</v>
      </c>
      <c r="X72" s="81">
        <v>0</v>
      </c>
      <c r="Y72" s="81">
        <v>0</v>
      </c>
      <c r="Z72" s="81">
        <v>0</v>
      </c>
      <c r="AA72" s="81">
        <v>0</v>
      </c>
      <c r="AB72" s="81">
        <v>0</v>
      </c>
      <c r="AC72" s="81">
        <v>0</v>
      </c>
      <c r="AD72" s="81">
        <v>0</v>
      </c>
      <c r="AE72" s="81">
        <v>0</v>
      </c>
      <c r="AF72" s="81">
        <v>0</v>
      </c>
      <c r="AG72" s="81">
        <v>0</v>
      </c>
      <c r="AH72" s="81">
        <v>0</v>
      </c>
      <c r="AI72" s="82">
        <v>0</v>
      </c>
      <c r="AJ72" s="80">
        <v>0</v>
      </c>
      <c r="AK72" s="81">
        <v>0</v>
      </c>
      <c r="AL72" s="81">
        <v>0</v>
      </c>
      <c r="AM72" s="81">
        <v>0</v>
      </c>
      <c r="AN72" s="81">
        <v>0</v>
      </c>
      <c r="AO72" s="81">
        <v>0</v>
      </c>
      <c r="AP72" s="81">
        <v>0</v>
      </c>
      <c r="AQ72" s="81">
        <v>0</v>
      </c>
      <c r="AR72" s="81">
        <v>0</v>
      </c>
      <c r="AS72" s="81">
        <v>0</v>
      </c>
      <c r="AT72" s="81">
        <v>0</v>
      </c>
      <c r="AU72" s="81">
        <v>0</v>
      </c>
      <c r="AV72" s="81">
        <v>0</v>
      </c>
      <c r="AW72" s="81">
        <v>0</v>
      </c>
      <c r="AX72" s="81">
        <v>0</v>
      </c>
      <c r="AY72" s="81">
        <v>0</v>
      </c>
      <c r="AZ72" s="82"/>
      <c r="BA72" s="80">
        <v>0</v>
      </c>
      <c r="BB72" s="81">
        <v>0</v>
      </c>
      <c r="BC72" s="81">
        <v>0</v>
      </c>
      <c r="BD72" s="81">
        <v>0</v>
      </c>
      <c r="BE72" s="81">
        <v>0</v>
      </c>
      <c r="BF72" s="81">
        <v>0</v>
      </c>
      <c r="BG72" s="81">
        <v>0</v>
      </c>
      <c r="BH72" s="81">
        <v>0</v>
      </c>
      <c r="BI72" s="81">
        <v>0</v>
      </c>
      <c r="BJ72" s="81">
        <v>0</v>
      </c>
      <c r="BK72" s="81">
        <v>0</v>
      </c>
      <c r="BL72" s="81">
        <v>0</v>
      </c>
      <c r="BM72" s="81">
        <v>0</v>
      </c>
      <c r="BN72" s="81">
        <v>0</v>
      </c>
      <c r="BO72" s="81">
        <v>0</v>
      </c>
      <c r="BP72" s="81">
        <v>0</v>
      </c>
      <c r="BQ72" s="82">
        <v>0</v>
      </c>
      <c r="BR72" s="82">
        <v>0</v>
      </c>
      <c r="BS72" s="83">
        <v>0</v>
      </c>
      <c r="BT72" s="84">
        <f t="shared" si="0"/>
        <v>0</v>
      </c>
      <c r="BU72" s="84">
        <f t="shared" si="1"/>
        <v>0</v>
      </c>
      <c r="BV72" s="84">
        <f t="shared" si="2"/>
        <v>0</v>
      </c>
    </row>
    <row r="73" spans="1:74" ht="13.15" hidden="1" customHeight="1" outlineLevel="3" x14ac:dyDescent="0.3">
      <c r="A73" s="79" t="s">
        <v>662</v>
      </c>
      <c r="B73" s="80">
        <v>0</v>
      </c>
      <c r="C73" s="81">
        <v>0</v>
      </c>
      <c r="D73" s="81">
        <v>0</v>
      </c>
      <c r="E73" s="81">
        <v>0</v>
      </c>
      <c r="F73" s="81">
        <v>0</v>
      </c>
      <c r="G73" s="81">
        <v>0</v>
      </c>
      <c r="H73" s="81">
        <v>0</v>
      </c>
      <c r="I73" s="81">
        <v>0</v>
      </c>
      <c r="J73" s="81">
        <v>0</v>
      </c>
      <c r="K73" s="81">
        <v>0</v>
      </c>
      <c r="L73" s="81">
        <v>0</v>
      </c>
      <c r="M73" s="81">
        <v>0</v>
      </c>
      <c r="N73" s="81">
        <v>0</v>
      </c>
      <c r="O73" s="81">
        <v>0</v>
      </c>
      <c r="P73" s="81">
        <v>0</v>
      </c>
      <c r="Q73" s="81">
        <v>0</v>
      </c>
      <c r="R73" s="82">
        <v>0</v>
      </c>
      <c r="S73" s="80">
        <v>0</v>
      </c>
      <c r="T73" s="81">
        <v>0</v>
      </c>
      <c r="U73" s="81">
        <v>0</v>
      </c>
      <c r="V73" s="81">
        <v>0</v>
      </c>
      <c r="W73" s="81">
        <v>0</v>
      </c>
      <c r="X73" s="81">
        <v>0</v>
      </c>
      <c r="Y73" s="81">
        <v>0</v>
      </c>
      <c r="Z73" s="81">
        <v>0</v>
      </c>
      <c r="AA73" s="81">
        <v>0</v>
      </c>
      <c r="AB73" s="81">
        <v>0</v>
      </c>
      <c r="AC73" s="81">
        <v>0</v>
      </c>
      <c r="AD73" s="81">
        <v>0</v>
      </c>
      <c r="AE73" s="81">
        <v>0</v>
      </c>
      <c r="AF73" s="81">
        <v>0</v>
      </c>
      <c r="AG73" s="81">
        <v>0</v>
      </c>
      <c r="AH73" s="81">
        <v>0</v>
      </c>
      <c r="AI73" s="82">
        <v>0</v>
      </c>
      <c r="AJ73" s="80">
        <v>0</v>
      </c>
      <c r="AK73" s="81">
        <v>0</v>
      </c>
      <c r="AL73" s="81">
        <v>0</v>
      </c>
      <c r="AM73" s="81">
        <v>0</v>
      </c>
      <c r="AN73" s="81">
        <v>0</v>
      </c>
      <c r="AO73" s="81">
        <v>0</v>
      </c>
      <c r="AP73" s="81">
        <v>0</v>
      </c>
      <c r="AQ73" s="81">
        <v>0</v>
      </c>
      <c r="AR73" s="81">
        <v>0</v>
      </c>
      <c r="AS73" s="81">
        <v>0</v>
      </c>
      <c r="AT73" s="81">
        <v>0</v>
      </c>
      <c r="AU73" s="81">
        <v>0</v>
      </c>
      <c r="AV73" s="81">
        <v>0</v>
      </c>
      <c r="AW73" s="81">
        <v>0</v>
      </c>
      <c r="AX73" s="81">
        <v>0</v>
      </c>
      <c r="AY73" s="81">
        <v>0</v>
      </c>
      <c r="AZ73" s="82"/>
      <c r="BA73" s="80">
        <v>0</v>
      </c>
      <c r="BB73" s="81">
        <v>0</v>
      </c>
      <c r="BC73" s="81">
        <v>0</v>
      </c>
      <c r="BD73" s="81">
        <v>0</v>
      </c>
      <c r="BE73" s="81">
        <v>0</v>
      </c>
      <c r="BF73" s="81">
        <v>0</v>
      </c>
      <c r="BG73" s="81">
        <v>0</v>
      </c>
      <c r="BH73" s="81">
        <v>0</v>
      </c>
      <c r="BI73" s="81">
        <v>0</v>
      </c>
      <c r="BJ73" s="81">
        <v>0</v>
      </c>
      <c r="BK73" s="81">
        <v>0</v>
      </c>
      <c r="BL73" s="81">
        <v>0</v>
      </c>
      <c r="BM73" s="81">
        <v>0</v>
      </c>
      <c r="BN73" s="81">
        <v>0</v>
      </c>
      <c r="BO73" s="81">
        <v>0</v>
      </c>
      <c r="BP73" s="81">
        <v>0</v>
      </c>
      <c r="BQ73" s="82">
        <v>0</v>
      </c>
      <c r="BR73" s="82">
        <v>0</v>
      </c>
      <c r="BS73" s="83">
        <v>0</v>
      </c>
      <c r="BT73" s="84">
        <f t="shared" si="0"/>
        <v>0</v>
      </c>
      <c r="BU73" s="84">
        <f t="shared" si="1"/>
        <v>0</v>
      </c>
      <c r="BV73" s="84">
        <f t="shared" si="2"/>
        <v>0</v>
      </c>
    </row>
    <row r="74" spans="1:74" ht="13.15" hidden="1" customHeight="1" outlineLevel="3" x14ac:dyDescent="0.3">
      <c r="A74" s="79" t="s">
        <v>663</v>
      </c>
      <c r="B74" s="80">
        <v>0</v>
      </c>
      <c r="C74" s="81">
        <v>0</v>
      </c>
      <c r="D74" s="81">
        <v>0</v>
      </c>
      <c r="E74" s="81">
        <v>0</v>
      </c>
      <c r="F74" s="81">
        <v>0</v>
      </c>
      <c r="G74" s="81">
        <v>0</v>
      </c>
      <c r="H74" s="81">
        <v>0</v>
      </c>
      <c r="I74" s="81">
        <v>0</v>
      </c>
      <c r="J74" s="81">
        <v>0</v>
      </c>
      <c r="K74" s="81">
        <v>0</v>
      </c>
      <c r="L74" s="81">
        <v>0</v>
      </c>
      <c r="M74" s="81">
        <v>0</v>
      </c>
      <c r="N74" s="81">
        <v>0</v>
      </c>
      <c r="O74" s="81">
        <v>0</v>
      </c>
      <c r="P74" s="81">
        <v>0</v>
      </c>
      <c r="Q74" s="81">
        <v>0</v>
      </c>
      <c r="R74" s="82">
        <v>0</v>
      </c>
      <c r="S74" s="80">
        <v>0</v>
      </c>
      <c r="T74" s="81">
        <v>0</v>
      </c>
      <c r="U74" s="81">
        <v>0</v>
      </c>
      <c r="V74" s="81">
        <v>0</v>
      </c>
      <c r="W74" s="81">
        <v>0</v>
      </c>
      <c r="X74" s="81">
        <v>0</v>
      </c>
      <c r="Y74" s="81">
        <v>0</v>
      </c>
      <c r="Z74" s="81">
        <v>0</v>
      </c>
      <c r="AA74" s="81">
        <v>0</v>
      </c>
      <c r="AB74" s="81">
        <v>0</v>
      </c>
      <c r="AC74" s="81">
        <v>0</v>
      </c>
      <c r="AD74" s="81">
        <v>0</v>
      </c>
      <c r="AE74" s="81">
        <v>0</v>
      </c>
      <c r="AF74" s="81">
        <v>0</v>
      </c>
      <c r="AG74" s="81">
        <v>0</v>
      </c>
      <c r="AH74" s="81">
        <v>0</v>
      </c>
      <c r="AI74" s="82">
        <v>0</v>
      </c>
      <c r="AJ74" s="80">
        <v>0</v>
      </c>
      <c r="AK74" s="81">
        <v>0</v>
      </c>
      <c r="AL74" s="81">
        <v>0</v>
      </c>
      <c r="AM74" s="81">
        <v>0</v>
      </c>
      <c r="AN74" s="81">
        <v>0</v>
      </c>
      <c r="AO74" s="81">
        <v>0</v>
      </c>
      <c r="AP74" s="81">
        <v>0</v>
      </c>
      <c r="AQ74" s="81">
        <v>0</v>
      </c>
      <c r="AR74" s="81">
        <v>0</v>
      </c>
      <c r="AS74" s="81">
        <v>0</v>
      </c>
      <c r="AT74" s="81">
        <v>0</v>
      </c>
      <c r="AU74" s="81">
        <v>0</v>
      </c>
      <c r="AV74" s="81">
        <v>0</v>
      </c>
      <c r="AW74" s="81">
        <v>0</v>
      </c>
      <c r="AX74" s="81">
        <v>0</v>
      </c>
      <c r="AY74" s="81">
        <v>0</v>
      </c>
      <c r="AZ74" s="82"/>
      <c r="BA74" s="80">
        <v>0</v>
      </c>
      <c r="BB74" s="81">
        <v>0</v>
      </c>
      <c r="BC74" s="81">
        <v>0</v>
      </c>
      <c r="BD74" s="81">
        <v>0</v>
      </c>
      <c r="BE74" s="81">
        <v>0</v>
      </c>
      <c r="BF74" s="81">
        <v>0</v>
      </c>
      <c r="BG74" s="81">
        <v>0</v>
      </c>
      <c r="BH74" s="81">
        <v>0</v>
      </c>
      <c r="BI74" s="81">
        <v>0</v>
      </c>
      <c r="BJ74" s="81">
        <v>0</v>
      </c>
      <c r="BK74" s="81">
        <v>0</v>
      </c>
      <c r="BL74" s="81">
        <v>0</v>
      </c>
      <c r="BM74" s="81">
        <v>0</v>
      </c>
      <c r="BN74" s="81">
        <v>0</v>
      </c>
      <c r="BO74" s="81">
        <v>0</v>
      </c>
      <c r="BP74" s="81">
        <v>0</v>
      </c>
      <c r="BQ74" s="82">
        <v>0</v>
      </c>
      <c r="BR74" s="82">
        <v>0</v>
      </c>
      <c r="BS74" s="83">
        <v>0</v>
      </c>
      <c r="BT74" s="84">
        <f t="shared" si="0"/>
        <v>0</v>
      </c>
      <c r="BU74" s="84">
        <f t="shared" si="1"/>
        <v>0</v>
      </c>
      <c r="BV74" s="84">
        <f t="shared" si="2"/>
        <v>0</v>
      </c>
    </row>
    <row r="75" spans="1:74" ht="13.15" hidden="1" customHeight="1" outlineLevel="3" x14ac:dyDescent="0.3">
      <c r="A75" s="79" t="s">
        <v>664</v>
      </c>
      <c r="B75" s="80">
        <v>71</v>
      </c>
      <c r="C75" s="81">
        <v>71</v>
      </c>
      <c r="D75" s="81">
        <v>71</v>
      </c>
      <c r="E75" s="81">
        <v>213</v>
      </c>
      <c r="F75" s="81">
        <v>71</v>
      </c>
      <c r="G75" s="81">
        <v>71</v>
      </c>
      <c r="H75" s="81">
        <v>71</v>
      </c>
      <c r="I75" s="81">
        <v>213</v>
      </c>
      <c r="J75" s="81">
        <v>71</v>
      </c>
      <c r="K75" s="81">
        <v>71</v>
      </c>
      <c r="L75" s="81">
        <v>71</v>
      </c>
      <c r="M75" s="81">
        <v>213</v>
      </c>
      <c r="N75" s="81">
        <v>71</v>
      </c>
      <c r="O75" s="81">
        <v>71</v>
      </c>
      <c r="P75" s="81">
        <v>71</v>
      </c>
      <c r="Q75" s="81">
        <v>213</v>
      </c>
      <c r="R75" s="82">
        <v>852</v>
      </c>
      <c r="S75" s="80">
        <v>271.32</v>
      </c>
      <c r="T75" s="81">
        <v>271.32</v>
      </c>
      <c r="U75" s="81">
        <v>271.32</v>
      </c>
      <c r="V75" s="81">
        <v>813.96</v>
      </c>
      <c r="W75" s="81">
        <v>331.24</v>
      </c>
      <c r="X75" s="81">
        <v>331.24</v>
      </c>
      <c r="Y75" s="81">
        <v>0</v>
      </c>
      <c r="Z75" s="81">
        <v>662.48</v>
      </c>
      <c r="AA75" s="81">
        <v>0</v>
      </c>
      <c r="AB75" s="81">
        <v>0</v>
      </c>
      <c r="AC75" s="81">
        <v>0</v>
      </c>
      <c r="AD75" s="81">
        <v>0</v>
      </c>
      <c r="AE75" s="81">
        <v>0</v>
      </c>
      <c r="AF75" s="81">
        <v>0</v>
      </c>
      <c r="AG75" s="81">
        <v>0</v>
      </c>
      <c r="AH75" s="81">
        <v>0</v>
      </c>
      <c r="AI75" s="82">
        <v>1476.44</v>
      </c>
      <c r="AJ75" s="80">
        <v>271.32</v>
      </c>
      <c r="AK75" s="81">
        <v>0</v>
      </c>
      <c r="AL75" s="81">
        <v>0</v>
      </c>
      <c r="AM75" s="81">
        <v>271.32</v>
      </c>
      <c r="AN75" s="81">
        <v>0</v>
      </c>
      <c r="AO75" s="81">
        <v>0</v>
      </c>
      <c r="AP75" s="81">
        <v>0</v>
      </c>
      <c r="AQ75" s="81">
        <v>0</v>
      </c>
      <c r="AR75" s="81">
        <v>0</v>
      </c>
      <c r="AS75" s="81">
        <v>0</v>
      </c>
      <c r="AT75" s="81">
        <v>0</v>
      </c>
      <c r="AU75" s="81">
        <v>0</v>
      </c>
      <c r="AV75" s="81">
        <v>0</v>
      </c>
      <c r="AW75" s="81">
        <v>0</v>
      </c>
      <c r="AX75" s="81">
        <v>0</v>
      </c>
      <c r="AY75" s="81">
        <v>0</v>
      </c>
      <c r="AZ75" s="82"/>
      <c r="BA75" s="80">
        <v>271.32</v>
      </c>
      <c r="BB75" s="81">
        <v>271.32</v>
      </c>
      <c r="BC75" s="81">
        <v>271.32</v>
      </c>
      <c r="BD75" s="81">
        <v>813.96</v>
      </c>
      <c r="BE75" s="81">
        <v>331.24</v>
      </c>
      <c r="BF75" s="81">
        <v>0</v>
      </c>
      <c r="BG75" s="81">
        <v>0</v>
      </c>
      <c r="BH75" s="81">
        <v>331.24</v>
      </c>
      <c r="BI75" s="81">
        <v>0</v>
      </c>
      <c r="BJ75" s="81">
        <v>0</v>
      </c>
      <c r="BK75" s="81">
        <v>0</v>
      </c>
      <c r="BL75" s="81">
        <v>0</v>
      </c>
      <c r="BM75" s="81">
        <v>0</v>
      </c>
      <c r="BN75" s="81">
        <v>0</v>
      </c>
      <c r="BO75" s="81">
        <v>0</v>
      </c>
      <c r="BP75" s="81">
        <v>0</v>
      </c>
      <c r="BQ75" s="82">
        <v>1145.2</v>
      </c>
      <c r="BR75" s="82">
        <v>0</v>
      </c>
      <c r="BS75" s="83">
        <v>0</v>
      </c>
      <c r="BT75" s="84">
        <f t="shared" ref="BT75:BT138" si="3">AI75-R75</f>
        <v>624.44000000000005</v>
      </c>
      <c r="BU75" s="84">
        <f t="shared" ref="BU75:BU138" si="4">AI75-AZ75</f>
        <v>1476.44</v>
      </c>
      <c r="BV75" s="84">
        <f t="shared" ref="BV75:BV138" si="5">AI75-BQ75</f>
        <v>331.24</v>
      </c>
    </row>
    <row r="76" spans="1:74" ht="13.15" hidden="1" customHeight="1" outlineLevel="3" x14ac:dyDescent="0.3">
      <c r="A76" s="79" t="s">
        <v>665</v>
      </c>
      <c r="B76" s="80">
        <v>0</v>
      </c>
      <c r="C76" s="81">
        <v>0</v>
      </c>
      <c r="D76" s="81">
        <v>0</v>
      </c>
      <c r="E76" s="81">
        <v>0</v>
      </c>
      <c r="F76" s="81">
        <v>0</v>
      </c>
      <c r="G76" s="81">
        <v>0</v>
      </c>
      <c r="H76" s="81">
        <v>0</v>
      </c>
      <c r="I76" s="81">
        <v>0</v>
      </c>
      <c r="J76" s="81">
        <v>0</v>
      </c>
      <c r="K76" s="81">
        <v>0</v>
      </c>
      <c r="L76" s="81">
        <v>0</v>
      </c>
      <c r="M76" s="81">
        <v>0</v>
      </c>
      <c r="N76" s="81">
        <v>0</v>
      </c>
      <c r="O76" s="81">
        <v>0</v>
      </c>
      <c r="P76" s="81">
        <v>0</v>
      </c>
      <c r="Q76" s="81">
        <v>0</v>
      </c>
      <c r="R76" s="82">
        <v>0</v>
      </c>
      <c r="S76" s="80">
        <v>0</v>
      </c>
      <c r="T76" s="81">
        <v>0</v>
      </c>
      <c r="U76" s="81">
        <v>0</v>
      </c>
      <c r="V76" s="81">
        <v>0</v>
      </c>
      <c r="W76" s="81">
        <v>0</v>
      </c>
      <c r="X76" s="81">
        <v>0</v>
      </c>
      <c r="Y76" s="81">
        <v>0</v>
      </c>
      <c r="Z76" s="81">
        <v>0</v>
      </c>
      <c r="AA76" s="81">
        <v>0</v>
      </c>
      <c r="AB76" s="81">
        <v>0</v>
      </c>
      <c r="AC76" s="81">
        <v>0</v>
      </c>
      <c r="AD76" s="81">
        <v>0</v>
      </c>
      <c r="AE76" s="81">
        <v>0</v>
      </c>
      <c r="AF76" s="81">
        <v>0</v>
      </c>
      <c r="AG76" s="81">
        <v>0</v>
      </c>
      <c r="AH76" s="81">
        <v>0</v>
      </c>
      <c r="AI76" s="82">
        <v>0</v>
      </c>
      <c r="AJ76" s="80">
        <v>0</v>
      </c>
      <c r="AK76" s="81">
        <v>0</v>
      </c>
      <c r="AL76" s="81">
        <v>0</v>
      </c>
      <c r="AM76" s="81">
        <v>0</v>
      </c>
      <c r="AN76" s="81">
        <v>0</v>
      </c>
      <c r="AO76" s="81">
        <v>0</v>
      </c>
      <c r="AP76" s="81">
        <v>0</v>
      </c>
      <c r="AQ76" s="81">
        <v>0</v>
      </c>
      <c r="AR76" s="81">
        <v>0</v>
      </c>
      <c r="AS76" s="81">
        <v>0</v>
      </c>
      <c r="AT76" s="81">
        <v>0</v>
      </c>
      <c r="AU76" s="81">
        <v>0</v>
      </c>
      <c r="AV76" s="81">
        <v>0</v>
      </c>
      <c r="AW76" s="81">
        <v>0</v>
      </c>
      <c r="AX76" s="81">
        <v>0</v>
      </c>
      <c r="AY76" s="81">
        <v>0</v>
      </c>
      <c r="AZ76" s="82"/>
      <c r="BA76" s="80">
        <v>0</v>
      </c>
      <c r="BB76" s="81">
        <v>0</v>
      </c>
      <c r="BC76" s="81">
        <v>0</v>
      </c>
      <c r="BD76" s="81">
        <v>0</v>
      </c>
      <c r="BE76" s="81">
        <v>0</v>
      </c>
      <c r="BF76" s="81">
        <v>0</v>
      </c>
      <c r="BG76" s="81">
        <v>0</v>
      </c>
      <c r="BH76" s="81">
        <v>0</v>
      </c>
      <c r="BI76" s="81">
        <v>0</v>
      </c>
      <c r="BJ76" s="81">
        <v>0</v>
      </c>
      <c r="BK76" s="81">
        <v>0</v>
      </c>
      <c r="BL76" s="81">
        <v>0</v>
      </c>
      <c r="BM76" s="81">
        <v>0</v>
      </c>
      <c r="BN76" s="81">
        <v>0</v>
      </c>
      <c r="BO76" s="81">
        <v>0</v>
      </c>
      <c r="BP76" s="81">
        <v>0</v>
      </c>
      <c r="BQ76" s="82">
        <v>0</v>
      </c>
      <c r="BR76" s="82">
        <v>0</v>
      </c>
      <c r="BS76" s="83">
        <v>0</v>
      </c>
      <c r="BT76" s="84">
        <f t="shared" si="3"/>
        <v>0</v>
      </c>
      <c r="BU76" s="84">
        <f t="shared" si="4"/>
        <v>0</v>
      </c>
      <c r="BV76" s="84">
        <f t="shared" si="5"/>
        <v>0</v>
      </c>
    </row>
    <row r="77" spans="1:74" ht="13.15" hidden="1" customHeight="1" outlineLevel="3" x14ac:dyDescent="0.3">
      <c r="A77" s="79" t="s">
        <v>666</v>
      </c>
      <c r="B77" s="80">
        <v>1806.17</v>
      </c>
      <c r="C77" s="81">
        <v>1821.3300000000002</v>
      </c>
      <c r="D77" s="81">
        <v>1819.73</v>
      </c>
      <c r="E77" s="81">
        <v>5447.23</v>
      </c>
      <c r="F77" s="81">
        <v>1833.29</v>
      </c>
      <c r="G77" s="81">
        <v>1835.3</v>
      </c>
      <c r="H77" s="81">
        <v>1844.88</v>
      </c>
      <c r="I77" s="81">
        <v>5513.47</v>
      </c>
      <c r="J77" s="81">
        <v>1853.05</v>
      </c>
      <c r="K77" s="81">
        <v>2625.44</v>
      </c>
      <c r="L77" s="81">
        <v>2352.79</v>
      </c>
      <c r="M77" s="81">
        <v>6831.28</v>
      </c>
      <c r="N77" s="81">
        <v>2281.46</v>
      </c>
      <c r="O77" s="81">
        <v>2244.37</v>
      </c>
      <c r="P77" s="81">
        <v>2258.0100000000002</v>
      </c>
      <c r="Q77" s="81">
        <v>6783.84</v>
      </c>
      <c r="R77" s="82">
        <v>24575.82</v>
      </c>
      <c r="S77" s="80">
        <v>2249.79</v>
      </c>
      <c r="T77" s="81">
        <v>2503.9299999999998</v>
      </c>
      <c r="U77" s="81">
        <v>2494.58</v>
      </c>
      <c r="V77" s="81">
        <v>7248.2999999999993</v>
      </c>
      <c r="W77" s="81">
        <v>2492.3199999999997</v>
      </c>
      <c r="X77" s="81">
        <v>2472.79</v>
      </c>
      <c r="Y77" s="81">
        <v>0</v>
      </c>
      <c r="Z77" s="81">
        <v>4965.1099999999997</v>
      </c>
      <c r="AA77" s="81">
        <v>0</v>
      </c>
      <c r="AB77" s="81">
        <v>0</v>
      </c>
      <c r="AC77" s="81">
        <v>0</v>
      </c>
      <c r="AD77" s="81">
        <v>0</v>
      </c>
      <c r="AE77" s="81">
        <v>0</v>
      </c>
      <c r="AF77" s="81">
        <v>0</v>
      </c>
      <c r="AG77" s="81">
        <v>0</v>
      </c>
      <c r="AH77" s="81">
        <v>0</v>
      </c>
      <c r="AI77" s="82">
        <v>12213.41</v>
      </c>
      <c r="AJ77" s="80">
        <v>2249.79</v>
      </c>
      <c r="AK77" s="81">
        <v>0</v>
      </c>
      <c r="AL77" s="81">
        <v>0</v>
      </c>
      <c r="AM77" s="81">
        <v>2249.79</v>
      </c>
      <c r="AN77" s="81">
        <v>0</v>
      </c>
      <c r="AO77" s="81">
        <v>0</v>
      </c>
      <c r="AP77" s="81">
        <v>0</v>
      </c>
      <c r="AQ77" s="81">
        <v>0</v>
      </c>
      <c r="AR77" s="81">
        <v>0</v>
      </c>
      <c r="AS77" s="81">
        <v>0</v>
      </c>
      <c r="AT77" s="81">
        <v>0</v>
      </c>
      <c r="AU77" s="81">
        <v>0</v>
      </c>
      <c r="AV77" s="81">
        <v>0</v>
      </c>
      <c r="AW77" s="81">
        <v>0</v>
      </c>
      <c r="AX77" s="81">
        <v>0</v>
      </c>
      <c r="AY77" s="81">
        <v>0</v>
      </c>
      <c r="AZ77" s="82"/>
      <c r="BA77" s="80">
        <v>2249.79</v>
      </c>
      <c r="BB77" s="81">
        <v>2503.9299999999998</v>
      </c>
      <c r="BC77" s="81">
        <v>2494.58</v>
      </c>
      <c r="BD77" s="81">
        <v>7248.2999999999993</v>
      </c>
      <c r="BE77" s="81">
        <v>2492.3199999999997</v>
      </c>
      <c r="BF77" s="81">
        <v>0</v>
      </c>
      <c r="BG77" s="81">
        <v>0</v>
      </c>
      <c r="BH77" s="81">
        <v>2492.3199999999997</v>
      </c>
      <c r="BI77" s="81">
        <v>0</v>
      </c>
      <c r="BJ77" s="81">
        <v>0</v>
      </c>
      <c r="BK77" s="81">
        <v>0</v>
      </c>
      <c r="BL77" s="81">
        <v>0</v>
      </c>
      <c r="BM77" s="81">
        <v>0</v>
      </c>
      <c r="BN77" s="81">
        <v>0</v>
      </c>
      <c r="BO77" s="81">
        <v>0</v>
      </c>
      <c r="BP77" s="81">
        <v>0</v>
      </c>
      <c r="BQ77" s="82">
        <v>9740.619999999999</v>
      </c>
      <c r="BR77" s="82">
        <v>-19.529999999999745</v>
      </c>
      <c r="BS77" s="83">
        <v>-0.78360724144571103</v>
      </c>
      <c r="BT77" s="84">
        <f t="shared" si="3"/>
        <v>-12362.41</v>
      </c>
      <c r="BU77" s="84">
        <f t="shared" si="4"/>
        <v>12213.41</v>
      </c>
      <c r="BV77" s="84">
        <f t="shared" si="5"/>
        <v>2472.7900000000009</v>
      </c>
    </row>
    <row r="78" spans="1:74" ht="13.15" hidden="1" customHeight="1" outlineLevel="3" x14ac:dyDescent="0.3">
      <c r="A78" s="79" t="s">
        <v>229</v>
      </c>
      <c r="B78" s="80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2"/>
      <c r="S78" s="80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2"/>
      <c r="AJ78" s="80"/>
      <c r="AK78" s="81"/>
      <c r="AL78" s="81"/>
      <c r="AM78" s="81"/>
      <c r="AN78" s="81"/>
      <c r="AO78" s="81"/>
      <c r="AP78" s="81"/>
      <c r="AQ78" s="81"/>
      <c r="AR78" s="81"/>
      <c r="AS78" s="81"/>
      <c r="AT78" s="81"/>
      <c r="AU78" s="81"/>
      <c r="AV78" s="81"/>
      <c r="AW78" s="81"/>
      <c r="AX78" s="81"/>
      <c r="AY78" s="81"/>
      <c r="AZ78" s="82"/>
      <c r="BA78" s="80"/>
      <c r="BB78" s="81"/>
      <c r="BC78" s="81"/>
      <c r="BD78" s="81"/>
      <c r="BE78" s="81"/>
      <c r="BF78" s="81"/>
      <c r="BG78" s="81"/>
      <c r="BH78" s="81"/>
      <c r="BI78" s="81"/>
      <c r="BJ78" s="81"/>
      <c r="BK78" s="81"/>
      <c r="BL78" s="81"/>
      <c r="BM78" s="81"/>
      <c r="BN78" s="81"/>
      <c r="BO78" s="81"/>
      <c r="BP78" s="81"/>
      <c r="BQ78" s="82"/>
      <c r="BR78" s="82"/>
      <c r="BS78" s="83"/>
      <c r="BT78" s="84">
        <f t="shared" si="3"/>
        <v>0</v>
      </c>
      <c r="BU78" s="84">
        <f t="shared" si="4"/>
        <v>0</v>
      </c>
      <c r="BV78" s="84">
        <f t="shared" si="5"/>
        <v>0</v>
      </c>
    </row>
    <row r="79" spans="1:74" ht="13.15" hidden="1" customHeight="1" outlineLevel="3" x14ac:dyDescent="0.3">
      <c r="A79" s="79" t="s">
        <v>230</v>
      </c>
      <c r="B79" s="80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2"/>
      <c r="S79" s="80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2"/>
      <c r="AJ79" s="80"/>
      <c r="AK79" s="81"/>
      <c r="AL79" s="81"/>
      <c r="AM79" s="81"/>
      <c r="AN79" s="81"/>
      <c r="AO79" s="81"/>
      <c r="AP79" s="81"/>
      <c r="AQ79" s="81"/>
      <c r="AR79" s="81"/>
      <c r="AS79" s="81"/>
      <c r="AT79" s="81"/>
      <c r="AU79" s="81"/>
      <c r="AV79" s="81"/>
      <c r="AW79" s="81"/>
      <c r="AX79" s="81"/>
      <c r="AY79" s="81"/>
      <c r="AZ79" s="82"/>
      <c r="BA79" s="80"/>
      <c r="BB79" s="81"/>
      <c r="BC79" s="81"/>
      <c r="BD79" s="81"/>
      <c r="BE79" s="81"/>
      <c r="BF79" s="81"/>
      <c r="BG79" s="81"/>
      <c r="BH79" s="81"/>
      <c r="BI79" s="81"/>
      <c r="BJ79" s="81"/>
      <c r="BK79" s="81"/>
      <c r="BL79" s="81"/>
      <c r="BM79" s="81"/>
      <c r="BN79" s="81"/>
      <c r="BO79" s="81"/>
      <c r="BP79" s="81"/>
      <c r="BQ79" s="82"/>
      <c r="BR79" s="82"/>
      <c r="BS79" s="83"/>
      <c r="BT79" s="84">
        <f t="shared" si="3"/>
        <v>0</v>
      </c>
      <c r="BU79" s="84">
        <f t="shared" si="4"/>
        <v>0</v>
      </c>
      <c r="BV79" s="84">
        <f t="shared" si="5"/>
        <v>0</v>
      </c>
    </row>
    <row r="80" spans="1:74" ht="13.15" hidden="1" customHeight="1" outlineLevel="3" x14ac:dyDescent="0.3">
      <c r="A80" s="79" t="s">
        <v>667</v>
      </c>
      <c r="B80" s="80">
        <v>0</v>
      </c>
      <c r="C80" s="81">
        <v>0</v>
      </c>
      <c r="D80" s="81">
        <v>0</v>
      </c>
      <c r="E80" s="81">
        <v>0</v>
      </c>
      <c r="F80" s="81">
        <v>0</v>
      </c>
      <c r="G80" s="81">
        <v>0</v>
      </c>
      <c r="H80" s="81">
        <v>0</v>
      </c>
      <c r="I80" s="81">
        <v>0</v>
      </c>
      <c r="J80" s="81">
        <v>0</v>
      </c>
      <c r="K80" s="81">
        <v>0</v>
      </c>
      <c r="L80" s="81">
        <v>0</v>
      </c>
      <c r="M80" s="81">
        <v>0</v>
      </c>
      <c r="N80" s="81">
        <v>0</v>
      </c>
      <c r="O80" s="81">
        <v>0</v>
      </c>
      <c r="P80" s="81">
        <v>0</v>
      </c>
      <c r="Q80" s="81">
        <v>0</v>
      </c>
      <c r="R80" s="82">
        <v>0</v>
      </c>
      <c r="S80" s="80">
        <v>0</v>
      </c>
      <c r="T80" s="81">
        <v>0</v>
      </c>
      <c r="U80" s="81">
        <v>0</v>
      </c>
      <c r="V80" s="81">
        <v>0</v>
      </c>
      <c r="W80" s="81">
        <v>0</v>
      </c>
      <c r="X80" s="81">
        <v>0</v>
      </c>
      <c r="Y80" s="81">
        <v>0</v>
      </c>
      <c r="Z80" s="81">
        <v>0</v>
      </c>
      <c r="AA80" s="81">
        <v>0</v>
      </c>
      <c r="AB80" s="81">
        <v>0</v>
      </c>
      <c r="AC80" s="81">
        <v>0</v>
      </c>
      <c r="AD80" s="81">
        <v>0</v>
      </c>
      <c r="AE80" s="81">
        <v>0</v>
      </c>
      <c r="AF80" s="81">
        <v>0</v>
      </c>
      <c r="AG80" s="81">
        <v>0</v>
      </c>
      <c r="AH80" s="81">
        <v>0</v>
      </c>
      <c r="AI80" s="82">
        <v>0</v>
      </c>
      <c r="AJ80" s="80">
        <v>0</v>
      </c>
      <c r="AK80" s="81">
        <v>0</v>
      </c>
      <c r="AL80" s="81">
        <v>0</v>
      </c>
      <c r="AM80" s="81">
        <v>0</v>
      </c>
      <c r="AN80" s="81">
        <v>0</v>
      </c>
      <c r="AO80" s="81">
        <v>0</v>
      </c>
      <c r="AP80" s="81">
        <v>0</v>
      </c>
      <c r="AQ80" s="81">
        <v>0</v>
      </c>
      <c r="AR80" s="81">
        <v>0</v>
      </c>
      <c r="AS80" s="81">
        <v>0</v>
      </c>
      <c r="AT80" s="81">
        <v>0</v>
      </c>
      <c r="AU80" s="81">
        <v>0</v>
      </c>
      <c r="AV80" s="81">
        <v>0</v>
      </c>
      <c r="AW80" s="81">
        <v>0</v>
      </c>
      <c r="AX80" s="81">
        <v>0</v>
      </c>
      <c r="AY80" s="81">
        <v>0</v>
      </c>
      <c r="AZ80" s="82"/>
      <c r="BA80" s="80">
        <v>0</v>
      </c>
      <c r="BB80" s="81">
        <v>0</v>
      </c>
      <c r="BC80" s="81">
        <v>0</v>
      </c>
      <c r="BD80" s="81">
        <v>0</v>
      </c>
      <c r="BE80" s="81">
        <v>0</v>
      </c>
      <c r="BF80" s="81">
        <v>0</v>
      </c>
      <c r="BG80" s="81">
        <v>0</v>
      </c>
      <c r="BH80" s="81">
        <v>0</v>
      </c>
      <c r="BI80" s="81">
        <v>0</v>
      </c>
      <c r="BJ80" s="81">
        <v>0</v>
      </c>
      <c r="BK80" s="81">
        <v>0</v>
      </c>
      <c r="BL80" s="81">
        <v>0</v>
      </c>
      <c r="BM80" s="81">
        <v>0</v>
      </c>
      <c r="BN80" s="81">
        <v>0</v>
      </c>
      <c r="BO80" s="81">
        <v>0</v>
      </c>
      <c r="BP80" s="81">
        <v>0</v>
      </c>
      <c r="BQ80" s="82">
        <v>0</v>
      </c>
      <c r="BR80" s="82">
        <v>0</v>
      </c>
      <c r="BS80" s="83">
        <v>0</v>
      </c>
      <c r="BT80" s="84">
        <f t="shared" si="3"/>
        <v>0</v>
      </c>
      <c r="BU80" s="84">
        <f t="shared" si="4"/>
        <v>0</v>
      </c>
      <c r="BV80" s="84">
        <f t="shared" si="5"/>
        <v>0</v>
      </c>
    </row>
    <row r="81" spans="1:74" ht="13.15" hidden="1" customHeight="1" outlineLevel="3" x14ac:dyDescent="0.3">
      <c r="A81" s="79" t="s">
        <v>668</v>
      </c>
      <c r="B81" s="80">
        <v>0</v>
      </c>
      <c r="C81" s="81">
        <v>0</v>
      </c>
      <c r="D81" s="81">
        <v>0</v>
      </c>
      <c r="E81" s="81">
        <v>0</v>
      </c>
      <c r="F81" s="81">
        <v>0</v>
      </c>
      <c r="G81" s="81">
        <v>0</v>
      </c>
      <c r="H81" s="81">
        <v>0</v>
      </c>
      <c r="I81" s="81">
        <v>0</v>
      </c>
      <c r="J81" s="81">
        <v>0</v>
      </c>
      <c r="K81" s="81">
        <v>0</v>
      </c>
      <c r="L81" s="81">
        <v>0</v>
      </c>
      <c r="M81" s="81">
        <v>0</v>
      </c>
      <c r="N81" s="81">
        <v>0</v>
      </c>
      <c r="O81" s="81">
        <v>0</v>
      </c>
      <c r="P81" s="81">
        <v>0</v>
      </c>
      <c r="Q81" s="81">
        <v>0</v>
      </c>
      <c r="R81" s="82">
        <v>0</v>
      </c>
      <c r="S81" s="80">
        <v>0</v>
      </c>
      <c r="T81" s="81">
        <v>0</v>
      </c>
      <c r="U81" s="81">
        <v>0</v>
      </c>
      <c r="V81" s="81">
        <v>0</v>
      </c>
      <c r="W81" s="81">
        <v>0</v>
      </c>
      <c r="X81" s="81">
        <v>0</v>
      </c>
      <c r="Y81" s="81">
        <v>0</v>
      </c>
      <c r="Z81" s="81">
        <v>0</v>
      </c>
      <c r="AA81" s="81">
        <v>0</v>
      </c>
      <c r="AB81" s="81">
        <v>0</v>
      </c>
      <c r="AC81" s="81">
        <v>0</v>
      </c>
      <c r="AD81" s="81">
        <v>0</v>
      </c>
      <c r="AE81" s="81">
        <v>0</v>
      </c>
      <c r="AF81" s="81">
        <v>0</v>
      </c>
      <c r="AG81" s="81">
        <v>0</v>
      </c>
      <c r="AH81" s="81">
        <v>0</v>
      </c>
      <c r="AI81" s="82">
        <v>0</v>
      </c>
      <c r="AJ81" s="80">
        <v>0</v>
      </c>
      <c r="AK81" s="81">
        <v>0</v>
      </c>
      <c r="AL81" s="81">
        <v>0</v>
      </c>
      <c r="AM81" s="81">
        <v>0</v>
      </c>
      <c r="AN81" s="81">
        <v>0</v>
      </c>
      <c r="AO81" s="81">
        <v>0</v>
      </c>
      <c r="AP81" s="81">
        <v>0</v>
      </c>
      <c r="AQ81" s="81">
        <v>0</v>
      </c>
      <c r="AR81" s="81">
        <v>0</v>
      </c>
      <c r="AS81" s="81">
        <v>0</v>
      </c>
      <c r="AT81" s="81">
        <v>0</v>
      </c>
      <c r="AU81" s="81">
        <v>0</v>
      </c>
      <c r="AV81" s="81">
        <v>0</v>
      </c>
      <c r="AW81" s="81">
        <v>0</v>
      </c>
      <c r="AX81" s="81">
        <v>0</v>
      </c>
      <c r="AY81" s="81">
        <v>0</v>
      </c>
      <c r="AZ81" s="82"/>
      <c r="BA81" s="80">
        <v>0</v>
      </c>
      <c r="BB81" s="81">
        <v>0</v>
      </c>
      <c r="BC81" s="81">
        <v>0</v>
      </c>
      <c r="BD81" s="81">
        <v>0</v>
      </c>
      <c r="BE81" s="81">
        <v>0</v>
      </c>
      <c r="BF81" s="81">
        <v>0</v>
      </c>
      <c r="BG81" s="81">
        <v>0</v>
      </c>
      <c r="BH81" s="81">
        <v>0</v>
      </c>
      <c r="BI81" s="81">
        <v>0</v>
      </c>
      <c r="BJ81" s="81">
        <v>0</v>
      </c>
      <c r="BK81" s="81">
        <v>0</v>
      </c>
      <c r="BL81" s="81">
        <v>0</v>
      </c>
      <c r="BM81" s="81">
        <v>0</v>
      </c>
      <c r="BN81" s="81">
        <v>0</v>
      </c>
      <c r="BO81" s="81">
        <v>0</v>
      </c>
      <c r="BP81" s="81">
        <v>0</v>
      </c>
      <c r="BQ81" s="82">
        <v>0</v>
      </c>
      <c r="BR81" s="82">
        <v>0</v>
      </c>
      <c r="BS81" s="83">
        <v>0</v>
      </c>
      <c r="BT81" s="84">
        <f t="shared" si="3"/>
        <v>0</v>
      </c>
      <c r="BU81" s="84">
        <f t="shared" si="4"/>
        <v>0</v>
      </c>
      <c r="BV81" s="84">
        <f t="shared" si="5"/>
        <v>0</v>
      </c>
    </row>
    <row r="82" spans="1:74" ht="13.15" hidden="1" customHeight="1" outlineLevel="3" x14ac:dyDescent="0.3">
      <c r="A82" s="79" t="s">
        <v>669</v>
      </c>
      <c r="B82" s="80">
        <v>0</v>
      </c>
      <c r="C82" s="81">
        <v>0</v>
      </c>
      <c r="D82" s="81">
        <v>0</v>
      </c>
      <c r="E82" s="81">
        <v>0</v>
      </c>
      <c r="F82" s="81">
        <v>0</v>
      </c>
      <c r="G82" s="81">
        <v>0</v>
      </c>
      <c r="H82" s="81">
        <v>0</v>
      </c>
      <c r="I82" s="81">
        <v>0</v>
      </c>
      <c r="J82" s="81">
        <v>0</v>
      </c>
      <c r="K82" s="81">
        <v>0</v>
      </c>
      <c r="L82" s="81">
        <v>0</v>
      </c>
      <c r="M82" s="81">
        <v>0</v>
      </c>
      <c r="N82" s="81">
        <v>0</v>
      </c>
      <c r="O82" s="81">
        <v>0</v>
      </c>
      <c r="P82" s="81">
        <v>0</v>
      </c>
      <c r="Q82" s="81">
        <v>0</v>
      </c>
      <c r="R82" s="82">
        <v>0</v>
      </c>
      <c r="S82" s="80">
        <v>0</v>
      </c>
      <c r="T82" s="81">
        <v>0</v>
      </c>
      <c r="U82" s="81">
        <v>0</v>
      </c>
      <c r="V82" s="81">
        <v>0</v>
      </c>
      <c r="W82" s="81">
        <v>0</v>
      </c>
      <c r="X82" s="81">
        <v>0</v>
      </c>
      <c r="Y82" s="81">
        <v>0</v>
      </c>
      <c r="Z82" s="81">
        <v>0</v>
      </c>
      <c r="AA82" s="81">
        <v>0</v>
      </c>
      <c r="AB82" s="81">
        <v>0</v>
      </c>
      <c r="AC82" s="81">
        <v>0</v>
      </c>
      <c r="AD82" s="81">
        <v>0</v>
      </c>
      <c r="AE82" s="81">
        <v>0</v>
      </c>
      <c r="AF82" s="81">
        <v>0</v>
      </c>
      <c r="AG82" s="81">
        <v>0</v>
      </c>
      <c r="AH82" s="81">
        <v>0</v>
      </c>
      <c r="AI82" s="82">
        <v>0</v>
      </c>
      <c r="AJ82" s="80">
        <v>0</v>
      </c>
      <c r="AK82" s="81">
        <v>0</v>
      </c>
      <c r="AL82" s="81">
        <v>0</v>
      </c>
      <c r="AM82" s="81">
        <v>0</v>
      </c>
      <c r="AN82" s="81">
        <v>0</v>
      </c>
      <c r="AO82" s="81">
        <v>0</v>
      </c>
      <c r="AP82" s="81">
        <v>0</v>
      </c>
      <c r="AQ82" s="81">
        <v>0</v>
      </c>
      <c r="AR82" s="81">
        <v>0</v>
      </c>
      <c r="AS82" s="81">
        <v>0</v>
      </c>
      <c r="AT82" s="81">
        <v>0</v>
      </c>
      <c r="AU82" s="81">
        <v>0</v>
      </c>
      <c r="AV82" s="81">
        <v>0</v>
      </c>
      <c r="AW82" s="81">
        <v>0</v>
      </c>
      <c r="AX82" s="81">
        <v>0</v>
      </c>
      <c r="AY82" s="81">
        <v>0</v>
      </c>
      <c r="AZ82" s="82"/>
      <c r="BA82" s="80">
        <v>0</v>
      </c>
      <c r="BB82" s="81">
        <v>0</v>
      </c>
      <c r="BC82" s="81">
        <v>0</v>
      </c>
      <c r="BD82" s="81">
        <v>0</v>
      </c>
      <c r="BE82" s="81">
        <v>0</v>
      </c>
      <c r="BF82" s="81">
        <v>0</v>
      </c>
      <c r="BG82" s="81">
        <v>0</v>
      </c>
      <c r="BH82" s="81">
        <v>0</v>
      </c>
      <c r="BI82" s="81">
        <v>0</v>
      </c>
      <c r="BJ82" s="81">
        <v>0</v>
      </c>
      <c r="BK82" s="81">
        <v>0</v>
      </c>
      <c r="BL82" s="81">
        <v>0</v>
      </c>
      <c r="BM82" s="81">
        <v>0</v>
      </c>
      <c r="BN82" s="81">
        <v>0</v>
      </c>
      <c r="BO82" s="81">
        <v>0</v>
      </c>
      <c r="BP82" s="81">
        <v>0</v>
      </c>
      <c r="BQ82" s="82">
        <v>0</v>
      </c>
      <c r="BR82" s="82">
        <v>0</v>
      </c>
      <c r="BS82" s="83">
        <v>0</v>
      </c>
      <c r="BT82" s="84">
        <f t="shared" si="3"/>
        <v>0</v>
      </c>
      <c r="BU82" s="84">
        <f t="shared" si="4"/>
        <v>0</v>
      </c>
      <c r="BV82" s="84">
        <f t="shared" si="5"/>
        <v>0</v>
      </c>
    </row>
    <row r="83" spans="1:74" ht="13.15" hidden="1" customHeight="1" outlineLevel="3" x14ac:dyDescent="0.3">
      <c r="A83" s="79" t="s">
        <v>670</v>
      </c>
      <c r="B83" s="80">
        <v>0</v>
      </c>
      <c r="C83" s="81">
        <v>0</v>
      </c>
      <c r="D83" s="81">
        <v>0</v>
      </c>
      <c r="E83" s="81">
        <v>0</v>
      </c>
      <c r="F83" s="81">
        <v>0</v>
      </c>
      <c r="G83" s="81">
        <v>0</v>
      </c>
      <c r="H83" s="81">
        <v>0</v>
      </c>
      <c r="I83" s="81">
        <v>0</v>
      </c>
      <c r="J83" s="81">
        <v>0</v>
      </c>
      <c r="K83" s="81">
        <v>0</v>
      </c>
      <c r="L83" s="81">
        <v>0</v>
      </c>
      <c r="M83" s="81">
        <v>0</v>
      </c>
      <c r="N83" s="81">
        <v>0</v>
      </c>
      <c r="O83" s="81">
        <v>0</v>
      </c>
      <c r="P83" s="81">
        <v>0</v>
      </c>
      <c r="Q83" s="81">
        <v>0</v>
      </c>
      <c r="R83" s="82">
        <v>0</v>
      </c>
      <c r="S83" s="80">
        <v>0</v>
      </c>
      <c r="T83" s="81">
        <v>0</v>
      </c>
      <c r="U83" s="81">
        <v>0</v>
      </c>
      <c r="V83" s="81">
        <v>0</v>
      </c>
      <c r="W83" s="81">
        <v>0</v>
      </c>
      <c r="X83" s="81">
        <v>0</v>
      </c>
      <c r="Y83" s="81">
        <v>0</v>
      </c>
      <c r="Z83" s="81">
        <v>0</v>
      </c>
      <c r="AA83" s="81">
        <v>0</v>
      </c>
      <c r="AB83" s="81">
        <v>0</v>
      </c>
      <c r="AC83" s="81">
        <v>0</v>
      </c>
      <c r="AD83" s="81">
        <v>0</v>
      </c>
      <c r="AE83" s="81">
        <v>0</v>
      </c>
      <c r="AF83" s="81">
        <v>0</v>
      </c>
      <c r="AG83" s="81">
        <v>0</v>
      </c>
      <c r="AH83" s="81">
        <v>0</v>
      </c>
      <c r="AI83" s="82">
        <v>0</v>
      </c>
      <c r="AJ83" s="80">
        <v>0</v>
      </c>
      <c r="AK83" s="81">
        <v>0</v>
      </c>
      <c r="AL83" s="81">
        <v>0</v>
      </c>
      <c r="AM83" s="81">
        <v>0</v>
      </c>
      <c r="AN83" s="81">
        <v>0</v>
      </c>
      <c r="AO83" s="81">
        <v>0</v>
      </c>
      <c r="AP83" s="81">
        <v>0</v>
      </c>
      <c r="AQ83" s="81">
        <v>0</v>
      </c>
      <c r="AR83" s="81">
        <v>0</v>
      </c>
      <c r="AS83" s="81">
        <v>0</v>
      </c>
      <c r="AT83" s="81">
        <v>0</v>
      </c>
      <c r="AU83" s="81">
        <v>0</v>
      </c>
      <c r="AV83" s="81">
        <v>0</v>
      </c>
      <c r="AW83" s="81">
        <v>0</v>
      </c>
      <c r="AX83" s="81">
        <v>0</v>
      </c>
      <c r="AY83" s="81">
        <v>0</v>
      </c>
      <c r="AZ83" s="82"/>
      <c r="BA83" s="80">
        <v>0</v>
      </c>
      <c r="BB83" s="81">
        <v>0</v>
      </c>
      <c r="BC83" s="81">
        <v>0</v>
      </c>
      <c r="BD83" s="81">
        <v>0</v>
      </c>
      <c r="BE83" s="81">
        <v>0</v>
      </c>
      <c r="BF83" s="81">
        <v>0</v>
      </c>
      <c r="BG83" s="81">
        <v>0</v>
      </c>
      <c r="BH83" s="81">
        <v>0</v>
      </c>
      <c r="BI83" s="81">
        <v>0</v>
      </c>
      <c r="BJ83" s="81">
        <v>0</v>
      </c>
      <c r="BK83" s="81">
        <v>0</v>
      </c>
      <c r="BL83" s="81">
        <v>0</v>
      </c>
      <c r="BM83" s="81">
        <v>0</v>
      </c>
      <c r="BN83" s="81">
        <v>0</v>
      </c>
      <c r="BO83" s="81">
        <v>0</v>
      </c>
      <c r="BP83" s="81">
        <v>0</v>
      </c>
      <c r="BQ83" s="82">
        <v>0</v>
      </c>
      <c r="BR83" s="82">
        <v>0</v>
      </c>
      <c r="BS83" s="83">
        <v>0</v>
      </c>
      <c r="BT83" s="84">
        <f t="shared" si="3"/>
        <v>0</v>
      </c>
      <c r="BU83" s="84">
        <f t="shared" si="4"/>
        <v>0</v>
      </c>
      <c r="BV83" s="84">
        <f t="shared" si="5"/>
        <v>0</v>
      </c>
    </row>
    <row r="84" spans="1:74" ht="13.15" hidden="1" customHeight="1" outlineLevel="3" x14ac:dyDescent="0.3">
      <c r="A84" s="79" t="s">
        <v>671</v>
      </c>
      <c r="B84" s="80">
        <v>972</v>
      </c>
      <c r="C84" s="81">
        <v>972</v>
      </c>
      <c r="D84" s="81">
        <v>972</v>
      </c>
      <c r="E84" s="81">
        <v>2916</v>
      </c>
      <c r="F84" s="81">
        <v>972</v>
      </c>
      <c r="G84" s="81">
        <v>972</v>
      </c>
      <c r="H84" s="81">
        <v>972</v>
      </c>
      <c r="I84" s="81">
        <v>2916</v>
      </c>
      <c r="J84" s="81">
        <v>972</v>
      </c>
      <c r="K84" s="81">
        <v>972</v>
      </c>
      <c r="L84" s="81">
        <v>1056</v>
      </c>
      <c r="M84" s="81">
        <v>3000</v>
      </c>
      <c r="N84" s="81">
        <v>972</v>
      </c>
      <c r="O84" s="81">
        <v>972</v>
      </c>
      <c r="P84" s="81">
        <v>1056</v>
      </c>
      <c r="Q84" s="81">
        <v>3000</v>
      </c>
      <c r="R84" s="82">
        <v>11832</v>
      </c>
      <c r="S84" s="80">
        <v>1224</v>
      </c>
      <c r="T84" s="81">
        <v>1224</v>
      </c>
      <c r="U84" s="81">
        <v>972</v>
      </c>
      <c r="V84" s="81">
        <v>3420</v>
      </c>
      <c r="W84" s="81">
        <v>1056</v>
      </c>
      <c r="X84" s="81">
        <v>1224</v>
      </c>
      <c r="Y84" s="81">
        <v>0</v>
      </c>
      <c r="Z84" s="81">
        <v>2280</v>
      </c>
      <c r="AA84" s="81">
        <v>0</v>
      </c>
      <c r="AB84" s="81">
        <v>0</v>
      </c>
      <c r="AC84" s="81">
        <v>0</v>
      </c>
      <c r="AD84" s="81">
        <v>0</v>
      </c>
      <c r="AE84" s="81">
        <v>0</v>
      </c>
      <c r="AF84" s="81">
        <v>0</v>
      </c>
      <c r="AG84" s="81">
        <v>0</v>
      </c>
      <c r="AH84" s="81">
        <v>0</v>
      </c>
      <c r="AI84" s="82">
        <v>5700</v>
      </c>
      <c r="AJ84" s="80">
        <v>1224</v>
      </c>
      <c r="AK84" s="81">
        <v>0</v>
      </c>
      <c r="AL84" s="81">
        <v>0</v>
      </c>
      <c r="AM84" s="81">
        <v>1224</v>
      </c>
      <c r="AN84" s="81">
        <v>0</v>
      </c>
      <c r="AO84" s="81">
        <v>0</v>
      </c>
      <c r="AP84" s="81">
        <v>0</v>
      </c>
      <c r="AQ84" s="81">
        <v>0</v>
      </c>
      <c r="AR84" s="81">
        <v>0</v>
      </c>
      <c r="AS84" s="81">
        <v>0</v>
      </c>
      <c r="AT84" s="81">
        <v>0</v>
      </c>
      <c r="AU84" s="81">
        <v>0</v>
      </c>
      <c r="AV84" s="81">
        <v>0</v>
      </c>
      <c r="AW84" s="81">
        <v>0</v>
      </c>
      <c r="AX84" s="81">
        <v>0</v>
      </c>
      <c r="AY84" s="81">
        <v>0</v>
      </c>
      <c r="AZ84" s="82"/>
      <c r="BA84" s="80">
        <v>1224</v>
      </c>
      <c r="BB84" s="81">
        <v>1224</v>
      </c>
      <c r="BC84" s="81">
        <v>972</v>
      </c>
      <c r="BD84" s="81">
        <v>3420</v>
      </c>
      <c r="BE84" s="81">
        <v>1056</v>
      </c>
      <c r="BF84" s="81">
        <v>0</v>
      </c>
      <c r="BG84" s="81">
        <v>0</v>
      </c>
      <c r="BH84" s="81">
        <v>1056</v>
      </c>
      <c r="BI84" s="81">
        <v>0</v>
      </c>
      <c r="BJ84" s="81">
        <v>0</v>
      </c>
      <c r="BK84" s="81">
        <v>0</v>
      </c>
      <c r="BL84" s="81">
        <v>0</v>
      </c>
      <c r="BM84" s="81">
        <v>0</v>
      </c>
      <c r="BN84" s="81">
        <v>0</v>
      </c>
      <c r="BO84" s="81">
        <v>0</v>
      </c>
      <c r="BP84" s="81">
        <v>0</v>
      </c>
      <c r="BQ84" s="82">
        <v>4476</v>
      </c>
      <c r="BR84" s="82">
        <v>168</v>
      </c>
      <c r="BS84" s="83">
        <v>15.909090909090908</v>
      </c>
      <c r="BT84" s="84">
        <f t="shared" si="3"/>
        <v>-6132</v>
      </c>
      <c r="BU84" s="84">
        <f t="shared" si="4"/>
        <v>5700</v>
      </c>
      <c r="BV84" s="84">
        <f t="shared" si="5"/>
        <v>1224</v>
      </c>
    </row>
    <row r="85" spans="1:74" ht="13.15" hidden="1" customHeight="1" outlineLevel="3" x14ac:dyDescent="0.3">
      <c r="A85" s="79" t="s">
        <v>231</v>
      </c>
      <c r="B85" s="80">
        <v>0</v>
      </c>
      <c r="C85" s="81">
        <v>0</v>
      </c>
      <c r="D85" s="81">
        <v>0</v>
      </c>
      <c r="E85" s="81">
        <v>0</v>
      </c>
      <c r="F85" s="81">
        <v>0</v>
      </c>
      <c r="G85" s="81">
        <v>0</v>
      </c>
      <c r="H85" s="81">
        <v>0</v>
      </c>
      <c r="I85" s="81">
        <v>0</v>
      </c>
      <c r="J85" s="81">
        <v>0</v>
      </c>
      <c r="K85" s="81">
        <v>0</v>
      </c>
      <c r="L85" s="81">
        <v>0</v>
      </c>
      <c r="M85" s="81">
        <v>0</v>
      </c>
      <c r="N85" s="81">
        <v>0</v>
      </c>
      <c r="O85" s="81">
        <v>0</v>
      </c>
      <c r="P85" s="81">
        <v>0</v>
      </c>
      <c r="Q85" s="81">
        <v>0</v>
      </c>
      <c r="R85" s="82">
        <v>0</v>
      </c>
      <c r="S85" s="80">
        <v>0</v>
      </c>
      <c r="T85" s="81">
        <v>0</v>
      </c>
      <c r="U85" s="81">
        <v>0</v>
      </c>
      <c r="V85" s="81">
        <v>0</v>
      </c>
      <c r="W85" s="81">
        <v>0</v>
      </c>
      <c r="X85" s="81">
        <v>0</v>
      </c>
      <c r="Y85" s="81">
        <v>0</v>
      </c>
      <c r="Z85" s="81">
        <v>0</v>
      </c>
      <c r="AA85" s="81">
        <v>0</v>
      </c>
      <c r="AB85" s="81">
        <v>0</v>
      </c>
      <c r="AC85" s="81">
        <v>0</v>
      </c>
      <c r="AD85" s="81">
        <v>0</v>
      </c>
      <c r="AE85" s="81">
        <v>0</v>
      </c>
      <c r="AF85" s="81">
        <v>0</v>
      </c>
      <c r="AG85" s="81">
        <v>0</v>
      </c>
      <c r="AH85" s="81">
        <v>0</v>
      </c>
      <c r="AI85" s="82">
        <v>0</v>
      </c>
      <c r="AJ85" s="80">
        <v>0</v>
      </c>
      <c r="AK85" s="81">
        <v>0</v>
      </c>
      <c r="AL85" s="81">
        <v>0</v>
      </c>
      <c r="AM85" s="81">
        <v>0</v>
      </c>
      <c r="AN85" s="81">
        <v>0</v>
      </c>
      <c r="AO85" s="81">
        <v>0</v>
      </c>
      <c r="AP85" s="81">
        <v>0</v>
      </c>
      <c r="AQ85" s="81">
        <v>0</v>
      </c>
      <c r="AR85" s="81">
        <v>0</v>
      </c>
      <c r="AS85" s="81">
        <v>0</v>
      </c>
      <c r="AT85" s="81">
        <v>0</v>
      </c>
      <c r="AU85" s="81">
        <v>0</v>
      </c>
      <c r="AV85" s="81">
        <v>0</v>
      </c>
      <c r="AW85" s="81">
        <v>0</v>
      </c>
      <c r="AX85" s="81">
        <v>0</v>
      </c>
      <c r="AY85" s="81">
        <v>0</v>
      </c>
      <c r="AZ85" s="82"/>
      <c r="BA85" s="80">
        <v>0</v>
      </c>
      <c r="BB85" s="81">
        <v>0</v>
      </c>
      <c r="BC85" s="81">
        <v>0</v>
      </c>
      <c r="BD85" s="81">
        <v>0</v>
      </c>
      <c r="BE85" s="81">
        <v>0</v>
      </c>
      <c r="BF85" s="81">
        <v>0</v>
      </c>
      <c r="BG85" s="81">
        <v>0</v>
      </c>
      <c r="BH85" s="81">
        <v>0</v>
      </c>
      <c r="BI85" s="81">
        <v>0</v>
      </c>
      <c r="BJ85" s="81">
        <v>0</v>
      </c>
      <c r="BK85" s="81">
        <v>0</v>
      </c>
      <c r="BL85" s="81">
        <v>0</v>
      </c>
      <c r="BM85" s="81">
        <v>0</v>
      </c>
      <c r="BN85" s="81">
        <v>0</v>
      </c>
      <c r="BO85" s="81">
        <v>0</v>
      </c>
      <c r="BP85" s="81">
        <v>0</v>
      </c>
      <c r="BQ85" s="82">
        <v>0</v>
      </c>
      <c r="BR85" s="82">
        <v>0</v>
      </c>
      <c r="BS85" s="83">
        <v>0</v>
      </c>
      <c r="BT85" s="84">
        <f t="shared" si="3"/>
        <v>0</v>
      </c>
      <c r="BU85" s="84">
        <f t="shared" si="4"/>
        <v>0</v>
      </c>
      <c r="BV85" s="84">
        <f t="shared" si="5"/>
        <v>0</v>
      </c>
    </row>
    <row r="86" spans="1:74" ht="13.15" hidden="1" customHeight="1" outlineLevel="2" collapsed="1" x14ac:dyDescent="0.3">
      <c r="A86" s="79" t="s">
        <v>232</v>
      </c>
      <c r="B86" s="80">
        <v>6451.23</v>
      </c>
      <c r="C86" s="81">
        <v>6315.1100000000006</v>
      </c>
      <c r="D86" s="81">
        <v>6076.49</v>
      </c>
      <c r="E86" s="81">
        <v>18842.830000000002</v>
      </c>
      <c r="F86" s="81">
        <v>6253.7000000000007</v>
      </c>
      <c r="G86" s="81">
        <v>6263.47</v>
      </c>
      <c r="H86" s="81">
        <v>6120.55</v>
      </c>
      <c r="I86" s="81">
        <v>18637.72</v>
      </c>
      <c r="J86" s="81">
        <v>6441.83</v>
      </c>
      <c r="K86" s="81">
        <v>7055.0300000000007</v>
      </c>
      <c r="L86" s="81">
        <v>6735.26</v>
      </c>
      <c r="M86" s="81">
        <v>20232.120000000003</v>
      </c>
      <c r="N86" s="81">
        <v>6984.29</v>
      </c>
      <c r="O86" s="81">
        <v>6632.08</v>
      </c>
      <c r="P86" s="81">
        <v>6605.1</v>
      </c>
      <c r="Q86" s="81">
        <v>20221.47</v>
      </c>
      <c r="R86" s="82">
        <v>77934.140000000014</v>
      </c>
      <c r="S86" s="80">
        <v>7148.6</v>
      </c>
      <c r="T86" s="81">
        <v>6598.4500000000007</v>
      </c>
      <c r="U86" s="81">
        <v>3873.27</v>
      </c>
      <c r="V86" s="81">
        <v>17620.32</v>
      </c>
      <c r="W86" s="81">
        <v>6887.73</v>
      </c>
      <c r="X86" s="81">
        <v>6841.82</v>
      </c>
      <c r="Y86" s="81">
        <v>6258.95</v>
      </c>
      <c r="Z86" s="81">
        <v>19988.5</v>
      </c>
      <c r="AA86" s="81">
        <v>4462.05</v>
      </c>
      <c r="AB86" s="81">
        <v>5360.5</v>
      </c>
      <c r="AC86" s="81">
        <v>7127.2</v>
      </c>
      <c r="AD86" s="81">
        <v>16949.75</v>
      </c>
      <c r="AE86" s="81">
        <v>6191</v>
      </c>
      <c r="AF86" s="81">
        <v>7127.2</v>
      </c>
      <c r="AG86" s="81">
        <v>6168.35</v>
      </c>
      <c r="AH86" s="81">
        <v>19486.550000000003</v>
      </c>
      <c r="AI86" s="82">
        <v>74045.12000000001</v>
      </c>
      <c r="AJ86" s="80">
        <v>7148.6</v>
      </c>
      <c r="AK86" s="81">
        <v>6991.3</v>
      </c>
      <c r="AL86" s="81">
        <v>7935.05</v>
      </c>
      <c r="AM86" s="81">
        <v>22074.95</v>
      </c>
      <c r="AN86" s="81">
        <v>6847.85</v>
      </c>
      <c r="AO86" s="81">
        <v>7097</v>
      </c>
      <c r="AP86" s="81">
        <v>6258.95</v>
      </c>
      <c r="AQ86" s="81">
        <v>20203.8</v>
      </c>
      <c r="AR86" s="81">
        <v>4462.05</v>
      </c>
      <c r="AS86" s="81">
        <v>5360.5</v>
      </c>
      <c r="AT86" s="81">
        <v>7127.2</v>
      </c>
      <c r="AU86" s="81">
        <v>16949.75</v>
      </c>
      <c r="AV86" s="81">
        <v>6191</v>
      </c>
      <c r="AW86" s="81">
        <v>7127.2</v>
      </c>
      <c r="AX86" s="81">
        <v>6168.35</v>
      </c>
      <c r="AY86" s="81">
        <v>19486.550000000003</v>
      </c>
      <c r="AZ86" s="82"/>
      <c r="BA86" s="80">
        <v>7148.6</v>
      </c>
      <c r="BB86" s="81">
        <v>6598.4500000000007</v>
      </c>
      <c r="BC86" s="81">
        <v>3873.27</v>
      </c>
      <c r="BD86" s="81">
        <v>17620.32</v>
      </c>
      <c r="BE86" s="81">
        <v>6887.73</v>
      </c>
      <c r="BF86" s="81">
        <v>7097</v>
      </c>
      <c r="BG86" s="81">
        <v>6258.95</v>
      </c>
      <c r="BH86" s="81">
        <v>20243.68</v>
      </c>
      <c r="BI86" s="81">
        <v>4462.05</v>
      </c>
      <c r="BJ86" s="81">
        <v>5360.5</v>
      </c>
      <c r="BK86" s="81">
        <v>7127.2</v>
      </c>
      <c r="BL86" s="81">
        <v>16949.75</v>
      </c>
      <c r="BM86" s="81">
        <v>6191</v>
      </c>
      <c r="BN86" s="81">
        <v>7127.2</v>
      </c>
      <c r="BO86" s="81">
        <v>6168.35</v>
      </c>
      <c r="BP86" s="81">
        <v>19486.550000000003</v>
      </c>
      <c r="BQ86" s="82">
        <v>74300.3</v>
      </c>
      <c r="BR86" s="82">
        <v>-45.909999999999854</v>
      </c>
      <c r="BS86" s="83">
        <v>-0.66654761438093335</v>
      </c>
      <c r="BT86" s="84">
        <f t="shared" si="3"/>
        <v>-3889.0200000000041</v>
      </c>
      <c r="BU86" s="84">
        <f t="shared" si="4"/>
        <v>74045.12000000001</v>
      </c>
      <c r="BV86" s="84">
        <f t="shared" si="5"/>
        <v>-255.17999999999302</v>
      </c>
    </row>
    <row r="87" spans="1:74" ht="13.15" hidden="1" customHeight="1" outlineLevel="2" x14ac:dyDescent="0.3">
      <c r="A87" s="79" t="s">
        <v>2373</v>
      </c>
      <c r="B87" s="80">
        <v>0</v>
      </c>
      <c r="C87" s="81">
        <v>0</v>
      </c>
      <c r="D87" s="81">
        <v>0</v>
      </c>
      <c r="E87" s="81">
        <v>0</v>
      </c>
      <c r="F87" s="81">
        <v>0</v>
      </c>
      <c r="G87" s="81">
        <v>0</v>
      </c>
      <c r="H87" s="81">
        <v>0</v>
      </c>
      <c r="I87" s="81">
        <v>0</v>
      </c>
      <c r="J87" s="81">
        <v>0</v>
      </c>
      <c r="K87" s="81">
        <v>0</v>
      </c>
      <c r="L87" s="81">
        <v>0</v>
      </c>
      <c r="M87" s="81">
        <v>0</v>
      </c>
      <c r="N87" s="81">
        <v>0</v>
      </c>
      <c r="O87" s="81">
        <v>0</v>
      </c>
      <c r="P87" s="81">
        <v>0</v>
      </c>
      <c r="Q87" s="81">
        <v>0</v>
      </c>
      <c r="R87" s="82">
        <v>0</v>
      </c>
      <c r="S87" s="80">
        <v>0</v>
      </c>
      <c r="T87" s="81">
        <v>0</v>
      </c>
      <c r="U87" s="81">
        <v>0</v>
      </c>
      <c r="V87" s="81">
        <v>0</v>
      </c>
      <c r="W87" s="81">
        <v>0</v>
      </c>
      <c r="X87" s="81">
        <v>0</v>
      </c>
      <c r="Y87" s="81">
        <v>0</v>
      </c>
      <c r="Z87" s="81">
        <v>0</v>
      </c>
      <c r="AA87" s="81">
        <v>0</v>
      </c>
      <c r="AB87" s="81">
        <v>0</v>
      </c>
      <c r="AC87" s="81">
        <v>0</v>
      </c>
      <c r="AD87" s="81">
        <v>0</v>
      </c>
      <c r="AE87" s="81">
        <v>0</v>
      </c>
      <c r="AF87" s="81">
        <v>0</v>
      </c>
      <c r="AG87" s="81">
        <v>0</v>
      </c>
      <c r="AH87" s="81">
        <v>0</v>
      </c>
      <c r="AI87" s="82">
        <v>0</v>
      </c>
      <c r="AJ87" s="80">
        <v>0</v>
      </c>
      <c r="AK87" s="81">
        <v>0</v>
      </c>
      <c r="AL87" s="81">
        <v>0</v>
      </c>
      <c r="AM87" s="81">
        <v>0</v>
      </c>
      <c r="AN87" s="81">
        <v>0</v>
      </c>
      <c r="AO87" s="81">
        <v>0</v>
      </c>
      <c r="AP87" s="81">
        <v>0</v>
      </c>
      <c r="AQ87" s="81">
        <v>0</v>
      </c>
      <c r="AR87" s="81">
        <v>0</v>
      </c>
      <c r="AS87" s="81">
        <v>0</v>
      </c>
      <c r="AT87" s="81">
        <v>0</v>
      </c>
      <c r="AU87" s="81">
        <v>0</v>
      </c>
      <c r="AV87" s="81">
        <v>0</v>
      </c>
      <c r="AW87" s="81">
        <v>0</v>
      </c>
      <c r="AX87" s="81">
        <v>0</v>
      </c>
      <c r="AY87" s="81">
        <v>0</v>
      </c>
      <c r="AZ87" s="82"/>
      <c r="BA87" s="80">
        <v>0</v>
      </c>
      <c r="BB87" s="81">
        <v>0</v>
      </c>
      <c r="BC87" s="81">
        <v>0</v>
      </c>
      <c r="BD87" s="81">
        <v>0</v>
      </c>
      <c r="BE87" s="81">
        <v>0</v>
      </c>
      <c r="BF87" s="81">
        <v>0</v>
      </c>
      <c r="BG87" s="81">
        <v>0</v>
      </c>
      <c r="BH87" s="81">
        <v>0</v>
      </c>
      <c r="BI87" s="81">
        <v>0</v>
      </c>
      <c r="BJ87" s="81">
        <v>0</v>
      </c>
      <c r="BK87" s="81">
        <v>0</v>
      </c>
      <c r="BL87" s="81">
        <v>0</v>
      </c>
      <c r="BM87" s="81">
        <v>0</v>
      </c>
      <c r="BN87" s="81">
        <v>0</v>
      </c>
      <c r="BO87" s="81">
        <v>0</v>
      </c>
      <c r="BP87" s="81">
        <v>0</v>
      </c>
      <c r="BQ87" s="82">
        <v>0</v>
      </c>
      <c r="BR87" s="82">
        <v>0</v>
      </c>
      <c r="BS87" s="83">
        <v>0</v>
      </c>
      <c r="BT87" s="84">
        <f t="shared" si="3"/>
        <v>0</v>
      </c>
      <c r="BU87" s="84">
        <f t="shared" si="4"/>
        <v>0</v>
      </c>
      <c r="BV87" s="84">
        <f t="shared" si="5"/>
        <v>0</v>
      </c>
    </row>
    <row r="88" spans="1:74" ht="13.15" hidden="1" customHeight="1" outlineLevel="1" collapsed="1" x14ac:dyDescent="0.3">
      <c r="A88" s="79" t="s">
        <v>233</v>
      </c>
      <c r="B88" s="80">
        <v>6451.23</v>
      </c>
      <c r="C88" s="81">
        <v>6315.1100000000006</v>
      </c>
      <c r="D88" s="81">
        <v>6076.49</v>
      </c>
      <c r="E88" s="81">
        <v>18842.830000000002</v>
      </c>
      <c r="F88" s="81">
        <v>6253.7000000000007</v>
      </c>
      <c r="G88" s="81">
        <v>6263.47</v>
      </c>
      <c r="H88" s="81">
        <v>6120.55</v>
      </c>
      <c r="I88" s="81">
        <v>18637.72</v>
      </c>
      <c r="J88" s="81">
        <v>6441.83</v>
      </c>
      <c r="K88" s="81">
        <v>7055.0300000000007</v>
      </c>
      <c r="L88" s="81">
        <v>6735.26</v>
      </c>
      <c r="M88" s="81">
        <v>20232.120000000003</v>
      </c>
      <c r="N88" s="81">
        <v>6984.29</v>
      </c>
      <c r="O88" s="81">
        <v>6632.08</v>
      </c>
      <c r="P88" s="81">
        <v>6605.1</v>
      </c>
      <c r="Q88" s="81">
        <v>20221.47</v>
      </c>
      <c r="R88" s="82">
        <v>77934.140000000014</v>
      </c>
      <c r="S88" s="80">
        <v>7148.6</v>
      </c>
      <c r="T88" s="81">
        <v>6598.4500000000007</v>
      </c>
      <c r="U88" s="81">
        <v>3873.27</v>
      </c>
      <c r="V88" s="81">
        <v>17620.32</v>
      </c>
      <c r="W88" s="81">
        <v>6887.73</v>
      </c>
      <c r="X88" s="81">
        <v>6841.82</v>
      </c>
      <c r="Y88" s="81">
        <v>6258.95</v>
      </c>
      <c r="Z88" s="81">
        <v>19988.5</v>
      </c>
      <c r="AA88" s="81">
        <v>4462.05</v>
      </c>
      <c r="AB88" s="81">
        <v>5360.5</v>
      </c>
      <c r="AC88" s="81">
        <v>7127.2</v>
      </c>
      <c r="AD88" s="81">
        <v>16949.75</v>
      </c>
      <c r="AE88" s="81">
        <v>6191</v>
      </c>
      <c r="AF88" s="81">
        <v>7127.2</v>
      </c>
      <c r="AG88" s="81">
        <v>6168.35</v>
      </c>
      <c r="AH88" s="81">
        <v>19486.550000000003</v>
      </c>
      <c r="AI88" s="82">
        <v>74045.12000000001</v>
      </c>
      <c r="AJ88" s="80">
        <v>7148.6</v>
      </c>
      <c r="AK88" s="81">
        <v>6991.3</v>
      </c>
      <c r="AL88" s="81">
        <v>7935.05</v>
      </c>
      <c r="AM88" s="81">
        <v>22074.95</v>
      </c>
      <c r="AN88" s="81">
        <v>6847.85</v>
      </c>
      <c r="AO88" s="81">
        <v>7097</v>
      </c>
      <c r="AP88" s="81">
        <v>6258.95</v>
      </c>
      <c r="AQ88" s="81">
        <v>20203.8</v>
      </c>
      <c r="AR88" s="81">
        <v>4462.05</v>
      </c>
      <c r="AS88" s="81">
        <v>5360.5</v>
      </c>
      <c r="AT88" s="81">
        <v>7127.2</v>
      </c>
      <c r="AU88" s="81">
        <v>16949.75</v>
      </c>
      <c r="AV88" s="81">
        <v>6191</v>
      </c>
      <c r="AW88" s="81">
        <v>7127.2</v>
      </c>
      <c r="AX88" s="81">
        <v>6168.35</v>
      </c>
      <c r="AY88" s="81">
        <v>19486.550000000003</v>
      </c>
      <c r="AZ88" s="82"/>
      <c r="BA88" s="80">
        <v>7148.6</v>
      </c>
      <c r="BB88" s="81">
        <v>6598.4500000000007</v>
      </c>
      <c r="BC88" s="81">
        <v>3873.27</v>
      </c>
      <c r="BD88" s="81">
        <v>17620.32</v>
      </c>
      <c r="BE88" s="81">
        <v>6887.73</v>
      </c>
      <c r="BF88" s="81">
        <v>7097</v>
      </c>
      <c r="BG88" s="81">
        <v>6258.95</v>
      </c>
      <c r="BH88" s="81">
        <v>20243.68</v>
      </c>
      <c r="BI88" s="81">
        <v>4462.05</v>
      </c>
      <c r="BJ88" s="81">
        <v>5360.5</v>
      </c>
      <c r="BK88" s="81">
        <v>7127.2</v>
      </c>
      <c r="BL88" s="81">
        <v>16949.75</v>
      </c>
      <c r="BM88" s="81">
        <v>6191</v>
      </c>
      <c r="BN88" s="81">
        <v>7127.2</v>
      </c>
      <c r="BO88" s="81">
        <v>6168.35</v>
      </c>
      <c r="BP88" s="81">
        <v>19486.550000000003</v>
      </c>
      <c r="BQ88" s="82">
        <v>74300.3</v>
      </c>
      <c r="BR88" s="82">
        <v>-45.909999999999854</v>
      </c>
      <c r="BS88" s="83">
        <v>-0.66654761438093335</v>
      </c>
      <c r="BT88" s="84">
        <f t="shared" si="3"/>
        <v>-3889.0200000000041</v>
      </c>
      <c r="BU88" s="84">
        <f t="shared" si="4"/>
        <v>74045.12000000001</v>
      </c>
      <c r="BV88" s="84">
        <f t="shared" si="5"/>
        <v>-255.17999999999302</v>
      </c>
    </row>
    <row r="89" spans="1:74" ht="13.15" hidden="1" customHeight="1" outlineLevel="3" x14ac:dyDescent="0.3">
      <c r="A89" s="79" t="s">
        <v>2374</v>
      </c>
      <c r="B89" s="80">
        <v>0</v>
      </c>
      <c r="C89" s="81">
        <v>0</v>
      </c>
      <c r="D89" s="81">
        <v>0</v>
      </c>
      <c r="E89" s="81">
        <v>0</v>
      </c>
      <c r="F89" s="81">
        <v>0</v>
      </c>
      <c r="G89" s="81">
        <v>0</v>
      </c>
      <c r="H89" s="81">
        <v>0</v>
      </c>
      <c r="I89" s="81">
        <v>0</v>
      </c>
      <c r="J89" s="81">
        <v>0</v>
      </c>
      <c r="K89" s="81">
        <v>0</v>
      </c>
      <c r="L89" s="81">
        <v>0</v>
      </c>
      <c r="M89" s="81">
        <v>0</v>
      </c>
      <c r="N89" s="81">
        <v>0</v>
      </c>
      <c r="O89" s="81">
        <v>0</v>
      </c>
      <c r="P89" s="81">
        <v>0</v>
      </c>
      <c r="Q89" s="81">
        <v>0</v>
      </c>
      <c r="R89" s="82">
        <v>0</v>
      </c>
      <c r="S89" s="80">
        <v>0</v>
      </c>
      <c r="T89" s="81">
        <v>0</v>
      </c>
      <c r="U89" s="81">
        <v>0</v>
      </c>
      <c r="V89" s="81">
        <v>0</v>
      </c>
      <c r="W89" s="81">
        <v>0</v>
      </c>
      <c r="X89" s="81">
        <v>0</v>
      </c>
      <c r="Y89" s="81">
        <v>0</v>
      </c>
      <c r="Z89" s="81">
        <v>0</v>
      </c>
      <c r="AA89" s="81">
        <v>0</v>
      </c>
      <c r="AB89" s="81">
        <v>0</v>
      </c>
      <c r="AC89" s="81">
        <v>0</v>
      </c>
      <c r="AD89" s="81">
        <v>0</v>
      </c>
      <c r="AE89" s="81">
        <v>0</v>
      </c>
      <c r="AF89" s="81">
        <v>0</v>
      </c>
      <c r="AG89" s="81">
        <v>0</v>
      </c>
      <c r="AH89" s="81">
        <v>0</v>
      </c>
      <c r="AI89" s="82">
        <v>0</v>
      </c>
      <c r="AJ89" s="80">
        <v>0</v>
      </c>
      <c r="AK89" s="81">
        <v>0</v>
      </c>
      <c r="AL89" s="81">
        <v>0</v>
      </c>
      <c r="AM89" s="81">
        <v>0</v>
      </c>
      <c r="AN89" s="81">
        <v>0</v>
      </c>
      <c r="AO89" s="81">
        <v>0</v>
      </c>
      <c r="AP89" s="81">
        <v>0</v>
      </c>
      <c r="AQ89" s="81">
        <v>0</v>
      </c>
      <c r="AR89" s="81">
        <v>0</v>
      </c>
      <c r="AS89" s="81">
        <v>0</v>
      </c>
      <c r="AT89" s="81">
        <v>0</v>
      </c>
      <c r="AU89" s="81">
        <v>0</v>
      </c>
      <c r="AV89" s="81">
        <v>0</v>
      </c>
      <c r="AW89" s="81">
        <v>0</v>
      </c>
      <c r="AX89" s="81">
        <v>0</v>
      </c>
      <c r="AY89" s="81">
        <v>0</v>
      </c>
      <c r="AZ89" s="82"/>
      <c r="BA89" s="80">
        <v>0</v>
      </c>
      <c r="BB89" s="81">
        <v>0</v>
      </c>
      <c r="BC89" s="81">
        <v>0</v>
      </c>
      <c r="BD89" s="81">
        <v>0</v>
      </c>
      <c r="BE89" s="81">
        <v>0</v>
      </c>
      <c r="BF89" s="81">
        <v>0</v>
      </c>
      <c r="BG89" s="81">
        <v>0</v>
      </c>
      <c r="BH89" s="81">
        <v>0</v>
      </c>
      <c r="BI89" s="81">
        <v>0</v>
      </c>
      <c r="BJ89" s="81">
        <v>0</v>
      </c>
      <c r="BK89" s="81">
        <v>0</v>
      </c>
      <c r="BL89" s="81">
        <v>0</v>
      </c>
      <c r="BM89" s="81">
        <v>0</v>
      </c>
      <c r="BN89" s="81">
        <v>0</v>
      </c>
      <c r="BO89" s="81">
        <v>0</v>
      </c>
      <c r="BP89" s="81">
        <v>0</v>
      </c>
      <c r="BQ89" s="82">
        <v>0</v>
      </c>
      <c r="BR89" s="82">
        <v>0</v>
      </c>
      <c r="BS89" s="83">
        <v>0</v>
      </c>
      <c r="BT89" s="84">
        <f t="shared" si="3"/>
        <v>0</v>
      </c>
      <c r="BU89" s="84">
        <f t="shared" si="4"/>
        <v>0</v>
      </c>
      <c r="BV89" s="84">
        <f t="shared" si="5"/>
        <v>0</v>
      </c>
    </row>
    <row r="90" spans="1:74" ht="13.15" hidden="1" customHeight="1" outlineLevel="2" collapsed="1" x14ac:dyDescent="0.3">
      <c r="A90" s="79" t="s">
        <v>234</v>
      </c>
      <c r="B90" s="80">
        <v>0</v>
      </c>
      <c r="C90" s="81">
        <v>0</v>
      </c>
      <c r="D90" s="81">
        <v>0</v>
      </c>
      <c r="E90" s="81">
        <v>0</v>
      </c>
      <c r="F90" s="81">
        <v>0</v>
      </c>
      <c r="G90" s="81">
        <v>0</v>
      </c>
      <c r="H90" s="81">
        <v>0</v>
      </c>
      <c r="I90" s="81">
        <v>0</v>
      </c>
      <c r="J90" s="81">
        <v>0</v>
      </c>
      <c r="K90" s="81">
        <v>0</v>
      </c>
      <c r="L90" s="81">
        <v>0</v>
      </c>
      <c r="M90" s="81">
        <v>0</v>
      </c>
      <c r="N90" s="81">
        <v>0</v>
      </c>
      <c r="O90" s="81">
        <v>0</v>
      </c>
      <c r="P90" s="81">
        <v>0</v>
      </c>
      <c r="Q90" s="81">
        <v>0</v>
      </c>
      <c r="R90" s="82">
        <v>0</v>
      </c>
      <c r="S90" s="80">
        <v>0</v>
      </c>
      <c r="T90" s="81">
        <v>0</v>
      </c>
      <c r="U90" s="81">
        <v>0</v>
      </c>
      <c r="V90" s="81">
        <v>0</v>
      </c>
      <c r="W90" s="81">
        <v>0</v>
      </c>
      <c r="X90" s="81">
        <v>0</v>
      </c>
      <c r="Y90" s="81">
        <v>0</v>
      </c>
      <c r="Z90" s="81">
        <v>0</v>
      </c>
      <c r="AA90" s="81">
        <v>0</v>
      </c>
      <c r="AB90" s="81">
        <v>0</v>
      </c>
      <c r="AC90" s="81">
        <v>0</v>
      </c>
      <c r="AD90" s="81">
        <v>0</v>
      </c>
      <c r="AE90" s="81">
        <v>0</v>
      </c>
      <c r="AF90" s="81">
        <v>0</v>
      </c>
      <c r="AG90" s="81">
        <v>0</v>
      </c>
      <c r="AH90" s="81">
        <v>0</v>
      </c>
      <c r="AI90" s="82">
        <v>0</v>
      </c>
      <c r="AJ90" s="80">
        <v>0</v>
      </c>
      <c r="AK90" s="81">
        <v>0</v>
      </c>
      <c r="AL90" s="81">
        <v>0</v>
      </c>
      <c r="AM90" s="81">
        <v>0</v>
      </c>
      <c r="AN90" s="81">
        <v>0</v>
      </c>
      <c r="AO90" s="81">
        <v>0</v>
      </c>
      <c r="AP90" s="81">
        <v>0</v>
      </c>
      <c r="AQ90" s="81">
        <v>0</v>
      </c>
      <c r="AR90" s="81">
        <v>0</v>
      </c>
      <c r="AS90" s="81">
        <v>0</v>
      </c>
      <c r="AT90" s="81">
        <v>0</v>
      </c>
      <c r="AU90" s="81">
        <v>0</v>
      </c>
      <c r="AV90" s="81">
        <v>0</v>
      </c>
      <c r="AW90" s="81">
        <v>0</v>
      </c>
      <c r="AX90" s="81">
        <v>0</v>
      </c>
      <c r="AY90" s="81">
        <v>0</v>
      </c>
      <c r="AZ90" s="82"/>
      <c r="BA90" s="80">
        <v>0</v>
      </c>
      <c r="BB90" s="81">
        <v>0</v>
      </c>
      <c r="BC90" s="81">
        <v>0</v>
      </c>
      <c r="BD90" s="81">
        <v>0</v>
      </c>
      <c r="BE90" s="81">
        <v>0</v>
      </c>
      <c r="BF90" s="81">
        <v>0</v>
      </c>
      <c r="BG90" s="81">
        <v>0</v>
      </c>
      <c r="BH90" s="81">
        <v>0</v>
      </c>
      <c r="BI90" s="81">
        <v>0</v>
      </c>
      <c r="BJ90" s="81">
        <v>0</v>
      </c>
      <c r="BK90" s="81">
        <v>0</v>
      </c>
      <c r="BL90" s="81">
        <v>0</v>
      </c>
      <c r="BM90" s="81">
        <v>0</v>
      </c>
      <c r="BN90" s="81">
        <v>0</v>
      </c>
      <c r="BO90" s="81">
        <v>0</v>
      </c>
      <c r="BP90" s="81">
        <v>0</v>
      </c>
      <c r="BQ90" s="82">
        <v>0</v>
      </c>
      <c r="BR90" s="82">
        <v>0</v>
      </c>
      <c r="BS90" s="83">
        <v>0</v>
      </c>
      <c r="BT90" s="84">
        <f t="shared" si="3"/>
        <v>0</v>
      </c>
      <c r="BU90" s="84">
        <f t="shared" si="4"/>
        <v>0</v>
      </c>
      <c r="BV90" s="84">
        <f t="shared" si="5"/>
        <v>0</v>
      </c>
    </row>
    <row r="91" spans="1:74" ht="13.15" hidden="1" customHeight="1" outlineLevel="3" x14ac:dyDescent="0.3">
      <c r="A91" s="79" t="s">
        <v>235</v>
      </c>
      <c r="B91" s="80">
        <v>0</v>
      </c>
      <c r="C91" s="81">
        <v>0</v>
      </c>
      <c r="D91" s="81">
        <v>0</v>
      </c>
      <c r="E91" s="81">
        <v>0</v>
      </c>
      <c r="F91" s="81">
        <v>0</v>
      </c>
      <c r="G91" s="81">
        <v>0</v>
      </c>
      <c r="H91" s="81">
        <v>0</v>
      </c>
      <c r="I91" s="81">
        <v>0</v>
      </c>
      <c r="J91" s="81">
        <v>580.71</v>
      </c>
      <c r="K91" s="81">
        <v>-580.71</v>
      </c>
      <c r="L91" s="81">
        <v>0</v>
      </c>
      <c r="M91" s="81">
        <v>0</v>
      </c>
      <c r="N91" s="81">
        <v>0</v>
      </c>
      <c r="O91" s="81">
        <v>0</v>
      </c>
      <c r="P91" s="81">
        <v>0</v>
      </c>
      <c r="Q91" s="81">
        <v>0</v>
      </c>
      <c r="R91" s="82">
        <v>0</v>
      </c>
      <c r="S91" s="80">
        <v>0</v>
      </c>
      <c r="T91" s="81">
        <v>0</v>
      </c>
      <c r="U91" s="81">
        <v>0</v>
      </c>
      <c r="V91" s="81">
        <v>0</v>
      </c>
      <c r="W91" s="81">
        <v>0</v>
      </c>
      <c r="X91" s="81">
        <v>0</v>
      </c>
      <c r="Y91" s="81">
        <v>0</v>
      </c>
      <c r="Z91" s="81">
        <v>0</v>
      </c>
      <c r="AA91" s="81">
        <v>0</v>
      </c>
      <c r="AB91" s="81">
        <v>0</v>
      </c>
      <c r="AC91" s="81">
        <v>0</v>
      </c>
      <c r="AD91" s="81">
        <v>0</v>
      </c>
      <c r="AE91" s="81">
        <v>0</v>
      </c>
      <c r="AF91" s="81">
        <v>0</v>
      </c>
      <c r="AG91" s="81">
        <v>0</v>
      </c>
      <c r="AH91" s="81">
        <v>0</v>
      </c>
      <c r="AI91" s="82">
        <v>0</v>
      </c>
      <c r="AJ91" s="80">
        <v>0</v>
      </c>
      <c r="AK91" s="81">
        <v>0</v>
      </c>
      <c r="AL91" s="81">
        <v>0</v>
      </c>
      <c r="AM91" s="81">
        <v>0</v>
      </c>
      <c r="AN91" s="81">
        <v>0</v>
      </c>
      <c r="AO91" s="81">
        <v>0</v>
      </c>
      <c r="AP91" s="81">
        <v>0</v>
      </c>
      <c r="AQ91" s="81">
        <v>0</v>
      </c>
      <c r="AR91" s="81">
        <v>0</v>
      </c>
      <c r="AS91" s="81">
        <v>0</v>
      </c>
      <c r="AT91" s="81">
        <v>0</v>
      </c>
      <c r="AU91" s="81">
        <v>0</v>
      </c>
      <c r="AV91" s="81">
        <v>0</v>
      </c>
      <c r="AW91" s="81">
        <v>0</v>
      </c>
      <c r="AX91" s="81">
        <v>0</v>
      </c>
      <c r="AY91" s="81">
        <v>0</v>
      </c>
      <c r="AZ91" s="82"/>
      <c r="BA91" s="80">
        <v>0</v>
      </c>
      <c r="BB91" s="81">
        <v>0</v>
      </c>
      <c r="BC91" s="81">
        <v>0</v>
      </c>
      <c r="BD91" s="81">
        <v>0</v>
      </c>
      <c r="BE91" s="81">
        <v>0</v>
      </c>
      <c r="BF91" s="81">
        <v>0</v>
      </c>
      <c r="BG91" s="81">
        <v>0</v>
      </c>
      <c r="BH91" s="81">
        <v>0</v>
      </c>
      <c r="BI91" s="81">
        <v>0</v>
      </c>
      <c r="BJ91" s="81">
        <v>0</v>
      </c>
      <c r="BK91" s="81">
        <v>0</v>
      </c>
      <c r="BL91" s="81">
        <v>0</v>
      </c>
      <c r="BM91" s="81">
        <v>0</v>
      </c>
      <c r="BN91" s="81">
        <v>0</v>
      </c>
      <c r="BO91" s="81">
        <v>0</v>
      </c>
      <c r="BP91" s="81">
        <v>0</v>
      </c>
      <c r="BQ91" s="82">
        <v>0</v>
      </c>
      <c r="BR91" s="82">
        <v>0</v>
      </c>
      <c r="BS91" s="83">
        <v>0</v>
      </c>
      <c r="BT91" s="84">
        <f t="shared" si="3"/>
        <v>0</v>
      </c>
      <c r="BU91" s="84">
        <f t="shared" si="4"/>
        <v>0</v>
      </c>
      <c r="BV91" s="84">
        <f t="shared" si="5"/>
        <v>0</v>
      </c>
    </row>
    <row r="92" spans="1:74" ht="13.15" hidden="1" customHeight="1" outlineLevel="3" x14ac:dyDescent="0.3">
      <c r="A92" s="79" t="s">
        <v>236</v>
      </c>
      <c r="B92" s="80">
        <v>0</v>
      </c>
      <c r="C92" s="81">
        <v>0</v>
      </c>
      <c r="D92" s="81">
        <v>0</v>
      </c>
      <c r="E92" s="81">
        <v>0</v>
      </c>
      <c r="F92" s="81">
        <v>0</v>
      </c>
      <c r="G92" s="81">
        <v>0</v>
      </c>
      <c r="H92" s="81">
        <v>0</v>
      </c>
      <c r="I92" s="81">
        <v>0</v>
      </c>
      <c r="J92" s="81">
        <v>0</v>
      </c>
      <c r="K92" s="81">
        <v>0</v>
      </c>
      <c r="L92" s="81">
        <v>0</v>
      </c>
      <c r="M92" s="81">
        <v>0</v>
      </c>
      <c r="N92" s="81">
        <v>0</v>
      </c>
      <c r="O92" s="81">
        <v>0</v>
      </c>
      <c r="P92" s="81">
        <v>0</v>
      </c>
      <c r="Q92" s="81">
        <v>0</v>
      </c>
      <c r="R92" s="82">
        <v>0</v>
      </c>
      <c r="S92" s="80">
        <v>0</v>
      </c>
      <c r="T92" s="81">
        <v>0</v>
      </c>
      <c r="U92" s="81">
        <v>0</v>
      </c>
      <c r="V92" s="81">
        <v>0</v>
      </c>
      <c r="W92" s="81">
        <v>0</v>
      </c>
      <c r="X92" s="81">
        <v>0</v>
      </c>
      <c r="Y92" s="81">
        <v>0</v>
      </c>
      <c r="Z92" s="81">
        <v>0</v>
      </c>
      <c r="AA92" s="81">
        <v>0</v>
      </c>
      <c r="AB92" s="81">
        <v>0</v>
      </c>
      <c r="AC92" s="81">
        <v>0</v>
      </c>
      <c r="AD92" s="81">
        <v>0</v>
      </c>
      <c r="AE92" s="81">
        <v>0</v>
      </c>
      <c r="AF92" s="81">
        <v>0</v>
      </c>
      <c r="AG92" s="81">
        <v>0</v>
      </c>
      <c r="AH92" s="81">
        <v>0</v>
      </c>
      <c r="AI92" s="82">
        <v>0</v>
      </c>
      <c r="AJ92" s="80">
        <v>0</v>
      </c>
      <c r="AK92" s="81">
        <v>0</v>
      </c>
      <c r="AL92" s="81">
        <v>0</v>
      </c>
      <c r="AM92" s="81">
        <v>0</v>
      </c>
      <c r="AN92" s="81">
        <v>0</v>
      </c>
      <c r="AO92" s="81">
        <v>0</v>
      </c>
      <c r="AP92" s="81">
        <v>0</v>
      </c>
      <c r="AQ92" s="81">
        <v>0</v>
      </c>
      <c r="AR92" s="81">
        <v>0</v>
      </c>
      <c r="AS92" s="81">
        <v>0</v>
      </c>
      <c r="AT92" s="81">
        <v>0</v>
      </c>
      <c r="AU92" s="81">
        <v>0</v>
      </c>
      <c r="AV92" s="81">
        <v>0</v>
      </c>
      <c r="AW92" s="81">
        <v>0</v>
      </c>
      <c r="AX92" s="81">
        <v>0</v>
      </c>
      <c r="AY92" s="81">
        <v>0</v>
      </c>
      <c r="AZ92" s="82"/>
      <c r="BA92" s="80">
        <v>0</v>
      </c>
      <c r="BB92" s="81">
        <v>0</v>
      </c>
      <c r="BC92" s="81">
        <v>0</v>
      </c>
      <c r="BD92" s="81">
        <v>0</v>
      </c>
      <c r="BE92" s="81">
        <v>0</v>
      </c>
      <c r="BF92" s="81">
        <v>0</v>
      </c>
      <c r="BG92" s="81">
        <v>0</v>
      </c>
      <c r="BH92" s="81">
        <v>0</v>
      </c>
      <c r="BI92" s="81">
        <v>0</v>
      </c>
      <c r="BJ92" s="81">
        <v>0</v>
      </c>
      <c r="BK92" s="81">
        <v>0</v>
      </c>
      <c r="BL92" s="81">
        <v>0</v>
      </c>
      <c r="BM92" s="81">
        <v>0</v>
      </c>
      <c r="BN92" s="81">
        <v>0</v>
      </c>
      <c r="BO92" s="81">
        <v>0</v>
      </c>
      <c r="BP92" s="81">
        <v>0</v>
      </c>
      <c r="BQ92" s="82">
        <v>0</v>
      </c>
      <c r="BR92" s="82">
        <v>0</v>
      </c>
      <c r="BS92" s="83">
        <v>0</v>
      </c>
      <c r="BT92" s="84">
        <f t="shared" si="3"/>
        <v>0</v>
      </c>
      <c r="BU92" s="84">
        <f t="shared" si="4"/>
        <v>0</v>
      </c>
      <c r="BV92" s="84">
        <f t="shared" si="5"/>
        <v>0</v>
      </c>
    </row>
    <row r="93" spans="1:74" ht="13.15" hidden="1" customHeight="1" outlineLevel="3" x14ac:dyDescent="0.3">
      <c r="A93" s="79" t="s">
        <v>237</v>
      </c>
      <c r="B93" s="80">
        <v>0</v>
      </c>
      <c r="C93" s="81">
        <v>0</v>
      </c>
      <c r="D93" s="81">
        <v>0</v>
      </c>
      <c r="E93" s="81">
        <v>0</v>
      </c>
      <c r="F93" s="81">
        <v>0</v>
      </c>
      <c r="G93" s="81">
        <v>0</v>
      </c>
      <c r="H93" s="81">
        <v>0</v>
      </c>
      <c r="I93" s="81">
        <v>0</v>
      </c>
      <c r="J93" s="81">
        <v>0</v>
      </c>
      <c r="K93" s="81">
        <v>1158.92</v>
      </c>
      <c r="L93" s="81">
        <v>579.46</v>
      </c>
      <c r="M93" s="81">
        <v>1738.38</v>
      </c>
      <c r="N93" s="81">
        <v>579.46</v>
      </c>
      <c r="O93" s="81">
        <v>579.46</v>
      </c>
      <c r="P93" s="81">
        <v>579.46</v>
      </c>
      <c r="Q93" s="81">
        <v>1738.38</v>
      </c>
      <c r="R93" s="82">
        <v>3476.76</v>
      </c>
      <c r="S93" s="80">
        <v>579.46</v>
      </c>
      <c r="T93" s="81">
        <v>579.46</v>
      </c>
      <c r="U93" s="81">
        <v>579.46</v>
      </c>
      <c r="V93" s="81">
        <v>1738.38</v>
      </c>
      <c r="W93" s="81">
        <v>579.46</v>
      </c>
      <c r="X93" s="81">
        <v>579.46</v>
      </c>
      <c r="Y93" s="81">
        <v>0</v>
      </c>
      <c r="Z93" s="81">
        <v>1158.92</v>
      </c>
      <c r="AA93" s="81">
        <v>0</v>
      </c>
      <c r="AB93" s="81">
        <v>0</v>
      </c>
      <c r="AC93" s="81">
        <v>0</v>
      </c>
      <c r="AD93" s="81">
        <v>0</v>
      </c>
      <c r="AE93" s="81">
        <v>0</v>
      </c>
      <c r="AF93" s="81">
        <v>0</v>
      </c>
      <c r="AG93" s="81">
        <v>0</v>
      </c>
      <c r="AH93" s="81">
        <v>0</v>
      </c>
      <c r="AI93" s="82">
        <v>2897.3</v>
      </c>
      <c r="AJ93" s="80">
        <v>579.46</v>
      </c>
      <c r="AK93" s="81">
        <v>0</v>
      </c>
      <c r="AL93" s="81">
        <v>0</v>
      </c>
      <c r="AM93" s="81">
        <v>579.46</v>
      </c>
      <c r="AN93" s="81">
        <v>0</v>
      </c>
      <c r="AO93" s="81">
        <v>0</v>
      </c>
      <c r="AP93" s="81">
        <v>0</v>
      </c>
      <c r="AQ93" s="81">
        <v>0</v>
      </c>
      <c r="AR93" s="81">
        <v>0</v>
      </c>
      <c r="AS93" s="81">
        <v>0</v>
      </c>
      <c r="AT93" s="81">
        <v>0</v>
      </c>
      <c r="AU93" s="81">
        <v>0</v>
      </c>
      <c r="AV93" s="81">
        <v>0</v>
      </c>
      <c r="AW93" s="81">
        <v>0</v>
      </c>
      <c r="AX93" s="81">
        <v>0</v>
      </c>
      <c r="AY93" s="81">
        <v>0</v>
      </c>
      <c r="AZ93" s="82"/>
      <c r="BA93" s="80">
        <v>579.46</v>
      </c>
      <c r="BB93" s="81">
        <v>579.46</v>
      </c>
      <c r="BC93" s="81">
        <v>579.46</v>
      </c>
      <c r="BD93" s="81">
        <v>1738.38</v>
      </c>
      <c r="BE93" s="81">
        <v>579.46</v>
      </c>
      <c r="BF93" s="81">
        <v>0</v>
      </c>
      <c r="BG93" s="81">
        <v>0</v>
      </c>
      <c r="BH93" s="81">
        <v>579.46</v>
      </c>
      <c r="BI93" s="81">
        <v>0</v>
      </c>
      <c r="BJ93" s="81">
        <v>0</v>
      </c>
      <c r="BK93" s="81">
        <v>0</v>
      </c>
      <c r="BL93" s="81">
        <v>0</v>
      </c>
      <c r="BM93" s="81">
        <v>0</v>
      </c>
      <c r="BN93" s="81">
        <v>0</v>
      </c>
      <c r="BO93" s="81">
        <v>0</v>
      </c>
      <c r="BP93" s="81">
        <v>0</v>
      </c>
      <c r="BQ93" s="82">
        <v>2317.84</v>
      </c>
      <c r="BR93" s="82">
        <v>0</v>
      </c>
      <c r="BS93" s="83">
        <v>0</v>
      </c>
      <c r="BT93" s="84">
        <f t="shared" si="3"/>
        <v>-579.46</v>
      </c>
      <c r="BU93" s="84">
        <f t="shared" si="4"/>
        <v>2897.3</v>
      </c>
      <c r="BV93" s="84">
        <f t="shared" si="5"/>
        <v>579.46</v>
      </c>
    </row>
    <row r="94" spans="1:74" ht="13.15" hidden="1" customHeight="1" outlineLevel="3" x14ac:dyDescent="0.3">
      <c r="A94" s="79" t="s">
        <v>238</v>
      </c>
      <c r="B94" s="80">
        <v>0</v>
      </c>
      <c r="C94" s="81">
        <v>0</v>
      </c>
      <c r="D94" s="81">
        <v>0</v>
      </c>
      <c r="E94" s="81">
        <v>0</v>
      </c>
      <c r="F94" s="81">
        <v>0</v>
      </c>
      <c r="G94" s="81">
        <v>0</v>
      </c>
      <c r="H94" s="81">
        <v>0</v>
      </c>
      <c r="I94" s="81">
        <v>0</v>
      </c>
      <c r="J94" s="81">
        <v>0</v>
      </c>
      <c r="K94" s="81">
        <v>0</v>
      </c>
      <c r="L94" s="81">
        <v>0</v>
      </c>
      <c r="M94" s="81">
        <v>0</v>
      </c>
      <c r="N94" s="81">
        <v>0</v>
      </c>
      <c r="O94" s="81">
        <v>0</v>
      </c>
      <c r="P94" s="81">
        <v>0</v>
      </c>
      <c r="Q94" s="81">
        <v>0</v>
      </c>
      <c r="R94" s="82">
        <v>0</v>
      </c>
      <c r="S94" s="80">
        <v>0</v>
      </c>
      <c r="T94" s="81">
        <v>0</v>
      </c>
      <c r="U94" s="81">
        <v>0</v>
      </c>
      <c r="V94" s="81">
        <v>0</v>
      </c>
      <c r="W94" s="81">
        <v>0</v>
      </c>
      <c r="X94" s="81">
        <v>0</v>
      </c>
      <c r="Y94" s="81">
        <v>0</v>
      </c>
      <c r="Z94" s="81">
        <v>0</v>
      </c>
      <c r="AA94" s="81">
        <v>0</v>
      </c>
      <c r="AB94" s="81">
        <v>0</v>
      </c>
      <c r="AC94" s="81">
        <v>0</v>
      </c>
      <c r="AD94" s="81">
        <v>0</v>
      </c>
      <c r="AE94" s="81">
        <v>0</v>
      </c>
      <c r="AF94" s="81">
        <v>0</v>
      </c>
      <c r="AG94" s="81">
        <v>0</v>
      </c>
      <c r="AH94" s="81">
        <v>0</v>
      </c>
      <c r="AI94" s="82">
        <v>0</v>
      </c>
      <c r="AJ94" s="80">
        <v>0</v>
      </c>
      <c r="AK94" s="81">
        <v>0</v>
      </c>
      <c r="AL94" s="81">
        <v>0</v>
      </c>
      <c r="AM94" s="81">
        <v>0</v>
      </c>
      <c r="AN94" s="81">
        <v>0</v>
      </c>
      <c r="AO94" s="81">
        <v>0</v>
      </c>
      <c r="AP94" s="81">
        <v>0</v>
      </c>
      <c r="AQ94" s="81">
        <v>0</v>
      </c>
      <c r="AR94" s="81">
        <v>0</v>
      </c>
      <c r="AS94" s="81">
        <v>0</v>
      </c>
      <c r="AT94" s="81">
        <v>0</v>
      </c>
      <c r="AU94" s="81">
        <v>0</v>
      </c>
      <c r="AV94" s="81">
        <v>0</v>
      </c>
      <c r="AW94" s="81">
        <v>0</v>
      </c>
      <c r="AX94" s="81">
        <v>0</v>
      </c>
      <c r="AY94" s="81">
        <v>0</v>
      </c>
      <c r="AZ94" s="82"/>
      <c r="BA94" s="80">
        <v>0</v>
      </c>
      <c r="BB94" s="81">
        <v>0</v>
      </c>
      <c r="BC94" s="81">
        <v>0</v>
      </c>
      <c r="BD94" s="81">
        <v>0</v>
      </c>
      <c r="BE94" s="81">
        <v>0</v>
      </c>
      <c r="BF94" s="81">
        <v>0</v>
      </c>
      <c r="BG94" s="81">
        <v>0</v>
      </c>
      <c r="BH94" s="81">
        <v>0</v>
      </c>
      <c r="BI94" s="81">
        <v>0</v>
      </c>
      <c r="BJ94" s="81">
        <v>0</v>
      </c>
      <c r="BK94" s="81">
        <v>0</v>
      </c>
      <c r="BL94" s="81">
        <v>0</v>
      </c>
      <c r="BM94" s="81">
        <v>0</v>
      </c>
      <c r="BN94" s="81">
        <v>0</v>
      </c>
      <c r="BO94" s="81">
        <v>0</v>
      </c>
      <c r="BP94" s="81">
        <v>0</v>
      </c>
      <c r="BQ94" s="82">
        <v>0</v>
      </c>
      <c r="BR94" s="82">
        <v>0</v>
      </c>
      <c r="BS94" s="83">
        <v>0</v>
      </c>
      <c r="BT94" s="84">
        <f t="shared" si="3"/>
        <v>0</v>
      </c>
      <c r="BU94" s="84">
        <f t="shared" si="4"/>
        <v>0</v>
      </c>
      <c r="BV94" s="84">
        <f t="shared" si="5"/>
        <v>0</v>
      </c>
    </row>
    <row r="95" spans="1:74" ht="13.15" hidden="1" customHeight="1" outlineLevel="3" x14ac:dyDescent="0.3">
      <c r="A95" s="79" t="s">
        <v>239</v>
      </c>
      <c r="B95" s="80">
        <v>0</v>
      </c>
      <c r="C95" s="81">
        <v>0</v>
      </c>
      <c r="D95" s="81">
        <v>0</v>
      </c>
      <c r="E95" s="81">
        <v>0</v>
      </c>
      <c r="F95" s="81">
        <v>0</v>
      </c>
      <c r="G95" s="81">
        <v>0</v>
      </c>
      <c r="H95" s="81">
        <v>0</v>
      </c>
      <c r="I95" s="81">
        <v>0</v>
      </c>
      <c r="J95" s="81">
        <v>0</v>
      </c>
      <c r="K95" s="81">
        <v>0</v>
      </c>
      <c r="L95" s="81">
        <v>0</v>
      </c>
      <c r="M95" s="81">
        <v>0</v>
      </c>
      <c r="N95" s="81">
        <v>0</v>
      </c>
      <c r="O95" s="81">
        <v>0</v>
      </c>
      <c r="P95" s="81">
        <v>0</v>
      </c>
      <c r="Q95" s="81">
        <v>0</v>
      </c>
      <c r="R95" s="82">
        <v>0</v>
      </c>
      <c r="S95" s="80">
        <v>0</v>
      </c>
      <c r="T95" s="81">
        <v>0</v>
      </c>
      <c r="U95" s="81">
        <v>0</v>
      </c>
      <c r="V95" s="81">
        <v>0</v>
      </c>
      <c r="W95" s="81">
        <v>0</v>
      </c>
      <c r="X95" s="81">
        <v>0</v>
      </c>
      <c r="Y95" s="81">
        <v>0</v>
      </c>
      <c r="Z95" s="81">
        <v>0</v>
      </c>
      <c r="AA95" s="81">
        <v>0</v>
      </c>
      <c r="AB95" s="81">
        <v>0</v>
      </c>
      <c r="AC95" s="81">
        <v>0</v>
      </c>
      <c r="AD95" s="81">
        <v>0</v>
      </c>
      <c r="AE95" s="81">
        <v>0</v>
      </c>
      <c r="AF95" s="81">
        <v>0</v>
      </c>
      <c r="AG95" s="81">
        <v>0</v>
      </c>
      <c r="AH95" s="81">
        <v>0</v>
      </c>
      <c r="AI95" s="82">
        <v>0</v>
      </c>
      <c r="AJ95" s="80">
        <v>0</v>
      </c>
      <c r="AK95" s="81">
        <v>0</v>
      </c>
      <c r="AL95" s="81">
        <v>0</v>
      </c>
      <c r="AM95" s="81">
        <v>0</v>
      </c>
      <c r="AN95" s="81">
        <v>0</v>
      </c>
      <c r="AO95" s="81">
        <v>0</v>
      </c>
      <c r="AP95" s="81">
        <v>0</v>
      </c>
      <c r="AQ95" s="81">
        <v>0</v>
      </c>
      <c r="AR95" s="81">
        <v>0</v>
      </c>
      <c r="AS95" s="81">
        <v>0</v>
      </c>
      <c r="AT95" s="81">
        <v>0</v>
      </c>
      <c r="AU95" s="81">
        <v>0</v>
      </c>
      <c r="AV95" s="81">
        <v>0</v>
      </c>
      <c r="AW95" s="81">
        <v>0</v>
      </c>
      <c r="AX95" s="81">
        <v>0</v>
      </c>
      <c r="AY95" s="81">
        <v>0</v>
      </c>
      <c r="AZ95" s="82"/>
      <c r="BA95" s="80">
        <v>0</v>
      </c>
      <c r="BB95" s="81">
        <v>0</v>
      </c>
      <c r="BC95" s="81">
        <v>0</v>
      </c>
      <c r="BD95" s="81">
        <v>0</v>
      </c>
      <c r="BE95" s="81">
        <v>0</v>
      </c>
      <c r="BF95" s="81">
        <v>0</v>
      </c>
      <c r="BG95" s="81">
        <v>0</v>
      </c>
      <c r="BH95" s="81">
        <v>0</v>
      </c>
      <c r="BI95" s="81">
        <v>0</v>
      </c>
      <c r="BJ95" s="81">
        <v>0</v>
      </c>
      <c r="BK95" s="81">
        <v>0</v>
      </c>
      <c r="BL95" s="81">
        <v>0</v>
      </c>
      <c r="BM95" s="81">
        <v>0</v>
      </c>
      <c r="BN95" s="81">
        <v>0</v>
      </c>
      <c r="BO95" s="81">
        <v>0</v>
      </c>
      <c r="BP95" s="81">
        <v>0</v>
      </c>
      <c r="BQ95" s="82">
        <v>0</v>
      </c>
      <c r="BR95" s="82">
        <v>0</v>
      </c>
      <c r="BS95" s="83">
        <v>0</v>
      </c>
      <c r="BT95" s="84">
        <f t="shared" si="3"/>
        <v>0</v>
      </c>
      <c r="BU95" s="84">
        <f t="shared" si="4"/>
        <v>0</v>
      </c>
      <c r="BV95" s="84">
        <f t="shared" si="5"/>
        <v>0</v>
      </c>
    </row>
    <row r="96" spans="1:74" ht="13.15" hidden="1" customHeight="1" outlineLevel="3" x14ac:dyDescent="0.3">
      <c r="A96" s="79" t="s">
        <v>240</v>
      </c>
      <c r="B96" s="80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2"/>
      <c r="S96" s="80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2"/>
      <c r="AJ96" s="80"/>
      <c r="AK96" s="81"/>
      <c r="AL96" s="81"/>
      <c r="AM96" s="81"/>
      <c r="AN96" s="81"/>
      <c r="AO96" s="81"/>
      <c r="AP96" s="81"/>
      <c r="AQ96" s="81"/>
      <c r="AR96" s="81"/>
      <c r="AS96" s="81"/>
      <c r="AT96" s="81"/>
      <c r="AU96" s="81"/>
      <c r="AV96" s="81"/>
      <c r="AW96" s="81"/>
      <c r="AX96" s="81"/>
      <c r="AY96" s="81"/>
      <c r="AZ96" s="82"/>
      <c r="BA96" s="80"/>
      <c r="BB96" s="81"/>
      <c r="BC96" s="81"/>
      <c r="BD96" s="81"/>
      <c r="BE96" s="81"/>
      <c r="BF96" s="81"/>
      <c r="BG96" s="81"/>
      <c r="BH96" s="81"/>
      <c r="BI96" s="81"/>
      <c r="BJ96" s="81"/>
      <c r="BK96" s="81"/>
      <c r="BL96" s="81"/>
      <c r="BM96" s="81"/>
      <c r="BN96" s="81"/>
      <c r="BO96" s="81"/>
      <c r="BP96" s="81"/>
      <c r="BQ96" s="82"/>
      <c r="BR96" s="82"/>
      <c r="BS96" s="83"/>
      <c r="BT96" s="84">
        <f t="shared" si="3"/>
        <v>0</v>
      </c>
      <c r="BU96" s="84">
        <f t="shared" si="4"/>
        <v>0</v>
      </c>
      <c r="BV96" s="84">
        <f t="shared" si="5"/>
        <v>0</v>
      </c>
    </row>
    <row r="97" spans="1:74" ht="13.15" hidden="1" customHeight="1" outlineLevel="2" collapsed="1" x14ac:dyDescent="0.3">
      <c r="A97" s="79" t="s">
        <v>241</v>
      </c>
      <c r="B97" s="80">
        <v>0</v>
      </c>
      <c r="C97" s="81">
        <v>0</v>
      </c>
      <c r="D97" s="81">
        <v>0</v>
      </c>
      <c r="E97" s="81">
        <v>0</v>
      </c>
      <c r="F97" s="81">
        <v>0</v>
      </c>
      <c r="G97" s="81">
        <v>0</v>
      </c>
      <c r="H97" s="81">
        <v>0</v>
      </c>
      <c r="I97" s="81">
        <v>0</v>
      </c>
      <c r="J97" s="81">
        <v>580.71</v>
      </c>
      <c r="K97" s="81">
        <v>578.21</v>
      </c>
      <c r="L97" s="81">
        <v>579.46</v>
      </c>
      <c r="M97" s="81">
        <v>1738.38</v>
      </c>
      <c r="N97" s="81">
        <v>579.46</v>
      </c>
      <c r="O97" s="81">
        <v>579.46</v>
      </c>
      <c r="P97" s="81">
        <v>579.46</v>
      </c>
      <c r="Q97" s="81">
        <v>1738.38</v>
      </c>
      <c r="R97" s="82">
        <v>3476.76</v>
      </c>
      <c r="S97" s="80">
        <v>579.46</v>
      </c>
      <c r="T97" s="81">
        <v>579.46</v>
      </c>
      <c r="U97" s="81">
        <v>579.46</v>
      </c>
      <c r="V97" s="81">
        <v>1738.38</v>
      </c>
      <c r="W97" s="81">
        <v>579.46</v>
      </c>
      <c r="X97" s="81">
        <v>805.91000000000008</v>
      </c>
      <c r="Y97" s="81">
        <v>0</v>
      </c>
      <c r="Z97" s="81">
        <v>1385.3700000000001</v>
      </c>
      <c r="AA97" s="81">
        <v>0</v>
      </c>
      <c r="AB97" s="81">
        <v>0</v>
      </c>
      <c r="AC97" s="81">
        <v>0</v>
      </c>
      <c r="AD97" s="81">
        <v>0</v>
      </c>
      <c r="AE97" s="81">
        <v>0</v>
      </c>
      <c r="AF97" s="81">
        <v>0</v>
      </c>
      <c r="AG97" s="81">
        <v>0</v>
      </c>
      <c r="AH97" s="81">
        <v>0</v>
      </c>
      <c r="AI97" s="82">
        <v>3123.75</v>
      </c>
      <c r="AJ97" s="80">
        <v>579.46</v>
      </c>
      <c r="AK97" s="81">
        <v>0</v>
      </c>
      <c r="AL97" s="81">
        <v>0</v>
      </c>
      <c r="AM97" s="81">
        <v>579.46</v>
      </c>
      <c r="AN97" s="81">
        <v>0</v>
      </c>
      <c r="AO97" s="81">
        <v>0</v>
      </c>
      <c r="AP97" s="81">
        <v>0</v>
      </c>
      <c r="AQ97" s="81">
        <v>0</v>
      </c>
      <c r="AR97" s="81">
        <v>0</v>
      </c>
      <c r="AS97" s="81">
        <v>0</v>
      </c>
      <c r="AT97" s="81">
        <v>0</v>
      </c>
      <c r="AU97" s="81">
        <v>0</v>
      </c>
      <c r="AV97" s="81">
        <v>0</v>
      </c>
      <c r="AW97" s="81">
        <v>0</v>
      </c>
      <c r="AX97" s="81">
        <v>0</v>
      </c>
      <c r="AY97" s="81">
        <v>0</v>
      </c>
      <c r="AZ97" s="82"/>
      <c r="BA97" s="80">
        <v>579.46</v>
      </c>
      <c r="BB97" s="81">
        <v>579.46</v>
      </c>
      <c r="BC97" s="81">
        <v>579.46</v>
      </c>
      <c r="BD97" s="81">
        <v>1738.38</v>
      </c>
      <c r="BE97" s="81">
        <v>579.46</v>
      </c>
      <c r="BF97" s="81">
        <v>0</v>
      </c>
      <c r="BG97" s="81">
        <v>0</v>
      </c>
      <c r="BH97" s="81">
        <v>579.46</v>
      </c>
      <c r="BI97" s="81">
        <v>0</v>
      </c>
      <c r="BJ97" s="81">
        <v>0</v>
      </c>
      <c r="BK97" s="81">
        <v>0</v>
      </c>
      <c r="BL97" s="81">
        <v>0</v>
      </c>
      <c r="BM97" s="81">
        <v>0</v>
      </c>
      <c r="BN97" s="81">
        <v>0</v>
      </c>
      <c r="BO97" s="81">
        <v>0</v>
      </c>
      <c r="BP97" s="81">
        <v>0</v>
      </c>
      <c r="BQ97" s="82">
        <v>2317.84</v>
      </c>
      <c r="BR97" s="82">
        <v>226.45000000000005</v>
      </c>
      <c r="BS97" s="83">
        <v>39.079487798985269</v>
      </c>
      <c r="BT97" s="84">
        <f t="shared" si="3"/>
        <v>-353.01000000000022</v>
      </c>
      <c r="BU97" s="84">
        <f t="shared" si="4"/>
        <v>3123.75</v>
      </c>
      <c r="BV97" s="84">
        <f t="shared" si="5"/>
        <v>805.90999999999985</v>
      </c>
    </row>
    <row r="98" spans="1:74" ht="13.15" hidden="1" customHeight="1" outlineLevel="3" x14ac:dyDescent="0.3">
      <c r="A98" s="79" t="s">
        <v>242</v>
      </c>
      <c r="B98" s="80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2"/>
      <c r="S98" s="80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2"/>
      <c r="AJ98" s="80"/>
      <c r="AK98" s="81"/>
      <c r="AL98" s="81"/>
      <c r="AM98" s="81"/>
      <c r="AN98" s="81"/>
      <c r="AO98" s="81"/>
      <c r="AP98" s="81"/>
      <c r="AQ98" s="81"/>
      <c r="AR98" s="81"/>
      <c r="AS98" s="81"/>
      <c r="AT98" s="81"/>
      <c r="AU98" s="81"/>
      <c r="AV98" s="81"/>
      <c r="AW98" s="81"/>
      <c r="AX98" s="81"/>
      <c r="AY98" s="81"/>
      <c r="AZ98" s="82"/>
      <c r="BA98" s="80"/>
      <c r="BB98" s="81"/>
      <c r="BC98" s="81"/>
      <c r="BD98" s="81"/>
      <c r="BE98" s="81"/>
      <c r="BF98" s="81"/>
      <c r="BG98" s="81"/>
      <c r="BH98" s="81"/>
      <c r="BI98" s="81"/>
      <c r="BJ98" s="81"/>
      <c r="BK98" s="81"/>
      <c r="BL98" s="81"/>
      <c r="BM98" s="81"/>
      <c r="BN98" s="81"/>
      <c r="BO98" s="81"/>
      <c r="BP98" s="81"/>
      <c r="BQ98" s="82"/>
      <c r="BR98" s="82"/>
      <c r="BS98" s="83"/>
      <c r="BT98" s="84">
        <f t="shared" si="3"/>
        <v>0</v>
      </c>
      <c r="BU98" s="84">
        <f t="shared" si="4"/>
        <v>0</v>
      </c>
      <c r="BV98" s="84">
        <f t="shared" si="5"/>
        <v>0</v>
      </c>
    </row>
    <row r="99" spans="1:74" ht="13.15" hidden="1" customHeight="1" outlineLevel="3" x14ac:dyDescent="0.3">
      <c r="A99" s="79" t="s">
        <v>243</v>
      </c>
      <c r="B99" s="80">
        <v>0</v>
      </c>
      <c r="C99" s="81">
        <v>0</v>
      </c>
      <c r="D99" s="81">
        <v>0</v>
      </c>
      <c r="E99" s="81">
        <v>0</v>
      </c>
      <c r="F99" s="81">
        <v>0</v>
      </c>
      <c r="G99" s="81">
        <v>0</v>
      </c>
      <c r="H99" s="81">
        <v>0</v>
      </c>
      <c r="I99" s="81">
        <v>0</v>
      </c>
      <c r="J99" s="81">
        <v>0</v>
      </c>
      <c r="K99" s="81">
        <v>0</v>
      </c>
      <c r="L99" s="81">
        <v>0</v>
      </c>
      <c r="M99" s="81">
        <v>0</v>
      </c>
      <c r="N99" s="81">
        <v>0</v>
      </c>
      <c r="O99" s="81">
        <v>0</v>
      </c>
      <c r="P99" s="81">
        <v>0</v>
      </c>
      <c r="Q99" s="81">
        <v>0</v>
      </c>
      <c r="R99" s="82">
        <v>0</v>
      </c>
      <c r="S99" s="80">
        <v>0</v>
      </c>
      <c r="T99" s="81">
        <v>0</v>
      </c>
      <c r="U99" s="81">
        <v>0</v>
      </c>
      <c r="V99" s="81">
        <v>0</v>
      </c>
      <c r="W99" s="81">
        <v>0</v>
      </c>
      <c r="X99" s="81">
        <v>0</v>
      </c>
      <c r="Y99" s="81">
        <v>0</v>
      </c>
      <c r="Z99" s="81">
        <v>0</v>
      </c>
      <c r="AA99" s="81">
        <v>0</v>
      </c>
      <c r="AB99" s="81">
        <v>0</v>
      </c>
      <c r="AC99" s="81">
        <v>0</v>
      </c>
      <c r="AD99" s="81">
        <v>0</v>
      </c>
      <c r="AE99" s="81">
        <v>0</v>
      </c>
      <c r="AF99" s="81">
        <v>0</v>
      </c>
      <c r="AG99" s="81">
        <v>0</v>
      </c>
      <c r="AH99" s="81">
        <v>0</v>
      </c>
      <c r="AI99" s="82">
        <v>0</v>
      </c>
      <c r="AJ99" s="80">
        <v>0</v>
      </c>
      <c r="AK99" s="81">
        <v>0</v>
      </c>
      <c r="AL99" s="81">
        <v>0</v>
      </c>
      <c r="AM99" s="81">
        <v>0</v>
      </c>
      <c r="AN99" s="81">
        <v>0</v>
      </c>
      <c r="AO99" s="81">
        <v>0</v>
      </c>
      <c r="AP99" s="81">
        <v>0</v>
      </c>
      <c r="AQ99" s="81">
        <v>0</v>
      </c>
      <c r="AR99" s="81">
        <v>0</v>
      </c>
      <c r="AS99" s="81">
        <v>0</v>
      </c>
      <c r="AT99" s="81">
        <v>0</v>
      </c>
      <c r="AU99" s="81">
        <v>0</v>
      </c>
      <c r="AV99" s="81">
        <v>0</v>
      </c>
      <c r="AW99" s="81">
        <v>0</v>
      </c>
      <c r="AX99" s="81">
        <v>0</v>
      </c>
      <c r="AY99" s="81">
        <v>0</v>
      </c>
      <c r="AZ99" s="82"/>
      <c r="BA99" s="80">
        <v>0</v>
      </c>
      <c r="BB99" s="81">
        <v>0</v>
      </c>
      <c r="BC99" s="81">
        <v>0</v>
      </c>
      <c r="BD99" s="81">
        <v>0</v>
      </c>
      <c r="BE99" s="81">
        <v>0</v>
      </c>
      <c r="BF99" s="81">
        <v>0</v>
      </c>
      <c r="BG99" s="81">
        <v>0</v>
      </c>
      <c r="BH99" s="81">
        <v>0</v>
      </c>
      <c r="BI99" s="81">
        <v>0</v>
      </c>
      <c r="BJ99" s="81">
        <v>0</v>
      </c>
      <c r="BK99" s="81">
        <v>0</v>
      </c>
      <c r="BL99" s="81">
        <v>0</v>
      </c>
      <c r="BM99" s="81">
        <v>0</v>
      </c>
      <c r="BN99" s="81">
        <v>0</v>
      </c>
      <c r="BO99" s="81">
        <v>0</v>
      </c>
      <c r="BP99" s="81">
        <v>0</v>
      </c>
      <c r="BQ99" s="82">
        <v>0</v>
      </c>
      <c r="BR99" s="82">
        <v>0</v>
      </c>
      <c r="BS99" s="83">
        <v>0</v>
      </c>
      <c r="BT99" s="84">
        <f t="shared" si="3"/>
        <v>0</v>
      </c>
      <c r="BU99" s="84">
        <f t="shared" si="4"/>
        <v>0</v>
      </c>
      <c r="BV99" s="84">
        <f t="shared" si="5"/>
        <v>0</v>
      </c>
    </row>
    <row r="100" spans="1:74" ht="13.15" hidden="1" customHeight="1" outlineLevel="3" x14ac:dyDescent="0.3">
      <c r="A100" s="79" t="s">
        <v>244</v>
      </c>
      <c r="B100" s="80">
        <v>15677.14</v>
      </c>
      <c r="C100" s="81">
        <v>4963.21</v>
      </c>
      <c r="D100" s="81">
        <v>14486.21</v>
      </c>
      <c r="E100" s="81">
        <v>35126.559999999998</v>
      </c>
      <c r="F100" s="81">
        <v>17833.63</v>
      </c>
      <c r="G100" s="81">
        <v>10619.99</v>
      </c>
      <c r="H100" s="81">
        <v>6444.27</v>
      </c>
      <c r="I100" s="81">
        <v>34897.89</v>
      </c>
      <c r="J100" s="81">
        <v>2633.21</v>
      </c>
      <c r="K100" s="81">
        <v>1055.96</v>
      </c>
      <c r="L100" s="81">
        <v>5177.5599999999995</v>
      </c>
      <c r="M100" s="81">
        <v>8866.73</v>
      </c>
      <c r="N100" s="81">
        <v>6616.74</v>
      </c>
      <c r="O100" s="81">
        <v>5817.17</v>
      </c>
      <c r="P100" s="81">
        <v>4600.84</v>
      </c>
      <c r="Q100" s="81">
        <v>17034.75</v>
      </c>
      <c r="R100" s="82">
        <v>95925.930000000008</v>
      </c>
      <c r="S100" s="80">
        <v>688.03000000000009</v>
      </c>
      <c r="T100" s="81">
        <v>1293.6799999999998</v>
      </c>
      <c r="U100" s="81">
        <v>299.77</v>
      </c>
      <c r="V100" s="81">
        <v>2281.48</v>
      </c>
      <c r="W100" s="81">
        <v>359.33</v>
      </c>
      <c r="X100" s="81">
        <v>596.72</v>
      </c>
      <c r="Y100" s="81">
        <v>0</v>
      </c>
      <c r="Z100" s="81">
        <v>956.05</v>
      </c>
      <c r="AA100" s="81">
        <v>0</v>
      </c>
      <c r="AB100" s="81">
        <v>0</v>
      </c>
      <c r="AC100" s="81">
        <v>0</v>
      </c>
      <c r="AD100" s="81">
        <v>0</v>
      </c>
      <c r="AE100" s="81">
        <v>0</v>
      </c>
      <c r="AF100" s="81">
        <v>0</v>
      </c>
      <c r="AG100" s="81">
        <v>0</v>
      </c>
      <c r="AH100" s="81">
        <v>0</v>
      </c>
      <c r="AI100" s="82">
        <v>3237.5299999999997</v>
      </c>
      <c r="AJ100" s="80">
        <v>688.03000000000009</v>
      </c>
      <c r="AK100" s="81">
        <v>0</v>
      </c>
      <c r="AL100" s="81">
        <v>0</v>
      </c>
      <c r="AM100" s="81">
        <v>688.03000000000009</v>
      </c>
      <c r="AN100" s="81">
        <v>0</v>
      </c>
      <c r="AO100" s="81">
        <v>0</v>
      </c>
      <c r="AP100" s="81">
        <v>0</v>
      </c>
      <c r="AQ100" s="81">
        <v>0</v>
      </c>
      <c r="AR100" s="81">
        <v>0</v>
      </c>
      <c r="AS100" s="81">
        <v>0</v>
      </c>
      <c r="AT100" s="81">
        <v>0</v>
      </c>
      <c r="AU100" s="81">
        <v>0</v>
      </c>
      <c r="AV100" s="81">
        <v>0</v>
      </c>
      <c r="AW100" s="81">
        <v>0</v>
      </c>
      <c r="AX100" s="81">
        <v>0</v>
      </c>
      <c r="AY100" s="81">
        <v>0</v>
      </c>
      <c r="AZ100" s="82"/>
      <c r="BA100" s="80">
        <v>688.03000000000009</v>
      </c>
      <c r="BB100" s="81">
        <v>1293.6799999999998</v>
      </c>
      <c r="BC100" s="81">
        <v>299.77</v>
      </c>
      <c r="BD100" s="81">
        <v>2281.48</v>
      </c>
      <c r="BE100" s="81">
        <v>359.33</v>
      </c>
      <c r="BF100" s="81">
        <v>0</v>
      </c>
      <c r="BG100" s="81">
        <v>0</v>
      </c>
      <c r="BH100" s="81">
        <v>359.33</v>
      </c>
      <c r="BI100" s="81">
        <v>0</v>
      </c>
      <c r="BJ100" s="81">
        <v>0</v>
      </c>
      <c r="BK100" s="81">
        <v>0</v>
      </c>
      <c r="BL100" s="81">
        <v>0</v>
      </c>
      <c r="BM100" s="81">
        <v>0</v>
      </c>
      <c r="BN100" s="81">
        <v>0</v>
      </c>
      <c r="BO100" s="81">
        <v>0</v>
      </c>
      <c r="BP100" s="81">
        <v>0</v>
      </c>
      <c r="BQ100" s="82">
        <v>2640.81</v>
      </c>
      <c r="BR100" s="82">
        <v>237.39000000000004</v>
      </c>
      <c r="BS100" s="83">
        <v>66.064620265494128</v>
      </c>
      <c r="BT100" s="84">
        <f t="shared" si="3"/>
        <v>-92688.400000000009</v>
      </c>
      <c r="BU100" s="84">
        <f t="shared" si="4"/>
        <v>3237.5299999999997</v>
      </c>
      <c r="BV100" s="84">
        <f t="shared" si="5"/>
        <v>596.7199999999998</v>
      </c>
    </row>
    <row r="101" spans="1:74" ht="13.15" hidden="1" customHeight="1" outlineLevel="3" x14ac:dyDescent="0.3">
      <c r="A101" s="79" t="s">
        <v>245</v>
      </c>
      <c r="B101" s="80">
        <v>0</v>
      </c>
      <c r="C101" s="81">
        <v>0</v>
      </c>
      <c r="D101" s="81">
        <v>0</v>
      </c>
      <c r="E101" s="81">
        <v>0</v>
      </c>
      <c r="F101" s="81">
        <v>0</v>
      </c>
      <c r="G101" s="81">
        <v>0</v>
      </c>
      <c r="H101" s="81">
        <v>0</v>
      </c>
      <c r="I101" s="81">
        <v>0</v>
      </c>
      <c r="J101" s="81">
        <v>0</v>
      </c>
      <c r="K101" s="81">
        <v>0</v>
      </c>
      <c r="L101" s="81">
        <v>0</v>
      </c>
      <c r="M101" s="81">
        <v>0</v>
      </c>
      <c r="N101" s="81">
        <v>0</v>
      </c>
      <c r="O101" s="81">
        <v>0</v>
      </c>
      <c r="P101" s="81">
        <v>0</v>
      </c>
      <c r="Q101" s="81">
        <v>0</v>
      </c>
      <c r="R101" s="82">
        <v>0</v>
      </c>
      <c r="S101" s="80">
        <v>0</v>
      </c>
      <c r="T101" s="81">
        <v>0</v>
      </c>
      <c r="U101" s="81">
        <v>0</v>
      </c>
      <c r="V101" s="81">
        <v>0</v>
      </c>
      <c r="W101" s="81">
        <v>0</v>
      </c>
      <c r="X101" s="81">
        <v>0</v>
      </c>
      <c r="Y101" s="81">
        <v>0</v>
      </c>
      <c r="Z101" s="81">
        <v>0</v>
      </c>
      <c r="AA101" s="81">
        <v>0</v>
      </c>
      <c r="AB101" s="81">
        <v>0</v>
      </c>
      <c r="AC101" s="81">
        <v>0</v>
      </c>
      <c r="AD101" s="81">
        <v>0</v>
      </c>
      <c r="AE101" s="81">
        <v>0</v>
      </c>
      <c r="AF101" s="81">
        <v>0</v>
      </c>
      <c r="AG101" s="81">
        <v>0</v>
      </c>
      <c r="AH101" s="81">
        <v>0</v>
      </c>
      <c r="AI101" s="82">
        <v>0</v>
      </c>
      <c r="AJ101" s="80">
        <v>0</v>
      </c>
      <c r="AK101" s="81">
        <v>0</v>
      </c>
      <c r="AL101" s="81">
        <v>0</v>
      </c>
      <c r="AM101" s="81">
        <v>0</v>
      </c>
      <c r="AN101" s="81">
        <v>0</v>
      </c>
      <c r="AO101" s="81">
        <v>0</v>
      </c>
      <c r="AP101" s="81">
        <v>0</v>
      </c>
      <c r="AQ101" s="81">
        <v>0</v>
      </c>
      <c r="AR101" s="81">
        <v>0</v>
      </c>
      <c r="AS101" s="81">
        <v>0</v>
      </c>
      <c r="AT101" s="81">
        <v>0</v>
      </c>
      <c r="AU101" s="81">
        <v>0</v>
      </c>
      <c r="AV101" s="81">
        <v>0</v>
      </c>
      <c r="AW101" s="81">
        <v>0</v>
      </c>
      <c r="AX101" s="81">
        <v>0</v>
      </c>
      <c r="AY101" s="81">
        <v>0</v>
      </c>
      <c r="AZ101" s="82"/>
      <c r="BA101" s="80">
        <v>0</v>
      </c>
      <c r="BB101" s="81">
        <v>0</v>
      </c>
      <c r="BC101" s="81">
        <v>0</v>
      </c>
      <c r="BD101" s="81">
        <v>0</v>
      </c>
      <c r="BE101" s="81">
        <v>0</v>
      </c>
      <c r="BF101" s="81">
        <v>0</v>
      </c>
      <c r="BG101" s="81">
        <v>0</v>
      </c>
      <c r="BH101" s="81">
        <v>0</v>
      </c>
      <c r="BI101" s="81">
        <v>0</v>
      </c>
      <c r="BJ101" s="81">
        <v>0</v>
      </c>
      <c r="BK101" s="81">
        <v>0</v>
      </c>
      <c r="BL101" s="81">
        <v>0</v>
      </c>
      <c r="BM101" s="81">
        <v>0</v>
      </c>
      <c r="BN101" s="81">
        <v>0</v>
      </c>
      <c r="BO101" s="81">
        <v>0</v>
      </c>
      <c r="BP101" s="81">
        <v>0</v>
      </c>
      <c r="BQ101" s="82">
        <v>0</v>
      </c>
      <c r="BR101" s="82">
        <v>0</v>
      </c>
      <c r="BS101" s="83">
        <v>0</v>
      </c>
      <c r="BT101" s="84">
        <f t="shared" si="3"/>
        <v>0</v>
      </c>
      <c r="BU101" s="84">
        <f t="shared" si="4"/>
        <v>0</v>
      </c>
      <c r="BV101" s="84">
        <f t="shared" si="5"/>
        <v>0</v>
      </c>
    </row>
    <row r="102" spans="1:74" ht="13.15" hidden="1" customHeight="1" outlineLevel="3" x14ac:dyDescent="0.3">
      <c r="A102" s="79" t="s">
        <v>246</v>
      </c>
      <c r="B102" s="80">
        <v>645.67999999999995</v>
      </c>
      <c r="C102" s="81">
        <v>645.67999999999995</v>
      </c>
      <c r="D102" s="81">
        <v>3644.92</v>
      </c>
      <c r="E102" s="81">
        <v>4936.28</v>
      </c>
      <c r="F102" s="81">
        <v>1211.6799999999998</v>
      </c>
      <c r="G102" s="81">
        <v>602.91</v>
      </c>
      <c r="H102" s="81">
        <v>1434.47</v>
      </c>
      <c r="I102" s="81">
        <v>3249.0599999999995</v>
      </c>
      <c r="J102" s="81">
        <v>1385.53</v>
      </c>
      <c r="K102" s="81">
        <v>2539.7400000000002</v>
      </c>
      <c r="L102" s="81">
        <v>1385.21</v>
      </c>
      <c r="M102" s="81">
        <v>5310.4800000000005</v>
      </c>
      <c r="N102" s="81">
        <v>1047.73</v>
      </c>
      <c r="O102" s="81">
        <v>1324.6999999999998</v>
      </c>
      <c r="P102" s="81">
        <v>1316.8300000000002</v>
      </c>
      <c r="Q102" s="81">
        <v>3689.26</v>
      </c>
      <c r="R102" s="82">
        <v>17185.080000000002</v>
      </c>
      <c r="S102" s="80">
        <v>180.58999999999997</v>
      </c>
      <c r="T102" s="81">
        <v>2126.9300000000003</v>
      </c>
      <c r="U102" s="81">
        <v>335.72</v>
      </c>
      <c r="V102" s="81">
        <v>2643.2400000000007</v>
      </c>
      <c r="W102" s="81">
        <v>1606.5300000000002</v>
      </c>
      <c r="X102" s="81">
        <v>1947.32</v>
      </c>
      <c r="Y102" s="81">
        <v>0</v>
      </c>
      <c r="Z102" s="81">
        <v>3553.8500000000004</v>
      </c>
      <c r="AA102" s="81">
        <v>0</v>
      </c>
      <c r="AB102" s="81">
        <v>0</v>
      </c>
      <c r="AC102" s="81">
        <v>0</v>
      </c>
      <c r="AD102" s="81">
        <v>0</v>
      </c>
      <c r="AE102" s="81">
        <v>0</v>
      </c>
      <c r="AF102" s="81">
        <v>0</v>
      </c>
      <c r="AG102" s="81">
        <v>0</v>
      </c>
      <c r="AH102" s="81">
        <v>0</v>
      </c>
      <c r="AI102" s="82">
        <v>6197.09</v>
      </c>
      <c r="AJ102" s="80">
        <v>180.58999999999997</v>
      </c>
      <c r="AK102" s="81">
        <v>0</v>
      </c>
      <c r="AL102" s="81">
        <v>0</v>
      </c>
      <c r="AM102" s="81">
        <v>180.58999999999997</v>
      </c>
      <c r="AN102" s="81">
        <v>0</v>
      </c>
      <c r="AO102" s="81">
        <v>0</v>
      </c>
      <c r="AP102" s="81">
        <v>0</v>
      </c>
      <c r="AQ102" s="81">
        <v>0</v>
      </c>
      <c r="AR102" s="81">
        <v>0</v>
      </c>
      <c r="AS102" s="81">
        <v>0</v>
      </c>
      <c r="AT102" s="81">
        <v>0</v>
      </c>
      <c r="AU102" s="81">
        <v>0</v>
      </c>
      <c r="AV102" s="81">
        <v>0</v>
      </c>
      <c r="AW102" s="81">
        <v>0</v>
      </c>
      <c r="AX102" s="81">
        <v>0</v>
      </c>
      <c r="AY102" s="81">
        <v>0</v>
      </c>
      <c r="AZ102" s="82"/>
      <c r="BA102" s="80">
        <v>180.58999999999997</v>
      </c>
      <c r="BB102" s="81">
        <v>2126.9300000000003</v>
      </c>
      <c r="BC102" s="81">
        <v>335.72</v>
      </c>
      <c r="BD102" s="81">
        <v>2643.2400000000007</v>
      </c>
      <c r="BE102" s="81">
        <v>1606.5300000000002</v>
      </c>
      <c r="BF102" s="81">
        <v>0</v>
      </c>
      <c r="BG102" s="81">
        <v>0</v>
      </c>
      <c r="BH102" s="81">
        <v>1606.5300000000002</v>
      </c>
      <c r="BI102" s="81">
        <v>0</v>
      </c>
      <c r="BJ102" s="81">
        <v>0</v>
      </c>
      <c r="BK102" s="81">
        <v>0</v>
      </c>
      <c r="BL102" s="81">
        <v>0</v>
      </c>
      <c r="BM102" s="81">
        <v>0</v>
      </c>
      <c r="BN102" s="81">
        <v>0</v>
      </c>
      <c r="BO102" s="81">
        <v>0</v>
      </c>
      <c r="BP102" s="81">
        <v>0</v>
      </c>
      <c r="BQ102" s="82">
        <v>4249.7700000000004</v>
      </c>
      <c r="BR102" s="82">
        <v>340.78999999999974</v>
      </c>
      <c r="BS102" s="83">
        <v>21.212800258943169</v>
      </c>
      <c r="BT102" s="84">
        <f t="shared" si="3"/>
        <v>-10987.990000000002</v>
      </c>
      <c r="BU102" s="84">
        <f t="shared" si="4"/>
        <v>6197.09</v>
      </c>
      <c r="BV102" s="84">
        <f t="shared" si="5"/>
        <v>1947.3199999999997</v>
      </c>
    </row>
    <row r="103" spans="1:74" ht="13.15" hidden="1" customHeight="1" outlineLevel="3" x14ac:dyDescent="0.3">
      <c r="A103" s="79" t="s">
        <v>247</v>
      </c>
      <c r="B103" s="80">
        <v>0</v>
      </c>
      <c r="C103" s="81">
        <v>0</v>
      </c>
      <c r="D103" s="81">
        <v>0</v>
      </c>
      <c r="E103" s="81">
        <v>0</v>
      </c>
      <c r="F103" s="81">
        <v>0</v>
      </c>
      <c r="G103" s="81">
        <v>0</v>
      </c>
      <c r="H103" s="81">
        <v>0</v>
      </c>
      <c r="I103" s="81">
        <v>0</v>
      </c>
      <c r="J103" s="81">
        <v>0</v>
      </c>
      <c r="K103" s="81">
        <v>0</v>
      </c>
      <c r="L103" s="81">
        <v>0</v>
      </c>
      <c r="M103" s="81">
        <v>0</v>
      </c>
      <c r="N103" s="81">
        <v>0</v>
      </c>
      <c r="O103" s="81">
        <v>0</v>
      </c>
      <c r="P103" s="81">
        <v>0</v>
      </c>
      <c r="Q103" s="81">
        <v>0</v>
      </c>
      <c r="R103" s="82">
        <v>0</v>
      </c>
      <c r="S103" s="80">
        <v>0</v>
      </c>
      <c r="T103" s="81">
        <v>0</v>
      </c>
      <c r="U103" s="81">
        <v>0</v>
      </c>
      <c r="V103" s="81">
        <v>0</v>
      </c>
      <c r="W103" s="81">
        <v>0</v>
      </c>
      <c r="X103" s="81">
        <v>0</v>
      </c>
      <c r="Y103" s="81">
        <v>0</v>
      </c>
      <c r="Z103" s="81">
        <v>0</v>
      </c>
      <c r="AA103" s="81">
        <v>0</v>
      </c>
      <c r="AB103" s="81">
        <v>0</v>
      </c>
      <c r="AC103" s="81">
        <v>0</v>
      </c>
      <c r="AD103" s="81">
        <v>0</v>
      </c>
      <c r="AE103" s="81">
        <v>0</v>
      </c>
      <c r="AF103" s="81">
        <v>0</v>
      </c>
      <c r="AG103" s="81">
        <v>0</v>
      </c>
      <c r="AH103" s="81">
        <v>0</v>
      </c>
      <c r="AI103" s="82">
        <v>0</v>
      </c>
      <c r="AJ103" s="80">
        <v>0</v>
      </c>
      <c r="AK103" s="81">
        <v>0</v>
      </c>
      <c r="AL103" s="81">
        <v>0</v>
      </c>
      <c r="AM103" s="81">
        <v>0</v>
      </c>
      <c r="AN103" s="81">
        <v>0</v>
      </c>
      <c r="AO103" s="81">
        <v>0</v>
      </c>
      <c r="AP103" s="81">
        <v>0</v>
      </c>
      <c r="AQ103" s="81">
        <v>0</v>
      </c>
      <c r="AR103" s="81">
        <v>0</v>
      </c>
      <c r="AS103" s="81">
        <v>0</v>
      </c>
      <c r="AT103" s="81">
        <v>0</v>
      </c>
      <c r="AU103" s="81">
        <v>0</v>
      </c>
      <c r="AV103" s="81">
        <v>0</v>
      </c>
      <c r="AW103" s="81">
        <v>0</v>
      </c>
      <c r="AX103" s="81">
        <v>0</v>
      </c>
      <c r="AY103" s="81">
        <v>0</v>
      </c>
      <c r="AZ103" s="82"/>
      <c r="BA103" s="80">
        <v>0</v>
      </c>
      <c r="BB103" s="81">
        <v>0</v>
      </c>
      <c r="BC103" s="81">
        <v>0</v>
      </c>
      <c r="BD103" s="81">
        <v>0</v>
      </c>
      <c r="BE103" s="81">
        <v>0</v>
      </c>
      <c r="BF103" s="81">
        <v>0</v>
      </c>
      <c r="BG103" s="81">
        <v>0</v>
      </c>
      <c r="BH103" s="81">
        <v>0</v>
      </c>
      <c r="BI103" s="81">
        <v>0</v>
      </c>
      <c r="BJ103" s="81">
        <v>0</v>
      </c>
      <c r="BK103" s="81">
        <v>0</v>
      </c>
      <c r="BL103" s="81">
        <v>0</v>
      </c>
      <c r="BM103" s="81">
        <v>0</v>
      </c>
      <c r="BN103" s="81">
        <v>0</v>
      </c>
      <c r="BO103" s="81">
        <v>0</v>
      </c>
      <c r="BP103" s="81">
        <v>0</v>
      </c>
      <c r="BQ103" s="82">
        <v>0</v>
      </c>
      <c r="BR103" s="82">
        <v>0</v>
      </c>
      <c r="BS103" s="83">
        <v>0</v>
      </c>
      <c r="BT103" s="84">
        <f t="shared" si="3"/>
        <v>0</v>
      </c>
      <c r="BU103" s="84">
        <f t="shared" si="4"/>
        <v>0</v>
      </c>
      <c r="BV103" s="84">
        <f t="shared" si="5"/>
        <v>0</v>
      </c>
    </row>
    <row r="104" spans="1:74" ht="13.15" hidden="1" customHeight="1" outlineLevel="3" x14ac:dyDescent="0.3">
      <c r="A104" s="79" t="s">
        <v>248</v>
      </c>
      <c r="B104" s="80">
        <v>0</v>
      </c>
      <c r="C104" s="81">
        <v>0</v>
      </c>
      <c r="D104" s="81">
        <v>0</v>
      </c>
      <c r="E104" s="81">
        <v>0</v>
      </c>
      <c r="F104" s="81">
        <v>0</v>
      </c>
      <c r="G104" s="81">
        <v>0</v>
      </c>
      <c r="H104" s="81">
        <v>0</v>
      </c>
      <c r="I104" s="81">
        <v>0</v>
      </c>
      <c r="J104" s="81">
        <v>0</v>
      </c>
      <c r="K104" s="81">
        <v>0</v>
      </c>
      <c r="L104" s="81">
        <v>0</v>
      </c>
      <c r="M104" s="81">
        <v>0</v>
      </c>
      <c r="N104" s="81">
        <v>0</v>
      </c>
      <c r="O104" s="81">
        <v>0</v>
      </c>
      <c r="P104" s="81">
        <v>0</v>
      </c>
      <c r="Q104" s="81">
        <v>0</v>
      </c>
      <c r="R104" s="82">
        <v>0</v>
      </c>
      <c r="S104" s="80">
        <v>0</v>
      </c>
      <c r="T104" s="81">
        <v>0</v>
      </c>
      <c r="U104" s="81">
        <v>0</v>
      </c>
      <c r="V104" s="81">
        <v>0</v>
      </c>
      <c r="W104" s="81">
        <v>0</v>
      </c>
      <c r="X104" s="81">
        <v>0</v>
      </c>
      <c r="Y104" s="81">
        <v>0</v>
      </c>
      <c r="Z104" s="81">
        <v>0</v>
      </c>
      <c r="AA104" s="81">
        <v>0</v>
      </c>
      <c r="AB104" s="81">
        <v>0</v>
      </c>
      <c r="AC104" s="81">
        <v>0</v>
      </c>
      <c r="AD104" s="81">
        <v>0</v>
      </c>
      <c r="AE104" s="81">
        <v>0</v>
      </c>
      <c r="AF104" s="81">
        <v>0</v>
      </c>
      <c r="AG104" s="81">
        <v>0</v>
      </c>
      <c r="AH104" s="81">
        <v>0</v>
      </c>
      <c r="AI104" s="82">
        <v>0</v>
      </c>
      <c r="AJ104" s="80">
        <v>0</v>
      </c>
      <c r="AK104" s="81">
        <v>0</v>
      </c>
      <c r="AL104" s="81">
        <v>0</v>
      </c>
      <c r="AM104" s="81">
        <v>0</v>
      </c>
      <c r="AN104" s="81">
        <v>0</v>
      </c>
      <c r="AO104" s="81">
        <v>0</v>
      </c>
      <c r="AP104" s="81">
        <v>0</v>
      </c>
      <c r="AQ104" s="81">
        <v>0</v>
      </c>
      <c r="AR104" s="81">
        <v>0</v>
      </c>
      <c r="AS104" s="81">
        <v>0</v>
      </c>
      <c r="AT104" s="81">
        <v>0</v>
      </c>
      <c r="AU104" s="81">
        <v>0</v>
      </c>
      <c r="AV104" s="81">
        <v>0</v>
      </c>
      <c r="AW104" s="81">
        <v>0</v>
      </c>
      <c r="AX104" s="81">
        <v>0</v>
      </c>
      <c r="AY104" s="81">
        <v>0</v>
      </c>
      <c r="AZ104" s="82"/>
      <c r="BA104" s="80">
        <v>0</v>
      </c>
      <c r="BB104" s="81">
        <v>0</v>
      </c>
      <c r="BC104" s="81">
        <v>0</v>
      </c>
      <c r="BD104" s="81">
        <v>0</v>
      </c>
      <c r="BE104" s="81">
        <v>0</v>
      </c>
      <c r="BF104" s="81">
        <v>0</v>
      </c>
      <c r="BG104" s="81">
        <v>0</v>
      </c>
      <c r="BH104" s="81">
        <v>0</v>
      </c>
      <c r="BI104" s="81">
        <v>0</v>
      </c>
      <c r="BJ104" s="81">
        <v>0</v>
      </c>
      <c r="BK104" s="81">
        <v>0</v>
      </c>
      <c r="BL104" s="81">
        <v>0</v>
      </c>
      <c r="BM104" s="81">
        <v>0</v>
      </c>
      <c r="BN104" s="81">
        <v>0</v>
      </c>
      <c r="BO104" s="81">
        <v>0</v>
      </c>
      <c r="BP104" s="81">
        <v>0</v>
      </c>
      <c r="BQ104" s="82">
        <v>0</v>
      </c>
      <c r="BR104" s="82">
        <v>0</v>
      </c>
      <c r="BS104" s="83">
        <v>0</v>
      </c>
      <c r="BT104" s="84">
        <f t="shared" si="3"/>
        <v>0</v>
      </c>
      <c r="BU104" s="84">
        <f t="shared" si="4"/>
        <v>0</v>
      </c>
      <c r="BV104" s="84">
        <f t="shared" si="5"/>
        <v>0</v>
      </c>
    </row>
    <row r="105" spans="1:74" ht="13.15" hidden="1" customHeight="1" outlineLevel="3" x14ac:dyDescent="0.3">
      <c r="A105" s="79" t="s">
        <v>249</v>
      </c>
      <c r="B105" s="80">
        <v>0</v>
      </c>
      <c r="C105" s="81">
        <v>0</v>
      </c>
      <c r="D105" s="81">
        <v>0</v>
      </c>
      <c r="E105" s="81">
        <v>0</v>
      </c>
      <c r="F105" s="81">
        <v>0</v>
      </c>
      <c r="G105" s="81">
        <v>0</v>
      </c>
      <c r="H105" s="81">
        <v>0</v>
      </c>
      <c r="I105" s="81">
        <v>0</v>
      </c>
      <c r="J105" s="81">
        <v>0</v>
      </c>
      <c r="K105" s="81">
        <v>0</v>
      </c>
      <c r="L105" s="81">
        <v>0</v>
      </c>
      <c r="M105" s="81">
        <v>0</v>
      </c>
      <c r="N105" s="81">
        <v>0</v>
      </c>
      <c r="O105" s="81">
        <v>0</v>
      </c>
      <c r="P105" s="81">
        <v>0</v>
      </c>
      <c r="Q105" s="81">
        <v>0</v>
      </c>
      <c r="R105" s="82">
        <v>0</v>
      </c>
      <c r="S105" s="80">
        <v>0</v>
      </c>
      <c r="T105" s="81">
        <v>0</v>
      </c>
      <c r="U105" s="81">
        <v>0</v>
      </c>
      <c r="V105" s="81">
        <v>0</v>
      </c>
      <c r="W105" s="81">
        <v>0</v>
      </c>
      <c r="X105" s="81">
        <v>0</v>
      </c>
      <c r="Y105" s="81">
        <v>0</v>
      </c>
      <c r="Z105" s="81">
        <v>0</v>
      </c>
      <c r="AA105" s="81">
        <v>0</v>
      </c>
      <c r="AB105" s="81">
        <v>0</v>
      </c>
      <c r="AC105" s="81">
        <v>0</v>
      </c>
      <c r="AD105" s="81">
        <v>0</v>
      </c>
      <c r="AE105" s="81">
        <v>0</v>
      </c>
      <c r="AF105" s="81">
        <v>0</v>
      </c>
      <c r="AG105" s="81">
        <v>0</v>
      </c>
      <c r="AH105" s="81">
        <v>0</v>
      </c>
      <c r="AI105" s="82">
        <v>0</v>
      </c>
      <c r="AJ105" s="80">
        <v>0</v>
      </c>
      <c r="AK105" s="81">
        <v>0</v>
      </c>
      <c r="AL105" s="81">
        <v>0</v>
      </c>
      <c r="AM105" s="81">
        <v>0</v>
      </c>
      <c r="AN105" s="81">
        <v>0</v>
      </c>
      <c r="AO105" s="81">
        <v>0</v>
      </c>
      <c r="AP105" s="81">
        <v>0</v>
      </c>
      <c r="AQ105" s="81">
        <v>0</v>
      </c>
      <c r="AR105" s="81">
        <v>0</v>
      </c>
      <c r="AS105" s="81">
        <v>0</v>
      </c>
      <c r="AT105" s="81">
        <v>0</v>
      </c>
      <c r="AU105" s="81">
        <v>0</v>
      </c>
      <c r="AV105" s="81">
        <v>0</v>
      </c>
      <c r="AW105" s="81">
        <v>0</v>
      </c>
      <c r="AX105" s="81">
        <v>0</v>
      </c>
      <c r="AY105" s="81">
        <v>0</v>
      </c>
      <c r="AZ105" s="82"/>
      <c r="BA105" s="80">
        <v>0</v>
      </c>
      <c r="BB105" s="81">
        <v>0</v>
      </c>
      <c r="BC105" s="81">
        <v>0</v>
      </c>
      <c r="BD105" s="81">
        <v>0</v>
      </c>
      <c r="BE105" s="81">
        <v>0</v>
      </c>
      <c r="BF105" s="81">
        <v>0</v>
      </c>
      <c r="BG105" s="81">
        <v>0</v>
      </c>
      <c r="BH105" s="81">
        <v>0</v>
      </c>
      <c r="BI105" s="81">
        <v>0</v>
      </c>
      <c r="BJ105" s="81">
        <v>0</v>
      </c>
      <c r="BK105" s="81">
        <v>0</v>
      </c>
      <c r="BL105" s="81">
        <v>0</v>
      </c>
      <c r="BM105" s="81">
        <v>0</v>
      </c>
      <c r="BN105" s="81">
        <v>0</v>
      </c>
      <c r="BO105" s="81">
        <v>0</v>
      </c>
      <c r="BP105" s="81">
        <v>0</v>
      </c>
      <c r="BQ105" s="82">
        <v>0</v>
      </c>
      <c r="BR105" s="82">
        <v>0</v>
      </c>
      <c r="BS105" s="83">
        <v>0</v>
      </c>
      <c r="BT105" s="84">
        <f t="shared" si="3"/>
        <v>0</v>
      </c>
      <c r="BU105" s="84">
        <f t="shared" si="4"/>
        <v>0</v>
      </c>
      <c r="BV105" s="84">
        <f t="shared" si="5"/>
        <v>0</v>
      </c>
    </row>
    <row r="106" spans="1:74" ht="13.15" hidden="1" customHeight="1" outlineLevel="3" x14ac:dyDescent="0.3">
      <c r="A106" s="79" t="s">
        <v>250</v>
      </c>
      <c r="B106" s="80">
        <v>669.18</v>
      </c>
      <c r="C106" s="81">
        <v>721.1</v>
      </c>
      <c r="D106" s="81">
        <v>736.46</v>
      </c>
      <c r="E106" s="81">
        <v>2126.7399999999998</v>
      </c>
      <c r="F106" s="81">
        <v>948.62999999999988</v>
      </c>
      <c r="G106" s="81">
        <v>794.69999999999993</v>
      </c>
      <c r="H106" s="81">
        <v>934.6400000000001</v>
      </c>
      <c r="I106" s="81">
        <v>2677.9700000000003</v>
      </c>
      <c r="J106" s="81">
        <v>973.18999999999994</v>
      </c>
      <c r="K106" s="81">
        <v>900.48</v>
      </c>
      <c r="L106" s="81">
        <v>830.36</v>
      </c>
      <c r="M106" s="81">
        <v>2704.03</v>
      </c>
      <c r="N106" s="81">
        <v>658.26</v>
      </c>
      <c r="O106" s="81">
        <v>784.56</v>
      </c>
      <c r="P106" s="81">
        <v>714.94</v>
      </c>
      <c r="Q106" s="81">
        <v>2157.7600000000002</v>
      </c>
      <c r="R106" s="82">
        <v>9666.5</v>
      </c>
      <c r="S106" s="80">
        <v>826.31</v>
      </c>
      <c r="T106" s="81">
        <v>829.23</v>
      </c>
      <c r="U106" s="81">
        <v>912.72</v>
      </c>
      <c r="V106" s="81">
        <v>2568.2600000000002</v>
      </c>
      <c r="W106" s="81">
        <v>763.05</v>
      </c>
      <c r="X106" s="81">
        <v>791.2</v>
      </c>
      <c r="Y106" s="81">
        <v>0</v>
      </c>
      <c r="Z106" s="81">
        <v>1554.25</v>
      </c>
      <c r="AA106" s="81">
        <v>0</v>
      </c>
      <c r="AB106" s="81">
        <v>0</v>
      </c>
      <c r="AC106" s="81">
        <v>0</v>
      </c>
      <c r="AD106" s="81">
        <v>0</v>
      </c>
      <c r="AE106" s="81">
        <v>0</v>
      </c>
      <c r="AF106" s="81">
        <v>0</v>
      </c>
      <c r="AG106" s="81">
        <v>0</v>
      </c>
      <c r="AH106" s="81">
        <v>0</v>
      </c>
      <c r="AI106" s="82">
        <v>4122.51</v>
      </c>
      <c r="AJ106" s="80">
        <v>826.31</v>
      </c>
      <c r="AK106" s="81">
        <v>0</v>
      </c>
      <c r="AL106" s="81">
        <v>0</v>
      </c>
      <c r="AM106" s="81">
        <v>826.31</v>
      </c>
      <c r="AN106" s="81">
        <v>0</v>
      </c>
      <c r="AO106" s="81">
        <v>0</v>
      </c>
      <c r="AP106" s="81">
        <v>0</v>
      </c>
      <c r="AQ106" s="81">
        <v>0</v>
      </c>
      <c r="AR106" s="81">
        <v>0</v>
      </c>
      <c r="AS106" s="81">
        <v>0</v>
      </c>
      <c r="AT106" s="81">
        <v>0</v>
      </c>
      <c r="AU106" s="81">
        <v>0</v>
      </c>
      <c r="AV106" s="81">
        <v>0</v>
      </c>
      <c r="AW106" s="81">
        <v>0</v>
      </c>
      <c r="AX106" s="81">
        <v>0</v>
      </c>
      <c r="AY106" s="81">
        <v>0</v>
      </c>
      <c r="AZ106" s="82"/>
      <c r="BA106" s="80">
        <v>826.31</v>
      </c>
      <c r="BB106" s="81">
        <v>829.23</v>
      </c>
      <c r="BC106" s="81">
        <v>912.72</v>
      </c>
      <c r="BD106" s="81">
        <v>2568.2600000000002</v>
      </c>
      <c r="BE106" s="81">
        <v>763.05</v>
      </c>
      <c r="BF106" s="81">
        <v>0</v>
      </c>
      <c r="BG106" s="81">
        <v>0</v>
      </c>
      <c r="BH106" s="81">
        <v>763.05</v>
      </c>
      <c r="BI106" s="81">
        <v>0</v>
      </c>
      <c r="BJ106" s="81">
        <v>0</v>
      </c>
      <c r="BK106" s="81">
        <v>0</v>
      </c>
      <c r="BL106" s="81">
        <v>0</v>
      </c>
      <c r="BM106" s="81">
        <v>0</v>
      </c>
      <c r="BN106" s="81">
        <v>0</v>
      </c>
      <c r="BO106" s="81">
        <v>0</v>
      </c>
      <c r="BP106" s="81">
        <v>0</v>
      </c>
      <c r="BQ106" s="82">
        <v>3331.3100000000004</v>
      </c>
      <c r="BR106" s="82">
        <v>28.150000000000091</v>
      </c>
      <c r="BS106" s="83">
        <v>3.689142258043391</v>
      </c>
      <c r="BT106" s="84">
        <f t="shared" si="3"/>
        <v>-5543.99</v>
      </c>
      <c r="BU106" s="84">
        <f t="shared" si="4"/>
        <v>4122.51</v>
      </c>
      <c r="BV106" s="84">
        <f t="shared" si="5"/>
        <v>791.19999999999982</v>
      </c>
    </row>
    <row r="107" spans="1:74" ht="13.15" hidden="1" customHeight="1" outlineLevel="3" x14ac:dyDescent="0.3">
      <c r="A107" s="79" t="s">
        <v>251</v>
      </c>
      <c r="B107" s="80">
        <v>0</v>
      </c>
      <c r="C107" s="81">
        <v>0</v>
      </c>
      <c r="D107" s="81">
        <v>0</v>
      </c>
      <c r="E107" s="81">
        <v>0</v>
      </c>
      <c r="F107" s="81">
        <v>0</v>
      </c>
      <c r="G107" s="81">
        <v>0</v>
      </c>
      <c r="H107" s="81">
        <v>0</v>
      </c>
      <c r="I107" s="81">
        <v>0</v>
      </c>
      <c r="J107" s="81">
        <v>0</v>
      </c>
      <c r="K107" s="81">
        <v>0</v>
      </c>
      <c r="L107" s="81">
        <v>0</v>
      </c>
      <c r="M107" s="81">
        <v>0</v>
      </c>
      <c r="N107" s="81">
        <v>0</v>
      </c>
      <c r="O107" s="81">
        <v>0</v>
      </c>
      <c r="P107" s="81">
        <v>0</v>
      </c>
      <c r="Q107" s="81">
        <v>0</v>
      </c>
      <c r="R107" s="82">
        <v>0</v>
      </c>
      <c r="S107" s="80">
        <v>0</v>
      </c>
      <c r="T107" s="81">
        <v>0</v>
      </c>
      <c r="U107" s="81">
        <v>0</v>
      </c>
      <c r="V107" s="81">
        <v>0</v>
      </c>
      <c r="W107" s="81">
        <v>0</v>
      </c>
      <c r="X107" s="81">
        <v>0</v>
      </c>
      <c r="Y107" s="81">
        <v>0</v>
      </c>
      <c r="Z107" s="81">
        <v>0</v>
      </c>
      <c r="AA107" s="81">
        <v>0</v>
      </c>
      <c r="AB107" s="81">
        <v>0</v>
      </c>
      <c r="AC107" s="81">
        <v>0</v>
      </c>
      <c r="AD107" s="81">
        <v>0</v>
      </c>
      <c r="AE107" s="81">
        <v>0</v>
      </c>
      <c r="AF107" s="81">
        <v>0</v>
      </c>
      <c r="AG107" s="81">
        <v>0</v>
      </c>
      <c r="AH107" s="81">
        <v>0</v>
      </c>
      <c r="AI107" s="82">
        <v>0</v>
      </c>
      <c r="AJ107" s="80">
        <v>0</v>
      </c>
      <c r="AK107" s="81">
        <v>0</v>
      </c>
      <c r="AL107" s="81">
        <v>0</v>
      </c>
      <c r="AM107" s="81">
        <v>0</v>
      </c>
      <c r="AN107" s="81">
        <v>0</v>
      </c>
      <c r="AO107" s="81">
        <v>0</v>
      </c>
      <c r="AP107" s="81">
        <v>0</v>
      </c>
      <c r="AQ107" s="81">
        <v>0</v>
      </c>
      <c r="AR107" s="81">
        <v>0</v>
      </c>
      <c r="AS107" s="81">
        <v>0</v>
      </c>
      <c r="AT107" s="81">
        <v>0</v>
      </c>
      <c r="AU107" s="81">
        <v>0</v>
      </c>
      <c r="AV107" s="81">
        <v>0</v>
      </c>
      <c r="AW107" s="81">
        <v>0</v>
      </c>
      <c r="AX107" s="81">
        <v>0</v>
      </c>
      <c r="AY107" s="81">
        <v>0</v>
      </c>
      <c r="AZ107" s="82"/>
      <c r="BA107" s="80">
        <v>0</v>
      </c>
      <c r="BB107" s="81">
        <v>0</v>
      </c>
      <c r="BC107" s="81">
        <v>0</v>
      </c>
      <c r="BD107" s="81">
        <v>0</v>
      </c>
      <c r="BE107" s="81">
        <v>0</v>
      </c>
      <c r="BF107" s="81">
        <v>0</v>
      </c>
      <c r="BG107" s="81">
        <v>0</v>
      </c>
      <c r="BH107" s="81">
        <v>0</v>
      </c>
      <c r="BI107" s="81">
        <v>0</v>
      </c>
      <c r="BJ107" s="81">
        <v>0</v>
      </c>
      <c r="BK107" s="81">
        <v>0</v>
      </c>
      <c r="BL107" s="81">
        <v>0</v>
      </c>
      <c r="BM107" s="81">
        <v>0</v>
      </c>
      <c r="BN107" s="81">
        <v>0</v>
      </c>
      <c r="BO107" s="81">
        <v>0</v>
      </c>
      <c r="BP107" s="81">
        <v>0</v>
      </c>
      <c r="BQ107" s="82">
        <v>0</v>
      </c>
      <c r="BR107" s="82">
        <v>0</v>
      </c>
      <c r="BS107" s="83">
        <v>0</v>
      </c>
      <c r="BT107" s="84">
        <f t="shared" si="3"/>
        <v>0</v>
      </c>
      <c r="BU107" s="84">
        <f t="shared" si="4"/>
        <v>0</v>
      </c>
      <c r="BV107" s="84">
        <f t="shared" si="5"/>
        <v>0</v>
      </c>
    </row>
    <row r="108" spans="1:74" ht="13.15" hidden="1" customHeight="1" outlineLevel="3" x14ac:dyDescent="0.3">
      <c r="A108" s="79" t="s">
        <v>672</v>
      </c>
      <c r="B108" s="80">
        <v>0</v>
      </c>
      <c r="C108" s="81">
        <v>0</v>
      </c>
      <c r="D108" s="81">
        <v>0</v>
      </c>
      <c r="E108" s="81">
        <v>0</v>
      </c>
      <c r="F108" s="81">
        <v>0</v>
      </c>
      <c r="G108" s="81">
        <v>0</v>
      </c>
      <c r="H108" s="81">
        <v>0</v>
      </c>
      <c r="I108" s="81">
        <v>0</v>
      </c>
      <c r="J108" s="81">
        <v>0</v>
      </c>
      <c r="K108" s="81">
        <v>0</v>
      </c>
      <c r="L108" s="81">
        <v>0</v>
      </c>
      <c r="M108" s="81">
        <v>0</v>
      </c>
      <c r="N108" s="81">
        <v>0</v>
      </c>
      <c r="O108" s="81">
        <v>0</v>
      </c>
      <c r="P108" s="81">
        <v>0</v>
      </c>
      <c r="Q108" s="81">
        <v>0</v>
      </c>
      <c r="R108" s="82">
        <v>0</v>
      </c>
      <c r="S108" s="80">
        <v>0</v>
      </c>
      <c r="T108" s="81">
        <v>0</v>
      </c>
      <c r="U108" s="81">
        <v>0</v>
      </c>
      <c r="V108" s="81">
        <v>0</v>
      </c>
      <c r="W108" s="81">
        <v>0</v>
      </c>
      <c r="X108" s="81">
        <v>0</v>
      </c>
      <c r="Y108" s="81">
        <v>0</v>
      </c>
      <c r="Z108" s="81">
        <v>0</v>
      </c>
      <c r="AA108" s="81">
        <v>0</v>
      </c>
      <c r="AB108" s="81">
        <v>0</v>
      </c>
      <c r="AC108" s="81">
        <v>0</v>
      </c>
      <c r="AD108" s="81">
        <v>0</v>
      </c>
      <c r="AE108" s="81">
        <v>0</v>
      </c>
      <c r="AF108" s="81">
        <v>0</v>
      </c>
      <c r="AG108" s="81">
        <v>0</v>
      </c>
      <c r="AH108" s="81">
        <v>0</v>
      </c>
      <c r="AI108" s="82">
        <v>0</v>
      </c>
      <c r="AJ108" s="80">
        <v>0</v>
      </c>
      <c r="AK108" s="81">
        <v>0</v>
      </c>
      <c r="AL108" s="81">
        <v>0</v>
      </c>
      <c r="AM108" s="81">
        <v>0</v>
      </c>
      <c r="AN108" s="81">
        <v>0</v>
      </c>
      <c r="AO108" s="81">
        <v>0</v>
      </c>
      <c r="AP108" s="81">
        <v>0</v>
      </c>
      <c r="AQ108" s="81">
        <v>0</v>
      </c>
      <c r="AR108" s="81">
        <v>0</v>
      </c>
      <c r="AS108" s="81">
        <v>0</v>
      </c>
      <c r="AT108" s="81">
        <v>0</v>
      </c>
      <c r="AU108" s="81">
        <v>0</v>
      </c>
      <c r="AV108" s="81">
        <v>0</v>
      </c>
      <c r="AW108" s="81">
        <v>0</v>
      </c>
      <c r="AX108" s="81">
        <v>0</v>
      </c>
      <c r="AY108" s="81">
        <v>0</v>
      </c>
      <c r="AZ108" s="82"/>
      <c r="BA108" s="80">
        <v>0</v>
      </c>
      <c r="BB108" s="81">
        <v>0</v>
      </c>
      <c r="BC108" s="81">
        <v>0</v>
      </c>
      <c r="BD108" s="81">
        <v>0</v>
      </c>
      <c r="BE108" s="81">
        <v>0</v>
      </c>
      <c r="BF108" s="81">
        <v>0</v>
      </c>
      <c r="BG108" s="81">
        <v>0</v>
      </c>
      <c r="BH108" s="81">
        <v>0</v>
      </c>
      <c r="BI108" s="81">
        <v>0</v>
      </c>
      <c r="BJ108" s="81">
        <v>0</v>
      </c>
      <c r="BK108" s="81">
        <v>0</v>
      </c>
      <c r="BL108" s="81">
        <v>0</v>
      </c>
      <c r="BM108" s="81">
        <v>0</v>
      </c>
      <c r="BN108" s="81">
        <v>0</v>
      </c>
      <c r="BO108" s="81">
        <v>0</v>
      </c>
      <c r="BP108" s="81">
        <v>0</v>
      </c>
      <c r="BQ108" s="82">
        <v>0</v>
      </c>
      <c r="BR108" s="82">
        <v>0</v>
      </c>
      <c r="BS108" s="83">
        <v>0</v>
      </c>
      <c r="BT108" s="84">
        <f t="shared" si="3"/>
        <v>0</v>
      </c>
      <c r="BU108" s="84">
        <f t="shared" si="4"/>
        <v>0</v>
      </c>
      <c r="BV108" s="84">
        <f t="shared" si="5"/>
        <v>0</v>
      </c>
    </row>
    <row r="109" spans="1:74" ht="13.15" hidden="1" customHeight="1" outlineLevel="3" x14ac:dyDescent="0.3">
      <c r="A109" s="79" t="s">
        <v>252</v>
      </c>
      <c r="B109" s="80">
        <v>0</v>
      </c>
      <c r="C109" s="81">
        <v>0</v>
      </c>
      <c r="D109" s="81">
        <v>0</v>
      </c>
      <c r="E109" s="81">
        <v>0</v>
      </c>
      <c r="F109" s="81">
        <v>0</v>
      </c>
      <c r="G109" s="81">
        <v>0</v>
      </c>
      <c r="H109" s="81">
        <v>0</v>
      </c>
      <c r="I109" s="81">
        <v>0</v>
      </c>
      <c r="J109" s="81">
        <v>0</v>
      </c>
      <c r="K109" s="81">
        <v>0</v>
      </c>
      <c r="L109" s="81">
        <v>0</v>
      </c>
      <c r="M109" s="81">
        <v>0</v>
      </c>
      <c r="N109" s="81">
        <v>0</v>
      </c>
      <c r="O109" s="81">
        <v>0</v>
      </c>
      <c r="P109" s="81">
        <v>0</v>
      </c>
      <c r="Q109" s="81">
        <v>0</v>
      </c>
      <c r="R109" s="82">
        <v>0</v>
      </c>
      <c r="S109" s="80">
        <v>0</v>
      </c>
      <c r="T109" s="81">
        <v>0</v>
      </c>
      <c r="U109" s="81">
        <v>0</v>
      </c>
      <c r="V109" s="81">
        <v>0</v>
      </c>
      <c r="W109" s="81">
        <v>0</v>
      </c>
      <c r="X109" s="81">
        <v>0</v>
      </c>
      <c r="Y109" s="81">
        <v>0</v>
      </c>
      <c r="Z109" s="81">
        <v>0</v>
      </c>
      <c r="AA109" s="81">
        <v>0</v>
      </c>
      <c r="AB109" s="81">
        <v>0</v>
      </c>
      <c r="AC109" s="81">
        <v>0</v>
      </c>
      <c r="AD109" s="81">
        <v>0</v>
      </c>
      <c r="AE109" s="81">
        <v>0</v>
      </c>
      <c r="AF109" s="81">
        <v>0</v>
      </c>
      <c r="AG109" s="81">
        <v>0</v>
      </c>
      <c r="AH109" s="81">
        <v>0</v>
      </c>
      <c r="AI109" s="82">
        <v>0</v>
      </c>
      <c r="AJ109" s="80">
        <v>0</v>
      </c>
      <c r="AK109" s="81">
        <v>0</v>
      </c>
      <c r="AL109" s="81">
        <v>0</v>
      </c>
      <c r="AM109" s="81">
        <v>0</v>
      </c>
      <c r="AN109" s="81">
        <v>0</v>
      </c>
      <c r="AO109" s="81">
        <v>0</v>
      </c>
      <c r="AP109" s="81">
        <v>0</v>
      </c>
      <c r="AQ109" s="81">
        <v>0</v>
      </c>
      <c r="AR109" s="81">
        <v>0</v>
      </c>
      <c r="AS109" s="81">
        <v>0</v>
      </c>
      <c r="AT109" s="81">
        <v>0</v>
      </c>
      <c r="AU109" s="81">
        <v>0</v>
      </c>
      <c r="AV109" s="81">
        <v>0</v>
      </c>
      <c r="AW109" s="81">
        <v>0</v>
      </c>
      <c r="AX109" s="81">
        <v>0</v>
      </c>
      <c r="AY109" s="81">
        <v>0</v>
      </c>
      <c r="AZ109" s="82"/>
      <c r="BA109" s="80">
        <v>0</v>
      </c>
      <c r="BB109" s="81">
        <v>0</v>
      </c>
      <c r="BC109" s="81">
        <v>0</v>
      </c>
      <c r="BD109" s="81">
        <v>0</v>
      </c>
      <c r="BE109" s="81">
        <v>0</v>
      </c>
      <c r="BF109" s="81">
        <v>0</v>
      </c>
      <c r="BG109" s="81">
        <v>0</v>
      </c>
      <c r="BH109" s="81">
        <v>0</v>
      </c>
      <c r="BI109" s="81">
        <v>0</v>
      </c>
      <c r="BJ109" s="81">
        <v>0</v>
      </c>
      <c r="BK109" s="81">
        <v>0</v>
      </c>
      <c r="BL109" s="81">
        <v>0</v>
      </c>
      <c r="BM109" s="81">
        <v>0</v>
      </c>
      <c r="BN109" s="81">
        <v>0</v>
      </c>
      <c r="BO109" s="81">
        <v>0</v>
      </c>
      <c r="BP109" s="81">
        <v>0</v>
      </c>
      <c r="BQ109" s="82">
        <v>0</v>
      </c>
      <c r="BR109" s="82">
        <v>0</v>
      </c>
      <c r="BS109" s="83">
        <v>0</v>
      </c>
      <c r="BT109" s="84">
        <f t="shared" si="3"/>
        <v>0</v>
      </c>
      <c r="BU109" s="84">
        <f t="shared" si="4"/>
        <v>0</v>
      </c>
      <c r="BV109" s="84">
        <f t="shared" si="5"/>
        <v>0</v>
      </c>
    </row>
    <row r="110" spans="1:74" ht="13.15" hidden="1" customHeight="1" outlineLevel="3" x14ac:dyDescent="0.3">
      <c r="A110" s="79" t="s">
        <v>253</v>
      </c>
      <c r="B110" s="80">
        <v>0</v>
      </c>
      <c r="C110" s="81">
        <v>0</v>
      </c>
      <c r="D110" s="81">
        <v>0</v>
      </c>
      <c r="E110" s="81">
        <v>0</v>
      </c>
      <c r="F110" s="81">
        <v>0</v>
      </c>
      <c r="G110" s="81">
        <v>0</v>
      </c>
      <c r="H110" s="81">
        <v>0</v>
      </c>
      <c r="I110" s="81">
        <v>0</v>
      </c>
      <c r="J110" s="81">
        <v>0</v>
      </c>
      <c r="K110" s="81">
        <v>0</v>
      </c>
      <c r="L110" s="81">
        <v>0</v>
      </c>
      <c r="M110" s="81">
        <v>0</v>
      </c>
      <c r="N110" s="81">
        <v>0</v>
      </c>
      <c r="O110" s="81">
        <v>0</v>
      </c>
      <c r="P110" s="81">
        <v>0</v>
      </c>
      <c r="Q110" s="81">
        <v>0</v>
      </c>
      <c r="R110" s="82">
        <v>0</v>
      </c>
      <c r="S110" s="80">
        <v>0</v>
      </c>
      <c r="T110" s="81">
        <v>0</v>
      </c>
      <c r="U110" s="81">
        <v>0</v>
      </c>
      <c r="V110" s="81">
        <v>0</v>
      </c>
      <c r="W110" s="81">
        <v>0</v>
      </c>
      <c r="X110" s="81">
        <v>0</v>
      </c>
      <c r="Y110" s="81">
        <v>0</v>
      </c>
      <c r="Z110" s="81">
        <v>0</v>
      </c>
      <c r="AA110" s="81">
        <v>0</v>
      </c>
      <c r="AB110" s="81">
        <v>0</v>
      </c>
      <c r="AC110" s="81">
        <v>0</v>
      </c>
      <c r="AD110" s="81">
        <v>0</v>
      </c>
      <c r="AE110" s="81">
        <v>0</v>
      </c>
      <c r="AF110" s="81">
        <v>0</v>
      </c>
      <c r="AG110" s="81">
        <v>0</v>
      </c>
      <c r="AH110" s="81">
        <v>0</v>
      </c>
      <c r="AI110" s="82">
        <v>0</v>
      </c>
      <c r="AJ110" s="80">
        <v>0</v>
      </c>
      <c r="AK110" s="81">
        <v>0</v>
      </c>
      <c r="AL110" s="81">
        <v>0</v>
      </c>
      <c r="AM110" s="81">
        <v>0</v>
      </c>
      <c r="AN110" s="81">
        <v>0</v>
      </c>
      <c r="AO110" s="81">
        <v>0</v>
      </c>
      <c r="AP110" s="81">
        <v>0</v>
      </c>
      <c r="AQ110" s="81">
        <v>0</v>
      </c>
      <c r="AR110" s="81">
        <v>0</v>
      </c>
      <c r="AS110" s="81">
        <v>0</v>
      </c>
      <c r="AT110" s="81">
        <v>0</v>
      </c>
      <c r="AU110" s="81">
        <v>0</v>
      </c>
      <c r="AV110" s="81">
        <v>0</v>
      </c>
      <c r="AW110" s="81">
        <v>0</v>
      </c>
      <c r="AX110" s="81">
        <v>0</v>
      </c>
      <c r="AY110" s="81">
        <v>0</v>
      </c>
      <c r="AZ110" s="82"/>
      <c r="BA110" s="80">
        <v>0</v>
      </c>
      <c r="BB110" s="81">
        <v>0</v>
      </c>
      <c r="BC110" s="81">
        <v>0</v>
      </c>
      <c r="BD110" s="81">
        <v>0</v>
      </c>
      <c r="BE110" s="81">
        <v>0</v>
      </c>
      <c r="BF110" s="81">
        <v>0</v>
      </c>
      <c r="BG110" s="81">
        <v>0</v>
      </c>
      <c r="BH110" s="81">
        <v>0</v>
      </c>
      <c r="BI110" s="81">
        <v>0</v>
      </c>
      <c r="BJ110" s="81">
        <v>0</v>
      </c>
      <c r="BK110" s="81">
        <v>0</v>
      </c>
      <c r="BL110" s="81">
        <v>0</v>
      </c>
      <c r="BM110" s="81">
        <v>0</v>
      </c>
      <c r="BN110" s="81">
        <v>0</v>
      </c>
      <c r="BO110" s="81">
        <v>0</v>
      </c>
      <c r="BP110" s="81">
        <v>0</v>
      </c>
      <c r="BQ110" s="82">
        <v>0</v>
      </c>
      <c r="BR110" s="82">
        <v>0</v>
      </c>
      <c r="BS110" s="83">
        <v>0</v>
      </c>
      <c r="BT110" s="84">
        <f t="shared" si="3"/>
        <v>0</v>
      </c>
      <c r="BU110" s="84">
        <f t="shared" si="4"/>
        <v>0</v>
      </c>
      <c r="BV110" s="84">
        <f t="shared" si="5"/>
        <v>0</v>
      </c>
    </row>
    <row r="111" spans="1:74" ht="13.15" hidden="1" customHeight="1" outlineLevel="3" x14ac:dyDescent="0.3">
      <c r="A111" s="79" t="s">
        <v>254</v>
      </c>
      <c r="B111" s="80">
        <v>0</v>
      </c>
      <c r="C111" s="81">
        <v>0</v>
      </c>
      <c r="D111" s="81">
        <v>0</v>
      </c>
      <c r="E111" s="81">
        <v>0</v>
      </c>
      <c r="F111" s="81">
        <v>0</v>
      </c>
      <c r="G111" s="81">
        <v>0</v>
      </c>
      <c r="H111" s="81">
        <v>0</v>
      </c>
      <c r="I111" s="81">
        <v>0</v>
      </c>
      <c r="J111" s="81">
        <v>0</v>
      </c>
      <c r="K111" s="81">
        <v>0</v>
      </c>
      <c r="L111" s="81">
        <v>0</v>
      </c>
      <c r="M111" s="81">
        <v>0</v>
      </c>
      <c r="N111" s="81">
        <v>0</v>
      </c>
      <c r="O111" s="81">
        <v>0</v>
      </c>
      <c r="P111" s="81">
        <v>0</v>
      </c>
      <c r="Q111" s="81">
        <v>0</v>
      </c>
      <c r="R111" s="82">
        <v>0</v>
      </c>
      <c r="S111" s="80">
        <v>0</v>
      </c>
      <c r="T111" s="81">
        <v>0</v>
      </c>
      <c r="U111" s="81">
        <v>0</v>
      </c>
      <c r="V111" s="81">
        <v>0</v>
      </c>
      <c r="W111" s="81">
        <v>0</v>
      </c>
      <c r="X111" s="81">
        <v>0</v>
      </c>
      <c r="Y111" s="81">
        <v>0</v>
      </c>
      <c r="Z111" s="81">
        <v>0</v>
      </c>
      <c r="AA111" s="81">
        <v>0</v>
      </c>
      <c r="AB111" s="81">
        <v>0</v>
      </c>
      <c r="AC111" s="81">
        <v>0</v>
      </c>
      <c r="AD111" s="81">
        <v>0</v>
      </c>
      <c r="AE111" s="81">
        <v>0</v>
      </c>
      <c r="AF111" s="81">
        <v>0</v>
      </c>
      <c r="AG111" s="81">
        <v>0</v>
      </c>
      <c r="AH111" s="81">
        <v>0</v>
      </c>
      <c r="AI111" s="82">
        <v>0</v>
      </c>
      <c r="AJ111" s="80">
        <v>0</v>
      </c>
      <c r="AK111" s="81">
        <v>0</v>
      </c>
      <c r="AL111" s="81">
        <v>0</v>
      </c>
      <c r="AM111" s="81">
        <v>0</v>
      </c>
      <c r="AN111" s="81">
        <v>0</v>
      </c>
      <c r="AO111" s="81">
        <v>0</v>
      </c>
      <c r="AP111" s="81">
        <v>0</v>
      </c>
      <c r="AQ111" s="81">
        <v>0</v>
      </c>
      <c r="AR111" s="81">
        <v>0</v>
      </c>
      <c r="AS111" s="81">
        <v>0</v>
      </c>
      <c r="AT111" s="81">
        <v>0</v>
      </c>
      <c r="AU111" s="81">
        <v>0</v>
      </c>
      <c r="AV111" s="81">
        <v>0</v>
      </c>
      <c r="AW111" s="81">
        <v>0</v>
      </c>
      <c r="AX111" s="81">
        <v>0</v>
      </c>
      <c r="AY111" s="81">
        <v>0</v>
      </c>
      <c r="AZ111" s="82"/>
      <c r="BA111" s="80">
        <v>0</v>
      </c>
      <c r="BB111" s="81">
        <v>0</v>
      </c>
      <c r="BC111" s="81">
        <v>0</v>
      </c>
      <c r="BD111" s="81">
        <v>0</v>
      </c>
      <c r="BE111" s="81">
        <v>0</v>
      </c>
      <c r="BF111" s="81">
        <v>0</v>
      </c>
      <c r="BG111" s="81">
        <v>0</v>
      </c>
      <c r="BH111" s="81">
        <v>0</v>
      </c>
      <c r="BI111" s="81">
        <v>0</v>
      </c>
      <c r="BJ111" s="81">
        <v>0</v>
      </c>
      <c r="BK111" s="81">
        <v>0</v>
      </c>
      <c r="BL111" s="81">
        <v>0</v>
      </c>
      <c r="BM111" s="81">
        <v>0</v>
      </c>
      <c r="BN111" s="81">
        <v>0</v>
      </c>
      <c r="BO111" s="81">
        <v>0</v>
      </c>
      <c r="BP111" s="81">
        <v>0</v>
      </c>
      <c r="BQ111" s="82">
        <v>0</v>
      </c>
      <c r="BR111" s="82">
        <v>0</v>
      </c>
      <c r="BS111" s="83">
        <v>0</v>
      </c>
      <c r="BT111" s="84">
        <f t="shared" si="3"/>
        <v>0</v>
      </c>
      <c r="BU111" s="84">
        <f t="shared" si="4"/>
        <v>0</v>
      </c>
      <c r="BV111" s="84">
        <f t="shared" si="5"/>
        <v>0</v>
      </c>
    </row>
    <row r="112" spans="1:74" ht="13.15" hidden="1" customHeight="1" outlineLevel="3" x14ac:dyDescent="0.3">
      <c r="A112" s="79" t="s">
        <v>255</v>
      </c>
      <c r="B112" s="80">
        <v>0</v>
      </c>
      <c r="C112" s="81">
        <v>0</v>
      </c>
      <c r="D112" s="81">
        <v>0</v>
      </c>
      <c r="E112" s="81">
        <v>0</v>
      </c>
      <c r="F112" s="81">
        <v>0</v>
      </c>
      <c r="G112" s="81">
        <v>0</v>
      </c>
      <c r="H112" s="81">
        <v>0</v>
      </c>
      <c r="I112" s="81">
        <v>0</v>
      </c>
      <c r="J112" s="81">
        <v>0</v>
      </c>
      <c r="K112" s="81">
        <v>0</v>
      </c>
      <c r="L112" s="81">
        <v>0</v>
      </c>
      <c r="M112" s="81">
        <v>0</v>
      </c>
      <c r="N112" s="81">
        <v>0</v>
      </c>
      <c r="O112" s="81">
        <v>0</v>
      </c>
      <c r="P112" s="81">
        <v>0</v>
      </c>
      <c r="Q112" s="81">
        <v>0</v>
      </c>
      <c r="R112" s="82">
        <v>0</v>
      </c>
      <c r="S112" s="80">
        <v>0</v>
      </c>
      <c r="T112" s="81">
        <v>0</v>
      </c>
      <c r="U112" s="81">
        <v>0</v>
      </c>
      <c r="V112" s="81">
        <v>0</v>
      </c>
      <c r="W112" s="81">
        <v>0</v>
      </c>
      <c r="X112" s="81">
        <v>0</v>
      </c>
      <c r="Y112" s="81">
        <v>0</v>
      </c>
      <c r="Z112" s="81">
        <v>0</v>
      </c>
      <c r="AA112" s="81">
        <v>0</v>
      </c>
      <c r="AB112" s="81">
        <v>0</v>
      </c>
      <c r="AC112" s="81">
        <v>0</v>
      </c>
      <c r="AD112" s="81">
        <v>0</v>
      </c>
      <c r="AE112" s="81">
        <v>0</v>
      </c>
      <c r="AF112" s="81">
        <v>0</v>
      </c>
      <c r="AG112" s="81">
        <v>0</v>
      </c>
      <c r="AH112" s="81">
        <v>0</v>
      </c>
      <c r="AI112" s="82">
        <v>0</v>
      </c>
      <c r="AJ112" s="80">
        <v>0</v>
      </c>
      <c r="AK112" s="81">
        <v>0</v>
      </c>
      <c r="AL112" s="81">
        <v>0</v>
      </c>
      <c r="AM112" s="81">
        <v>0</v>
      </c>
      <c r="AN112" s="81">
        <v>0</v>
      </c>
      <c r="AO112" s="81">
        <v>0</v>
      </c>
      <c r="AP112" s="81">
        <v>0</v>
      </c>
      <c r="AQ112" s="81">
        <v>0</v>
      </c>
      <c r="AR112" s="81">
        <v>0</v>
      </c>
      <c r="AS112" s="81">
        <v>0</v>
      </c>
      <c r="AT112" s="81">
        <v>0</v>
      </c>
      <c r="AU112" s="81">
        <v>0</v>
      </c>
      <c r="AV112" s="81">
        <v>0</v>
      </c>
      <c r="AW112" s="81">
        <v>0</v>
      </c>
      <c r="AX112" s="81">
        <v>0</v>
      </c>
      <c r="AY112" s="81">
        <v>0</v>
      </c>
      <c r="AZ112" s="82"/>
      <c r="BA112" s="80">
        <v>0</v>
      </c>
      <c r="BB112" s="81">
        <v>0</v>
      </c>
      <c r="BC112" s="81">
        <v>0</v>
      </c>
      <c r="BD112" s="81">
        <v>0</v>
      </c>
      <c r="BE112" s="81">
        <v>0</v>
      </c>
      <c r="BF112" s="81">
        <v>0</v>
      </c>
      <c r="BG112" s="81">
        <v>0</v>
      </c>
      <c r="BH112" s="81">
        <v>0</v>
      </c>
      <c r="BI112" s="81">
        <v>0</v>
      </c>
      <c r="BJ112" s="81">
        <v>0</v>
      </c>
      <c r="BK112" s="81">
        <v>0</v>
      </c>
      <c r="BL112" s="81">
        <v>0</v>
      </c>
      <c r="BM112" s="81">
        <v>0</v>
      </c>
      <c r="BN112" s="81">
        <v>0</v>
      </c>
      <c r="BO112" s="81">
        <v>0</v>
      </c>
      <c r="BP112" s="81">
        <v>0</v>
      </c>
      <c r="BQ112" s="82">
        <v>0</v>
      </c>
      <c r="BR112" s="82">
        <v>0</v>
      </c>
      <c r="BS112" s="83">
        <v>0</v>
      </c>
      <c r="BT112" s="84">
        <f t="shared" si="3"/>
        <v>0</v>
      </c>
      <c r="BU112" s="84">
        <f t="shared" si="4"/>
        <v>0</v>
      </c>
      <c r="BV112" s="84">
        <f t="shared" si="5"/>
        <v>0</v>
      </c>
    </row>
    <row r="113" spans="1:74" ht="13.15" hidden="1" customHeight="1" outlineLevel="3" x14ac:dyDescent="0.3">
      <c r="A113" s="79" t="s">
        <v>256</v>
      </c>
      <c r="B113" s="80">
        <v>0</v>
      </c>
      <c r="C113" s="81">
        <v>0</v>
      </c>
      <c r="D113" s="81">
        <v>0</v>
      </c>
      <c r="E113" s="81">
        <v>0</v>
      </c>
      <c r="F113" s="81">
        <v>0</v>
      </c>
      <c r="G113" s="81">
        <v>0</v>
      </c>
      <c r="H113" s="81">
        <v>0</v>
      </c>
      <c r="I113" s="81">
        <v>0</v>
      </c>
      <c r="J113" s="81">
        <v>0</v>
      </c>
      <c r="K113" s="81">
        <v>0</v>
      </c>
      <c r="L113" s="81">
        <v>0</v>
      </c>
      <c r="M113" s="81">
        <v>0</v>
      </c>
      <c r="N113" s="81">
        <v>0</v>
      </c>
      <c r="O113" s="81">
        <v>0</v>
      </c>
      <c r="P113" s="81">
        <v>0</v>
      </c>
      <c r="Q113" s="81">
        <v>0</v>
      </c>
      <c r="R113" s="82">
        <v>0</v>
      </c>
      <c r="S113" s="80">
        <v>0</v>
      </c>
      <c r="T113" s="81">
        <v>0</v>
      </c>
      <c r="U113" s="81">
        <v>0</v>
      </c>
      <c r="V113" s="81">
        <v>0</v>
      </c>
      <c r="W113" s="81">
        <v>0</v>
      </c>
      <c r="X113" s="81">
        <v>0</v>
      </c>
      <c r="Y113" s="81">
        <v>0</v>
      </c>
      <c r="Z113" s="81">
        <v>0</v>
      </c>
      <c r="AA113" s="81">
        <v>0</v>
      </c>
      <c r="AB113" s="81">
        <v>0</v>
      </c>
      <c r="AC113" s="81">
        <v>0</v>
      </c>
      <c r="AD113" s="81">
        <v>0</v>
      </c>
      <c r="AE113" s="81">
        <v>0</v>
      </c>
      <c r="AF113" s="81">
        <v>0</v>
      </c>
      <c r="AG113" s="81">
        <v>0</v>
      </c>
      <c r="AH113" s="81">
        <v>0</v>
      </c>
      <c r="AI113" s="82">
        <v>0</v>
      </c>
      <c r="AJ113" s="80">
        <v>0</v>
      </c>
      <c r="AK113" s="81">
        <v>0</v>
      </c>
      <c r="AL113" s="81">
        <v>0</v>
      </c>
      <c r="AM113" s="81">
        <v>0</v>
      </c>
      <c r="AN113" s="81">
        <v>0</v>
      </c>
      <c r="AO113" s="81">
        <v>0</v>
      </c>
      <c r="AP113" s="81">
        <v>0</v>
      </c>
      <c r="AQ113" s="81">
        <v>0</v>
      </c>
      <c r="AR113" s="81">
        <v>0</v>
      </c>
      <c r="AS113" s="81">
        <v>0</v>
      </c>
      <c r="AT113" s="81">
        <v>0</v>
      </c>
      <c r="AU113" s="81">
        <v>0</v>
      </c>
      <c r="AV113" s="81">
        <v>0</v>
      </c>
      <c r="AW113" s="81">
        <v>0</v>
      </c>
      <c r="AX113" s="81">
        <v>0</v>
      </c>
      <c r="AY113" s="81">
        <v>0</v>
      </c>
      <c r="AZ113" s="82"/>
      <c r="BA113" s="80">
        <v>0</v>
      </c>
      <c r="BB113" s="81">
        <v>0</v>
      </c>
      <c r="BC113" s="81">
        <v>0</v>
      </c>
      <c r="BD113" s="81">
        <v>0</v>
      </c>
      <c r="BE113" s="81">
        <v>0</v>
      </c>
      <c r="BF113" s="81">
        <v>0</v>
      </c>
      <c r="BG113" s="81">
        <v>0</v>
      </c>
      <c r="BH113" s="81">
        <v>0</v>
      </c>
      <c r="BI113" s="81">
        <v>0</v>
      </c>
      <c r="BJ113" s="81">
        <v>0</v>
      </c>
      <c r="BK113" s="81">
        <v>0</v>
      </c>
      <c r="BL113" s="81">
        <v>0</v>
      </c>
      <c r="BM113" s="81">
        <v>0</v>
      </c>
      <c r="BN113" s="81">
        <v>0</v>
      </c>
      <c r="BO113" s="81">
        <v>0</v>
      </c>
      <c r="BP113" s="81">
        <v>0</v>
      </c>
      <c r="BQ113" s="82">
        <v>0</v>
      </c>
      <c r="BR113" s="82">
        <v>0</v>
      </c>
      <c r="BS113" s="83">
        <v>0</v>
      </c>
      <c r="BT113" s="84">
        <f t="shared" si="3"/>
        <v>0</v>
      </c>
      <c r="BU113" s="84">
        <f t="shared" si="4"/>
        <v>0</v>
      </c>
      <c r="BV113" s="84">
        <f t="shared" si="5"/>
        <v>0</v>
      </c>
    </row>
    <row r="114" spans="1:74" ht="13.15" hidden="1" customHeight="1" outlineLevel="2" collapsed="1" x14ac:dyDescent="0.3">
      <c r="A114" s="79" t="s">
        <v>257</v>
      </c>
      <c r="B114" s="80">
        <v>56742</v>
      </c>
      <c r="C114" s="81">
        <v>8303.9900000000016</v>
      </c>
      <c r="D114" s="81">
        <v>38547.589999999997</v>
      </c>
      <c r="E114" s="81">
        <v>103593.58</v>
      </c>
      <c r="F114" s="81">
        <v>50221.94</v>
      </c>
      <c r="G114" s="81">
        <v>40212.6</v>
      </c>
      <c r="H114" s="81">
        <v>27064.38</v>
      </c>
      <c r="I114" s="81">
        <v>117498.92000000001</v>
      </c>
      <c r="J114" s="81">
        <v>37546.93</v>
      </c>
      <c r="K114" s="81">
        <v>32843.18</v>
      </c>
      <c r="L114" s="81">
        <v>35376.129999999997</v>
      </c>
      <c r="M114" s="81">
        <v>105766.23999999999</v>
      </c>
      <c r="N114" s="81">
        <v>48216.81</v>
      </c>
      <c r="O114" s="81">
        <v>36993.589999999997</v>
      </c>
      <c r="P114" s="81">
        <v>22006.18</v>
      </c>
      <c r="Q114" s="81">
        <v>107216.57999999999</v>
      </c>
      <c r="R114" s="82">
        <v>434075.32</v>
      </c>
      <c r="S114" s="80">
        <v>23520.57</v>
      </c>
      <c r="T114" s="81">
        <v>14946.470000000001</v>
      </c>
      <c r="U114" s="81">
        <v>11753.130000000001</v>
      </c>
      <c r="V114" s="81">
        <v>50220.17</v>
      </c>
      <c r="W114" s="81">
        <v>21868.78</v>
      </c>
      <c r="X114" s="81">
        <v>25127.66</v>
      </c>
      <c r="Y114" s="81">
        <v>27116.95</v>
      </c>
      <c r="Z114" s="81">
        <v>74113.39</v>
      </c>
      <c r="AA114" s="81">
        <v>28958.34</v>
      </c>
      <c r="AB114" s="81">
        <v>27750.47</v>
      </c>
      <c r="AC114" s="81">
        <v>25373.09</v>
      </c>
      <c r="AD114" s="81">
        <v>82081.899999999994</v>
      </c>
      <c r="AE114" s="81">
        <v>22279.98</v>
      </c>
      <c r="AF114" s="81">
        <v>19324.46</v>
      </c>
      <c r="AG114" s="81">
        <v>12343.41</v>
      </c>
      <c r="AH114" s="81">
        <v>53947.850000000006</v>
      </c>
      <c r="AI114" s="82">
        <v>260363.31</v>
      </c>
      <c r="AJ114" s="80">
        <v>23520.57</v>
      </c>
      <c r="AK114" s="81">
        <v>23489.96</v>
      </c>
      <c r="AL114" s="81">
        <v>25288.16</v>
      </c>
      <c r="AM114" s="81">
        <v>72298.69</v>
      </c>
      <c r="AN114" s="81">
        <v>28129.81</v>
      </c>
      <c r="AO114" s="81">
        <v>26848.73</v>
      </c>
      <c r="AP114" s="81">
        <v>27138.79</v>
      </c>
      <c r="AQ114" s="81">
        <v>82117.33</v>
      </c>
      <c r="AR114" s="81">
        <v>17068.269999999997</v>
      </c>
      <c r="AS114" s="81">
        <v>13966.73</v>
      </c>
      <c r="AT114" s="81">
        <v>13222</v>
      </c>
      <c r="AU114" s="81">
        <v>44257</v>
      </c>
      <c r="AV114" s="81">
        <v>12410.89</v>
      </c>
      <c r="AW114" s="81">
        <v>11937.33</v>
      </c>
      <c r="AX114" s="81">
        <v>11701.31</v>
      </c>
      <c r="AY114" s="81">
        <v>36049.53</v>
      </c>
      <c r="AZ114" s="82"/>
      <c r="BA114" s="80">
        <v>23520.57</v>
      </c>
      <c r="BB114" s="81">
        <v>14946.470000000001</v>
      </c>
      <c r="BC114" s="81">
        <v>11753.130000000001</v>
      </c>
      <c r="BD114" s="81">
        <v>50220.17</v>
      </c>
      <c r="BE114" s="81">
        <v>21868.78</v>
      </c>
      <c r="BF114" s="81">
        <v>26052.02</v>
      </c>
      <c r="BG114" s="81">
        <v>29145.670000000002</v>
      </c>
      <c r="BH114" s="81">
        <v>77066.47</v>
      </c>
      <c r="BI114" s="81">
        <v>26176.52</v>
      </c>
      <c r="BJ114" s="81">
        <v>23947.57</v>
      </c>
      <c r="BK114" s="81">
        <v>20815.98</v>
      </c>
      <c r="BL114" s="81">
        <v>70940.069999999992</v>
      </c>
      <c r="BM114" s="81">
        <v>17548.66</v>
      </c>
      <c r="BN114" s="81">
        <v>12094.61</v>
      </c>
      <c r="BO114" s="81">
        <v>11991.64</v>
      </c>
      <c r="BP114" s="81">
        <v>41634.910000000003</v>
      </c>
      <c r="BQ114" s="82">
        <v>239861.62000000005</v>
      </c>
      <c r="BR114" s="82">
        <v>3258.880000000001</v>
      </c>
      <c r="BS114" s="83">
        <v>14.901974412838765</v>
      </c>
      <c r="BT114" s="84">
        <f t="shared" si="3"/>
        <v>-173712.01</v>
      </c>
      <c r="BU114" s="84">
        <f t="shared" si="4"/>
        <v>260363.31</v>
      </c>
      <c r="BV114" s="84">
        <f t="shared" si="5"/>
        <v>20501.689999999944</v>
      </c>
    </row>
    <row r="115" spans="1:74" ht="13.15" hidden="1" customHeight="1" outlineLevel="1" collapsed="1" x14ac:dyDescent="0.3">
      <c r="A115" s="79" t="s">
        <v>258</v>
      </c>
      <c r="B115" s="80">
        <v>56742</v>
      </c>
      <c r="C115" s="81">
        <v>8303.9900000000016</v>
      </c>
      <c r="D115" s="81">
        <v>38547.589999999997</v>
      </c>
      <c r="E115" s="81">
        <v>103593.58</v>
      </c>
      <c r="F115" s="81">
        <v>50221.94</v>
      </c>
      <c r="G115" s="81">
        <v>40212.6</v>
      </c>
      <c r="H115" s="81">
        <v>27064.38</v>
      </c>
      <c r="I115" s="81">
        <v>117498.92000000001</v>
      </c>
      <c r="J115" s="81">
        <v>38127.64</v>
      </c>
      <c r="K115" s="81">
        <v>33421.39</v>
      </c>
      <c r="L115" s="81">
        <v>35955.589999999997</v>
      </c>
      <c r="M115" s="81">
        <v>107504.62</v>
      </c>
      <c r="N115" s="81">
        <v>48796.27</v>
      </c>
      <c r="O115" s="81">
        <v>37573.049999999996</v>
      </c>
      <c r="P115" s="81">
        <v>22585.64</v>
      </c>
      <c r="Q115" s="81">
        <v>108954.95999999999</v>
      </c>
      <c r="R115" s="82">
        <v>437552.08</v>
      </c>
      <c r="S115" s="80">
        <v>24100.03</v>
      </c>
      <c r="T115" s="81">
        <v>15525.93</v>
      </c>
      <c r="U115" s="81">
        <v>12332.59</v>
      </c>
      <c r="V115" s="81">
        <v>51958.55</v>
      </c>
      <c r="W115" s="81">
        <v>22448.239999999998</v>
      </c>
      <c r="X115" s="81">
        <v>25933.57</v>
      </c>
      <c r="Y115" s="81">
        <v>27116.95</v>
      </c>
      <c r="Z115" s="81">
        <v>75498.759999999995</v>
      </c>
      <c r="AA115" s="81">
        <v>28958.34</v>
      </c>
      <c r="AB115" s="81">
        <v>27750.47</v>
      </c>
      <c r="AC115" s="81">
        <v>25373.09</v>
      </c>
      <c r="AD115" s="81">
        <v>82081.899999999994</v>
      </c>
      <c r="AE115" s="81">
        <v>22279.98</v>
      </c>
      <c r="AF115" s="81">
        <v>19324.46</v>
      </c>
      <c r="AG115" s="81">
        <v>12343.41</v>
      </c>
      <c r="AH115" s="81">
        <v>53947.850000000006</v>
      </c>
      <c r="AI115" s="82">
        <v>263487.06</v>
      </c>
      <c r="AJ115" s="80">
        <v>24100.03</v>
      </c>
      <c r="AK115" s="81">
        <v>23489.96</v>
      </c>
      <c r="AL115" s="81">
        <v>25288.16</v>
      </c>
      <c r="AM115" s="81">
        <v>72878.149999999994</v>
      </c>
      <c r="AN115" s="81">
        <v>28129.81</v>
      </c>
      <c r="AO115" s="81">
        <v>26848.73</v>
      </c>
      <c r="AP115" s="81">
        <v>27138.79</v>
      </c>
      <c r="AQ115" s="81">
        <v>82117.33</v>
      </c>
      <c r="AR115" s="81">
        <v>17068.269999999997</v>
      </c>
      <c r="AS115" s="81">
        <v>13966.73</v>
      </c>
      <c r="AT115" s="81">
        <v>13222</v>
      </c>
      <c r="AU115" s="81">
        <v>44257</v>
      </c>
      <c r="AV115" s="81">
        <v>12410.89</v>
      </c>
      <c r="AW115" s="81">
        <v>11937.33</v>
      </c>
      <c r="AX115" s="81">
        <v>11701.31</v>
      </c>
      <c r="AY115" s="81">
        <v>36049.53</v>
      </c>
      <c r="AZ115" s="82"/>
      <c r="BA115" s="80">
        <v>24100.03</v>
      </c>
      <c r="BB115" s="81">
        <v>15525.93</v>
      </c>
      <c r="BC115" s="81">
        <v>12332.59</v>
      </c>
      <c r="BD115" s="81">
        <v>51958.55</v>
      </c>
      <c r="BE115" s="81">
        <v>22448.239999999998</v>
      </c>
      <c r="BF115" s="81">
        <v>26052.02</v>
      </c>
      <c r="BG115" s="81">
        <v>29145.670000000002</v>
      </c>
      <c r="BH115" s="81">
        <v>77645.929999999993</v>
      </c>
      <c r="BI115" s="81">
        <v>26176.52</v>
      </c>
      <c r="BJ115" s="81">
        <v>23947.57</v>
      </c>
      <c r="BK115" s="81">
        <v>20815.98</v>
      </c>
      <c r="BL115" s="81">
        <v>70940.069999999992</v>
      </c>
      <c r="BM115" s="81">
        <v>17548.66</v>
      </c>
      <c r="BN115" s="81">
        <v>12094.61</v>
      </c>
      <c r="BO115" s="81">
        <v>11991.64</v>
      </c>
      <c r="BP115" s="81">
        <v>41634.910000000003</v>
      </c>
      <c r="BQ115" s="82">
        <v>242179.46000000002</v>
      </c>
      <c r="BR115" s="82">
        <v>3485.3300000000017</v>
      </c>
      <c r="BS115" s="83">
        <v>15.526072422604187</v>
      </c>
      <c r="BT115" s="84">
        <f t="shared" si="3"/>
        <v>-174065.02000000002</v>
      </c>
      <c r="BU115" s="84">
        <f t="shared" si="4"/>
        <v>263487.06</v>
      </c>
      <c r="BV115" s="84">
        <f t="shared" si="5"/>
        <v>21307.599999999977</v>
      </c>
    </row>
    <row r="116" spans="1:74" collapsed="1" x14ac:dyDescent="0.3">
      <c r="A116" s="85" t="s">
        <v>259</v>
      </c>
      <c r="B116" s="86">
        <v>131829.84999999998</v>
      </c>
      <c r="C116" s="87">
        <v>79555.710000000006</v>
      </c>
      <c r="D116" s="87">
        <v>115387.64</v>
      </c>
      <c r="E116" s="87">
        <v>326773.2</v>
      </c>
      <c r="F116" s="87">
        <v>132671.54</v>
      </c>
      <c r="G116" s="87">
        <v>117149.17000000001</v>
      </c>
      <c r="H116" s="87">
        <v>124530.72000000002</v>
      </c>
      <c r="I116" s="87">
        <v>374351.43000000005</v>
      </c>
      <c r="J116" s="87">
        <v>132099.32</v>
      </c>
      <c r="K116" s="87">
        <v>164262.70000000001</v>
      </c>
      <c r="L116" s="87">
        <v>143500.29999999999</v>
      </c>
      <c r="M116" s="87">
        <v>439862.32</v>
      </c>
      <c r="N116" s="87">
        <v>173342.62</v>
      </c>
      <c r="O116" s="87">
        <v>94889.73000000001</v>
      </c>
      <c r="P116" s="87">
        <v>103063.62000000001</v>
      </c>
      <c r="Q116" s="87">
        <v>371295.97</v>
      </c>
      <c r="R116" s="88">
        <v>1512282.92</v>
      </c>
      <c r="S116" s="86">
        <v>142057.88</v>
      </c>
      <c r="T116" s="87">
        <v>63201.630000000012</v>
      </c>
      <c r="U116" s="87">
        <v>78641.710000000006</v>
      </c>
      <c r="V116" s="87">
        <v>283901.22000000003</v>
      </c>
      <c r="W116" s="87">
        <v>119620.62</v>
      </c>
      <c r="X116" s="87">
        <v>110783.51000000001</v>
      </c>
      <c r="Y116" s="87">
        <v>128573.45</v>
      </c>
      <c r="Z116" s="87">
        <v>358977.58</v>
      </c>
      <c r="AA116" s="87">
        <v>124998.25</v>
      </c>
      <c r="AB116" s="87">
        <v>129032.33</v>
      </c>
      <c r="AC116" s="87">
        <v>136962.65</v>
      </c>
      <c r="AD116" s="87">
        <v>390993.23</v>
      </c>
      <c r="AE116" s="87">
        <v>128328.88</v>
      </c>
      <c r="AF116" s="87">
        <v>130835.56</v>
      </c>
      <c r="AG116" s="87">
        <v>118260.16000000002</v>
      </c>
      <c r="AH116" s="87">
        <v>377424.60000000003</v>
      </c>
      <c r="AI116" s="88">
        <v>1411296.6300000001</v>
      </c>
      <c r="AJ116" s="86">
        <v>142057.88</v>
      </c>
      <c r="AK116" s="87">
        <v>118467.89000000001</v>
      </c>
      <c r="AL116" s="87">
        <v>125772.34000000001</v>
      </c>
      <c r="AM116" s="87">
        <v>386298.11000000004</v>
      </c>
      <c r="AN116" s="87">
        <v>133928.20000000001</v>
      </c>
      <c r="AO116" s="87">
        <v>134100.76999999999</v>
      </c>
      <c r="AP116" s="87">
        <v>129501.28</v>
      </c>
      <c r="AQ116" s="87">
        <v>397530.25</v>
      </c>
      <c r="AR116" s="87">
        <v>109921.85999999999</v>
      </c>
      <c r="AS116" s="87">
        <v>112062.26999999999</v>
      </c>
      <c r="AT116" s="87">
        <v>121625.23999999999</v>
      </c>
      <c r="AU116" s="87">
        <v>343609.37</v>
      </c>
      <c r="AV116" s="87">
        <v>114376.93</v>
      </c>
      <c r="AW116" s="87">
        <v>119365.56999999999</v>
      </c>
      <c r="AX116" s="87">
        <v>113535.2</v>
      </c>
      <c r="AY116" s="87">
        <v>347277.7</v>
      </c>
      <c r="AZ116" s="88"/>
      <c r="BA116" s="86">
        <v>142057.88</v>
      </c>
      <c r="BB116" s="87">
        <v>63201.630000000012</v>
      </c>
      <c r="BC116" s="87">
        <v>78641.710000000006</v>
      </c>
      <c r="BD116" s="87">
        <v>283901.22000000003</v>
      </c>
      <c r="BE116" s="87">
        <v>119620.62</v>
      </c>
      <c r="BF116" s="87">
        <v>132735.72</v>
      </c>
      <c r="BG116" s="87">
        <v>130939.81999999999</v>
      </c>
      <c r="BH116" s="87">
        <v>383296.16</v>
      </c>
      <c r="BI116" s="87">
        <v>119100.12000000001</v>
      </c>
      <c r="BJ116" s="87">
        <v>122113.12</v>
      </c>
      <c r="BK116" s="87">
        <v>129289.23</v>
      </c>
      <c r="BL116" s="87">
        <v>370502.47</v>
      </c>
      <c r="BM116" s="87">
        <v>120359.97</v>
      </c>
      <c r="BN116" s="87">
        <v>120368.12</v>
      </c>
      <c r="BO116" s="87">
        <v>114670.8</v>
      </c>
      <c r="BP116" s="87">
        <v>355398.89</v>
      </c>
      <c r="BQ116" s="88">
        <v>1393098.74</v>
      </c>
      <c r="BR116" s="88">
        <v>-8837.109999999986</v>
      </c>
      <c r="BS116" s="88">
        <v>-7.3876142758664738</v>
      </c>
      <c r="BT116" s="89">
        <f t="shared" si="3"/>
        <v>-100986.2899999998</v>
      </c>
      <c r="BU116" s="89">
        <f t="shared" si="4"/>
        <v>1411296.6300000001</v>
      </c>
      <c r="BV116" s="89">
        <f t="shared" si="5"/>
        <v>18197.89000000013</v>
      </c>
    </row>
    <row r="117" spans="1:74" x14ac:dyDescent="0.3">
      <c r="A117" s="85" t="s">
        <v>260</v>
      </c>
      <c r="B117" s="90">
        <v>31.64903216823005</v>
      </c>
      <c r="C117" s="91">
        <v>20.281549395080877</v>
      </c>
      <c r="D117" s="91">
        <v>21.353976784371387</v>
      </c>
      <c r="E117" s="91">
        <v>24.220672275136199</v>
      </c>
      <c r="F117" s="91">
        <v>30.625686571123577</v>
      </c>
      <c r="G117" s="91">
        <v>33.272050600686185</v>
      </c>
      <c r="H117" s="91">
        <v>32.650213777303762</v>
      </c>
      <c r="I117" s="91">
        <v>32.086158914462587</v>
      </c>
      <c r="J117" s="91">
        <v>29.160959812436449</v>
      </c>
      <c r="K117" s="91">
        <v>30.131883984064444</v>
      </c>
      <c r="L117" s="91">
        <v>36.46905747989225</v>
      </c>
      <c r="M117" s="91">
        <v>31.607672683630817</v>
      </c>
      <c r="N117" s="91">
        <v>39.91518140639225</v>
      </c>
      <c r="O117" s="91">
        <v>22.931223870618911</v>
      </c>
      <c r="P117" s="91">
        <v>20.689634405561169</v>
      </c>
      <c r="Q117" s="91">
        <v>27.580627468982282</v>
      </c>
      <c r="R117" s="92">
        <v>28.785055518135007</v>
      </c>
      <c r="S117" s="90">
        <v>41.267861994212772</v>
      </c>
      <c r="T117" s="91">
        <v>14.849535324911672</v>
      </c>
      <c r="U117" s="91">
        <v>19.369830647223498</v>
      </c>
      <c r="V117" s="91">
        <v>24.144376388986672</v>
      </c>
      <c r="W117" s="91">
        <v>25.543531807810282</v>
      </c>
      <c r="X117" s="91">
        <v>24.558470295633562</v>
      </c>
      <c r="Y117" s="91">
        <v>35.273923182441699</v>
      </c>
      <c r="Z117" s="91">
        <v>27.959888590877231</v>
      </c>
      <c r="AA117" s="91">
        <v>36.710205580029367</v>
      </c>
      <c r="AB117" s="91">
        <v>30.721983333333334</v>
      </c>
      <c r="AC117" s="91">
        <v>30.98702488687783</v>
      </c>
      <c r="AD117" s="91">
        <v>32.515029521829518</v>
      </c>
      <c r="AE117" s="91">
        <v>30.195030588235294</v>
      </c>
      <c r="AF117" s="91">
        <v>28.197318965517244</v>
      </c>
      <c r="AG117" s="91">
        <v>27.924476977567892</v>
      </c>
      <c r="AH117" s="91">
        <v>28.756160000000001</v>
      </c>
      <c r="AI117" s="92">
        <v>28.369195562391912</v>
      </c>
      <c r="AJ117" s="90">
        <v>41.267861994212772</v>
      </c>
      <c r="AK117" s="91">
        <v>31.876198035786363</v>
      </c>
      <c r="AL117" s="91">
        <v>28.219057662104557</v>
      </c>
      <c r="AM117" s="91">
        <v>33.256158523163833</v>
      </c>
      <c r="AN117" s="91">
        <v>28.894973031283715</v>
      </c>
      <c r="AO117" s="91">
        <v>26.55460792079208</v>
      </c>
      <c r="AP117" s="91">
        <v>32.826686945500633</v>
      </c>
      <c r="AQ117" s="91">
        <v>29.16582905355833</v>
      </c>
      <c r="AR117" s="91">
        <v>37.198598984771571</v>
      </c>
      <c r="AS117" s="91">
        <v>31.566836619718309</v>
      </c>
      <c r="AT117" s="91">
        <v>26.613838074398249</v>
      </c>
      <c r="AU117" s="91">
        <v>31.025676749435664</v>
      </c>
      <c r="AV117" s="91">
        <v>27.896812195121949</v>
      </c>
      <c r="AW117" s="91">
        <v>25.289315677966101</v>
      </c>
      <c r="AX117" s="91">
        <v>28.852655654383735</v>
      </c>
      <c r="AY117" s="91">
        <v>27.226789494315955</v>
      </c>
      <c r="AZ117" s="92"/>
      <c r="BA117" s="90">
        <v>41.267861994212772</v>
      </c>
      <c r="BB117" s="91">
        <v>14.849535324911672</v>
      </c>
      <c r="BC117" s="91">
        <v>19.369830647223498</v>
      </c>
      <c r="BD117" s="91">
        <v>24.144376388986672</v>
      </c>
      <c r="BE117" s="91">
        <v>25.543531807810282</v>
      </c>
      <c r="BF117" s="91">
        <v>32.100536880290207</v>
      </c>
      <c r="BG117" s="91">
        <v>32.370783683559949</v>
      </c>
      <c r="BH117" s="91">
        <v>29.798325122994925</v>
      </c>
      <c r="BI117" s="91">
        <v>34.978008810572689</v>
      </c>
      <c r="BJ117" s="91">
        <v>32.135031578947363</v>
      </c>
      <c r="BK117" s="91">
        <v>29.250957013574659</v>
      </c>
      <c r="BL117" s="91">
        <v>31.871180215053762</v>
      </c>
      <c r="BM117" s="91">
        <v>28.319992941176469</v>
      </c>
      <c r="BN117" s="91">
        <v>25.941405172413788</v>
      </c>
      <c r="BO117" s="91">
        <v>27.076930342384887</v>
      </c>
      <c r="BP117" s="91">
        <v>27.078010666666668</v>
      </c>
      <c r="BQ117" s="92">
        <v>28.216662537023083</v>
      </c>
      <c r="BR117" s="92">
        <v>-0.98506151217672056</v>
      </c>
      <c r="BS117" s="92">
        <v>-3.8564029421942529</v>
      </c>
      <c r="BT117" s="93">
        <f t="shared" si="3"/>
        <v>-0.41585995574309464</v>
      </c>
      <c r="BU117" s="93">
        <f t="shared" si="4"/>
        <v>28.369195562391912</v>
      </c>
      <c r="BV117" s="93">
        <f t="shared" si="5"/>
        <v>0.15253302536882885</v>
      </c>
    </row>
    <row r="118" spans="1:74" ht="13.15" hidden="1" customHeight="1" outlineLevel="3" x14ac:dyDescent="0.3">
      <c r="A118" s="79" t="s">
        <v>261</v>
      </c>
      <c r="B118" s="80">
        <v>0</v>
      </c>
      <c r="C118" s="81">
        <v>0</v>
      </c>
      <c r="D118" s="81">
        <v>0</v>
      </c>
      <c r="E118" s="81">
        <v>0</v>
      </c>
      <c r="F118" s="81">
        <v>0</v>
      </c>
      <c r="G118" s="81">
        <v>0</v>
      </c>
      <c r="H118" s="81">
        <v>0</v>
      </c>
      <c r="I118" s="81">
        <v>0</v>
      </c>
      <c r="J118" s="81">
        <v>0</v>
      </c>
      <c r="K118" s="81">
        <v>0</v>
      </c>
      <c r="L118" s="81">
        <v>0</v>
      </c>
      <c r="M118" s="81">
        <v>0</v>
      </c>
      <c r="N118" s="81">
        <v>0</v>
      </c>
      <c r="O118" s="81">
        <v>0</v>
      </c>
      <c r="P118" s="81">
        <v>0</v>
      </c>
      <c r="Q118" s="81">
        <v>0</v>
      </c>
      <c r="R118" s="82">
        <v>0</v>
      </c>
      <c r="S118" s="80">
        <v>0</v>
      </c>
      <c r="T118" s="81">
        <v>0</v>
      </c>
      <c r="U118" s="81">
        <v>0</v>
      </c>
      <c r="V118" s="81">
        <v>0</v>
      </c>
      <c r="W118" s="81">
        <v>0</v>
      </c>
      <c r="X118" s="81">
        <v>0</v>
      </c>
      <c r="Y118" s="81">
        <v>0</v>
      </c>
      <c r="Z118" s="81">
        <v>0</v>
      </c>
      <c r="AA118" s="81">
        <v>0</v>
      </c>
      <c r="AB118" s="81">
        <v>0</v>
      </c>
      <c r="AC118" s="81">
        <v>0</v>
      </c>
      <c r="AD118" s="81">
        <v>0</v>
      </c>
      <c r="AE118" s="81">
        <v>0</v>
      </c>
      <c r="AF118" s="81">
        <v>0</v>
      </c>
      <c r="AG118" s="81">
        <v>0</v>
      </c>
      <c r="AH118" s="81">
        <v>0</v>
      </c>
      <c r="AI118" s="82">
        <v>0</v>
      </c>
      <c r="AJ118" s="80">
        <v>0</v>
      </c>
      <c r="AK118" s="81">
        <v>0</v>
      </c>
      <c r="AL118" s="81">
        <v>0</v>
      </c>
      <c r="AM118" s="81">
        <v>0</v>
      </c>
      <c r="AN118" s="81">
        <v>0</v>
      </c>
      <c r="AO118" s="81">
        <v>0</v>
      </c>
      <c r="AP118" s="81">
        <v>0</v>
      </c>
      <c r="AQ118" s="81">
        <v>0</v>
      </c>
      <c r="AR118" s="81">
        <v>0</v>
      </c>
      <c r="AS118" s="81">
        <v>0</v>
      </c>
      <c r="AT118" s="81">
        <v>0</v>
      </c>
      <c r="AU118" s="81">
        <v>0</v>
      </c>
      <c r="AV118" s="81">
        <v>0</v>
      </c>
      <c r="AW118" s="81">
        <v>0</v>
      </c>
      <c r="AX118" s="81">
        <v>0</v>
      </c>
      <c r="AY118" s="81">
        <v>0</v>
      </c>
      <c r="AZ118" s="82"/>
      <c r="BA118" s="80">
        <v>0</v>
      </c>
      <c r="BB118" s="81">
        <v>0</v>
      </c>
      <c r="BC118" s="81">
        <v>0</v>
      </c>
      <c r="BD118" s="81">
        <v>0</v>
      </c>
      <c r="BE118" s="81">
        <v>0</v>
      </c>
      <c r="BF118" s="81">
        <v>0</v>
      </c>
      <c r="BG118" s="81">
        <v>0</v>
      </c>
      <c r="BH118" s="81">
        <v>0</v>
      </c>
      <c r="BI118" s="81">
        <v>0</v>
      </c>
      <c r="BJ118" s="81">
        <v>0</v>
      </c>
      <c r="BK118" s="81">
        <v>0</v>
      </c>
      <c r="BL118" s="81">
        <v>0</v>
      </c>
      <c r="BM118" s="81">
        <v>0</v>
      </c>
      <c r="BN118" s="81">
        <v>0</v>
      </c>
      <c r="BO118" s="81">
        <v>0</v>
      </c>
      <c r="BP118" s="81">
        <v>0</v>
      </c>
      <c r="BQ118" s="82">
        <v>0</v>
      </c>
      <c r="BR118" s="82">
        <v>0</v>
      </c>
      <c r="BS118" s="83">
        <v>0</v>
      </c>
      <c r="BT118" s="84">
        <f t="shared" si="3"/>
        <v>0</v>
      </c>
      <c r="BU118" s="84">
        <f t="shared" si="4"/>
        <v>0</v>
      </c>
      <c r="BV118" s="84">
        <f t="shared" si="5"/>
        <v>0</v>
      </c>
    </row>
    <row r="119" spans="1:74" ht="13.15" hidden="1" customHeight="1" outlineLevel="3" x14ac:dyDescent="0.3">
      <c r="A119" s="79" t="s">
        <v>262</v>
      </c>
      <c r="B119" s="80">
        <v>0</v>
      </c>
      <c r="C119" s="81">
        <v>0</v>
      </c>
      <c r="D119" s="81">
        <v>0</v>
      </c>
      <c r="E119" s="81">
        <v>0</v>
      </c>
      <c r="F119" s="81">
        <v>0</v>
      </c>
      <c r="G119" s="81">
        <v>0</v>
      </c>
      <c r="H119" s="81">
        <v>0</v>
      </c>
      <c r="I119" s="81">
        <v>0</v>
      </c>
      <c r="J119" s="81">
        <v>0</v>
      </c>
      <c r="K119" s="81">
        <v>0</v>
      </c>
      <c r="L119" s="81">
        <v>0</v>
      </c>
      <c r="M119" s="81">
        <v>0</v>
      </c>
      <c r="N119" s="81">
        <v>0</v>
      </c>
      <c r="O119" s="81">
        <v>0</v>
      </c>
      <c r="P119" s="81">
        <v>0</v>
      </c>
      <c r="Q119" s="81">
        <v>0</v>
      </c>
      <c r="R119" s="82">
        <v>0</v>
      </c>
      <c r="S119" s="80">
        <v>0</v>
      </c>
      <c r="T119" s="81">
        <v>0</v>
      </c>
      <c r="U119" s="81">
        <v>0</v>
      </c>
      <c r="V119" s="81">
        <v>0</v>
      </c>
      <c r="W119" s="81">
        <v>0</v>
      </c>
      <c r="X119" s="81">
        <v>0</v>
      </c>
      <c r="Y119" s="81">
        <v>0</v>
      </c>
      <c r="Z119" s="81">
        <v>0</v>
      </c>
      <c r="AA119" s="81">
        <v>0</v>
      </c>
      <c r="AB119" s="81">
        <v>0</v>
      </c>
      <c r="AC119" s="81">
        <v>0</v>
      </c>
      <c r="AD119" s="81">
        <v>0</v>
      </c>
      <c r="AE119" s="81">
        <v>0</v>
      </c>
      <c r="AF119" s="81">
        <v>0</v>
      </c>
      <c r="AG119" s="81">
        <v>0</v>
      </c>
      <c r="AH119" s="81">
        <v>0</v>
      </c>
      <c r="AI119" s="82">
        <v>0</v>
      </c>
      <c r="AJ119" s="80">
        <v>0</v>
      </c>
      <c r="AK119" s="81">
        <v>0</v>
      </c>
      <c r="AL119" s="81">
        <v>0</v>
      </c>
      <c r="AM119" s="81">
        <v>0</v>
      </c>
      <c r="AN119" s="81">
        <v>0</v>
      </c>
      <c r="AO119" s="81">
        <v>0</v>
      </c>
      <c r="AP119" s="81">
        <v>0</v>
      </c>
      <c r="AQ119" s="81">
        <v>0</v>
      </c>
      <c r="AR119" s="81">
        <v>0</v>
      </c>
      <c r="AS119" s="81">
        <v>0</v>
      </c>
      <c r="AT119" s="81">
        <v>0</v>
      </c>
      <c r="AU119" s="81">
        <v>0</v>
      </c>
      <c r="AV119" s="81">
        <v>0</v>
      </c>
      <c r="AW119" s="81">
        <v>0</v>
      </c>
      <c r="AX119" s="81">
        <v>0</v>
      </c>
      <c r="AY119" s="81">
        <v>0</v>
      </c>
      <c r="AZ119" s="82"/>
      <c r="BA119" s="80">
        <v>0</v>
      </c>
      <c r="BB119" s="81">
        <v>0</v>
      </c>
      <c r="BC119" s="81">
        <v>0</v>
      </c>
      <c r="BD119" s="81">
        <v>0</v>
      </c>
      <c r="BE119" s="81">
        <v>0</v>
      </c>
      <c r="BF119" s="81">
        <v>0</v>
      </c>
      <c r="BG119" s="81">
        <v>0</v>
      </c>
      <c r="BH119" s="81">
        <v>0</v>
      </c>
      <c r="BI119" s="81">
        <v>0</v>
      </c>
      <c r="BJ119" s="81">
        <v>0</v>
      </c>
      <c r="BK119" s="81">
        <v>0</v>
      </c>
      <c r="BL119" s="81">
        <v>0</v>
      </c>
      <c r="BM119" s="81">
        <v>0</v>
      </c>
      <c r="BN119" s="81">
        <v>0</v>
      </c>
      <c r="BO119" s="81">
        <v>0</v>
      </c>
      <c r="BP119" s="81">
        <v>0</v>
      </c>
      <c r="BQ119" s="82">
        <v>0</v>
      </c>
      <c r="BR119" s="82">
        <v>0</v>
      </c>
      <c r="BS119" s="83">
        <v>0</v>
      </c>
      <c r="BT119" s="84">
        <f t="shared" si="3"/>
        <v>0</v>
      </c>
      <c r="BU119" s="84">
        <f t="shared" si="4"/>
        <v>0</v>
      </c>
      <c r="BV119" s="84">
        <f t="shared" si="5"/>
        <v>0</v>
      </c>
    </row>
    <row r="120" spans="1:74" ht="13.15" hidden="1" customHeight="1" outlineLevel="3" x14ac:dyDescent="0.3">
      <c r="A120" s="79" t="s">
        <v>263</v>
      </c>
      <c r="B120" s="80">
        <v>0</v>
      </c>
      <c r="C120" s="81">
        <v>0</v>
      </c>
      <c r="D120" s="81">
        <v>0</v>
      </c>
      <c r="E120" s="81">
        <v>0</v>
      </c>
      <c r="F120" s="81">
        <v>0</v>
      </c>
      <c r="G120" s="81">
        <v>0</v>
      </c>
      <c r="H120" s="81">
        <v>0</v>
      </c>
      <c r="I120" s="81">
        <v>0</v>
      </c>
      <c r="J120" s="81">
        <v>0</v>
      </c>
      <c r="K120" s="81">
        <v>0</v>
      </c>
      <c r="L120" s="81">
        <v>0</v>
      </c>
      <c r="M120" s="81">
        <v>0</v>
      </c>
      <c r="N120" s="81">
        <v>0</v>
      </c>
      <c r="O120" s="81">
        <v>0</v>
      </c>
      <c r="P120" s="81">
        <v>0</v>
      </c>
      <c r="Q120" s="81">
        <v>0</v>
      </c>
      <c r="R120" s="82">
        <v>0</v>
      </c>
      <c r="S120" s="80">
        <v>0</v>
      </c>
      <c r="T120" s="81">
        <v>0</v>
      </c>
      <c r="U120" s="81">
        <v>0</v>
      </c>
      <c r="V120" s="81">
        <v>0</v>
      </c>
      <c r="W120" s="81">
        <v>0</v>
      </c>
      <c r="X120" s="81">
        <v>0</v>
      </c>
      <c r="Y120" s="81">
        <v>0</v>
      </c>
      <c r="Z120" s="81">
        <v>0</v>
      </c>
      <c r="AA120" s="81">
        <v>0</v>
      </c>
      <c r="AB120" s="81">
        <v>0</v>
      </c>
      <c r="AC120" s="81">
        <v>0</v>
      </c>
      <c r="AD120" s="81">
        <v>0</v>
      </c>
      <c r="AE120" s="81">
        <v>0</v>
      </c>
      <c r="AF120" s="81">
        <v>0</v>
      </c>
      <c r="AG120" s="81">
        <v>0</v>
      </c>
      <c r="AH120" s="81">
        <v>0</v>
      </c>
      <c r="AI120" s="82">
        <v>0</v>
      </c>
      <c r="AJ120" s="80">
        <v>0</v>
      </c>
      <c r="AK120" s="81">
        <v>0</v>
      </c>
      <c r="AL120" s="81">
        <v>0</v>
      </c>
      <c r="AM120" s="81">
        <v>0</v>
      </c>
      <c r="AN120" s="81">
        <v>0</v>
      </c>
      <c r="AO120" s="81">
        <v>0</v>
      </c>
      <c r="AP120" s="81">
        <v>0</v>
      </c>
      <c r="AQ120" s="81">
        <v>0</v>
      </c>
      <c r="AR120" s="81">
        <v>0</v>
      </c>
      <c r="AS120" s="81">
        <v>0</v>
      </c>
      <c r="AT120" s="81">
        <v>0</v>
      </c>
      <c r="AU120" s="81">
        <v>0</v>
      </c>
      <c r="AV120" s="81">
        <v>0</v>
      </c>
      <c r="AW120" s="81">
        <v>0</v>
      </c>
      <c r="AX120" s="81">
        <v>0</v>
      </c>
      <c r="AY120" s="81">
        <v>0</v>
      </c>
      <c r="AZ120" s="82"/>
      <c r="BA120" s="80">
        <v>0</v>
      </c>
      <c r="BB120" s="81">
        <v>0</v>
      </c>
      <c r="BC120" s="81">
        <v>0</v>
      </c>
      <c r="BD120" s="81">
        <v>0</v>
      </c>
      <c r="BE120" s="81">
        <v>0</v>
      </c>
      <c r="BF120" s="81">
        <v>0</v>
      </c>
      <c r="BG120" s="81">
        <v>0</v>
      </c>
      <c r="BH120" s="81">
        <v>0</v>
      </c>
      <c r="BI120" s="81">
        <v>0</v>
      </c>
      <c r="BJ120" s="81">
        <v>0</v>
      </c>
      <c r="BK120" s="81">
        <v>0</v>
      </c>
      <c r="BL120" s="81">
        <v>0</v>
      </c>
      <c r="BM120" s="81">
        <v>0</v>
      </c>
      <c r="BN120" s="81">
        <v>0</v>
      </c>
      <c r="BO120" s="81">
        <v>0</v>
      </c>
      <c r="BP120" s="81">
        <v>0</v>
      </c>
      <c r="BQ120" s="82">
        <v>0</v>
      </c>
      <c r="BR120" s="82">
        <v>0</v>
      </c>
      <c r="BS120" s="83">
        <v>0</v>
      </c>
      <c r="BT120" s="84">
        <f t="shared" si="3"/>
        <v>0</v>
      </c>
      <c r="BU120" s="84">
        <f t="shared" si="4"/>
        <v>0</v>
      </c>
      <c r="BV120" s="84">
        <f t="shared" si="5"/>
        <v>0</v>
      </c>
    </row>
    <row r="121" spans="1:74" ht="13.15" hidden="1" customHeight="1" outlineLevel="2" collapsed="1" x14ac:dyDescent="0.3">
      <c r="A121" s="79" t="s">
        <v>264</v>
      </c>
      <c r="B121" s="80">
        <v>0</v>
      </c>
      <c r="C121" s="81">
        <v>0</v>
      </c>
      <c r="D121" s="81">
        <v>0</v>
      </c>
      <c r="E121" s="81">
        <v>0</v>
      </c>
      <c r="F121" s="81">
        <v>0</v>
      </c>
      <c r="G121" s="81">
        <v>0</v>
      </c>
      <c r="H121" s="81">
        <v>0</v>
      </c>
      <c r="I121" s="81">
        <v>0</v>
      </c>
      <c r="J121" s="81">
        <v>0</v>
      </c>
      <c r="K121" s="81">
        <v>0</v>
      </c>
      <c r="L121" s="81">
        <v>0</v>
      </c>
      <c r="M121" s="81">
        <v>0</v>
      </c>
      <c r="N121" s="81">
        <v>0</v>
      </c>
      <c r="O121" s="81">
        <v>0</v>
      </c>
      <c r="P121" s="81">
        <v>0</v>
      </c>
      <c r="Q121" s="81">
        <v>0</v>
      </c>
      <c r="R121" s="82">
        <v>0</v>
      </c>
      <c r="S121" s="80">
        <v>0</v>
      </c>
      <c r="T121" s="81">
        <v>0</v>
      </c>
      <c r="U121" s="81">
        <v>0</v>
      </c>
      <c r="V121" s="81">
        <v>0</v>
      </c>
      <c r="W121" s="81">
        <v>0</v>
      </c>
      <c r="X121" s="81">
        <v>0</v>
      </c>
      <c r="Y121" s="81">
        <v>0</v>
      </c>
      <c r="Z121" s="81">
        <v>0</v>
      </c>
      <c r="AA121" s="81">
        <v>0</v>
      </c>
      <c r="AB121" s="81">
        <v>0</v>
      </c>
      <c r="AC121" s="81">
        <v>0</v>
      </c>
      <c r="AD121" s="81">
        <v>0</v>
      </c>
      <c r="AE121" s="81">
        <v>0</v>
      </c>
      <c r="AF121" s="81">
        <v>0</v>
      </c>
      <c r="AG121" s="81">
        <v>0</v>
      </c>
      <c r="AH121" s="81">
        <v>0</v>
      </c>
      <c r="AI121" s="82">
        <v>0</v>
      </c>
      <c r="AJ121" s="80">
        <v>0</v>
      </c>
      <c r="AK121" s="81">
        <v>0</v>
      </c>
      <c r="AL121" s="81">
        <v>0</v>
      </c>
      <c r="AM121" s="81">
        <v>0</v>
      </c>
      <c r="AN121" s="81">
        <v>0</v>
      </c>
      <c r="AO121" s="81">
        <v>0</v>
      </c>
      <c r="AP121" s="81">
        <v>0</v>
      </c>
      <c r="AQ121" s="81">
        <v>0</v>
      </c>
      <c r="AR121" s="81">
        <v>0</v>
      </c>
      <c r="AS121" s="81">
        <v>0</v>
      </c>
      <c r="AT121" s="81">
        <v>0</v>
      </c>
      <c r="AU121" s="81">
        <v>0</v>
      </c>
      <c r="AV121" s="81">
        <v>0</v>
      </c>
      <c r="AW121" s="81">
        <v>0</v>
      </c>
      <c r="AX121" s="81">
        <v>0</v>
      </c>
      <c r="AY121" s="81">
        <v>0</v>
      </c>
      <c r="AZ121" s="82"/>
      <c r="BA121" s="80">
        <v>0</v>
      </c>
      <c r="BB121" s="81">
        <v>0</v>
      </c>
      <c r="BC121" s="81">
        <v>0</v>
      </c>
      <c r="BD121" s="81">
        <v>0</v>
      </c>
      <c r="BE121" s="81">
        <v>0</v>
      </c>
      <c r="BF121" s="81">
        <v>0</v>
      </c>
      <c r="BG121" s="81">
        <v>0</v>
      </c>
      <c r="BH121" s="81">
        <v>0</v>
      </c>
      <c r="BI121" s="81">
        <v>0</v>
      </c>
      <c r="BJ121" s="81">
        <v>0</v>
      </c>
      <c r="BK121" s="81">
        <v>0</v>
      </c>
      <c r="BL121" s="81">
        <v>0</v>
      </c>
      <c r="BM121" s="81">
        <v>0</v>
      </c>
      <c r="BN121" s="81">
        <v>0</v>
      </c>
      <c r="BO121" s="81">
        <v>0</v>
      </c>
      <c r="BP121" s="81">
        <v>0</v>
      </c>
      <c r="BQ121" s="82">
        <v>0</v>
      </c>
      <c r="BR121" s="82">
        <v>0</v>
      </c>
      <c r="BS121" s="83">
        <v>0</v>
      </c>
      <c r="BT121" s="84">
        <f t="shared" si="3"/>
        <v>0</v>
      </c>
      <c r="BU121" s="84">
        <f t="shared" si="4"/>
        <v>0</v>
      </c>
      <c r="BV121" s="84">
        <f t="shared" si="5"/>
        <v>0</v>
      </c>
    </row>
    <row r="122" spans="1:74" ht="13.15" hidden="1" customHeight="1" outlineLevel="3" x14ac:dyDescent="0.3">
      <c r="A122" s="79" t="s">
        <v>265</v>
      </c>
      <c r="B122" s="80">
        <v>0</v>
      </c>
      <c r="C122" s="81">
        <v>0</v>
      </c>
      <c r="D122" s="81">
        <v>0</v>
      </c>
      <c r="E122" s="81">
        <v>0</v>
      </c>
      <c r="F122" s="81">
        <v>0</v>
      </c>
      <c r="G122" s="81">
        <v>0</v>
      </c>
      <c r="H122" s="81">
        <v>0</v>
      </c>
      <c r="I122" s="81">
        <v>0</v>
      </c>
      <c r="J122" s="81">
        <v>0</v>
      </c>
      <c r="K122" s="81">
        <v>0</v>
      </c>
      <c r="L122" s="81">
        <v>0</v>
      </c>
      <c r="M122" s="81">
        <v>0</v>
      </c>
      <c r="N122" s="81">
        <v>0</v>
      </c>
      <c r="O122" s="81">
        <v>0</v>
      </c>
      <c r="P122" s="81">
        <v>0</v>
      </c>
      <c r="Q122" s="81">
        <v>0</v>
      </c>
      <c r="R122" s="82">
        <v>0</v>
      </c>
      <c r="S122" s="80">
        <v>0</v>
      </c>
      <c r="T122" s="81">
        <v>0</v>
      </c>
      <c r="U122" s="81">
        <v>0</v>
      </c>
      <c r="V122" s="81">
        <v>0</v>
      </c>
      <c r="W122" s="81">
        <v>0</v>
      </c>
      <c r="X122" s="81">
        <v>0</v>
      </c>
      <c r="Y122" s="81">
        <v>0</v>
      </c>
      <c r="Z122" s="81">
        <v>0</v>
      </c>
      <c r="AA122" s="81">
        <v>0</v>
      </c>
      <c r="AB122" s="81">
        <v>0</v>
      </c>
      <c r="AC122" s="81">
        <v>0</v>
      </c>
      <c r="AD122" s="81">
        <v>0</v>
      </c>
      <c r="AE122" s="81">
        <v>0</v>
      </c>
      <c r="AF122" s="81">
        <v>0</v>
      </c>
      <c r="AG122" s="81">
        <v>0</v>
      </c>
      <c r="AH122" s="81">
        <v>0</v>
      </c>
      <c r="AI122" s="82">
        <v>0</v>
      </c>
      <c r="AJ122" s="80">
        <v>0</v>
      </c>
      <c r="AK122" s="81">
        <v>0</v>
      </c>
      <c r="AL122" s="81">
        <v>0</v>
      </c>
      <c r="AM122" s="81">
        <v>0</v>
      </c>
      <c r="AN122" s="81">
        <v>0</v>
      </c>
      <c r="AO122" s="81">
        <v>0</v>
      </c>
      <c r="AP122" s="81">
        <v>0</v>
      </c>
      <c r="AQ122" s="81">
        <v>0</v>
      </c>
      <c r="AR122" s="81">
        <v>0</v>
      </c>
      <c r="AS122" s="81">
        <v>0</v>
      </c>
      <c r="AT122" s="81">
        <v>0</v>
      </c>
      <c r="AU122" s="81">
        <v>0</v>
      </c>
      <c r="AV122" s="81">
        <v>0</v>
      </c>
      <c r="AW122" s="81">
        <v>0</v>
      </c>
      <c r="AX122" s="81">
        <v>0</v>
      </c>
      <c r="AY122" s="81">
        <v>0</v>
      </c>
      <c r="AZ122" s="82"/>
      <c r="BA122" s="80">
        <v>0</v>
      </c>
      <c r="BB122" s="81">
        <v>0</v>
      </c>
      <c r="BC122" s="81">
        <v>0</v>
      </c>
      <c r="BD122" s="81">
        <v>0</v>
      </c>
      <c r="BE122" s="81">
        <v>0</v>
      </c>
      <c r="BF122" s="81">
        <v>0</v>
      </c>
      <c r="BG122" s="81">
        <v>0</v>
      </c>
      <c r="BH122" s="81">
        <v>0</v>
      </c>
      <c r="BI122" s="81">
        <v>0</v>
      </c>
      <c r="BJ122" s="81">
        <v>0</v>
      </c>
      <c r="BK122" s="81">
        <v>0</v>
      </c>
      <c r="BL122" s="81">
        <v>0</v>
      </c>
      <c r="BM122" s="81">
        <v>0</v>
      </c>
      <c r="BN122" s="81">
        <v>0</v>
      </c>
      <c r="BO122" s="81">
        <v>0</v>
      </c>
      <c r="BP122" s="81">
        <v>0</v>
      </c>
      <c r="BQ122" s="82">
        <v>0</v>
      </c>
      <c r="BR122" s="82">
        <v>0</v>
      </c>
      <c r="BS122" s="83">
        <v>0</v>
      </c>
      <c r="BT122" s="84">
        <f t="shared" si="3"/>
        <v>0</v>
      </c>
      <c r="BU122" s="84">
        <f t="shared" si="4"/>
        <v>0</v>
      </c>
      <c r="BV122" s="84">
        <f t="shared" si="5"/>
        <v>0</v>
      </c>
    </row>
    <row r="123" spans="1:74" ht="13.15" hidden="1" customHeight="1" outlineLevel="2" collapsed="1" x14ac:dyDescent="0.3">
      <c r="A123" s="79" t="s">
        <v>266</v>
      </c>
      <c r="B123" s="80">
        <v>0</v>
      </c>
      <c r="C123" s="81">
        <v>0</v>
      </c>
      <c r="D123" s="81">
        <v>0</v>
      </c>
      <c r="E123" s="81">
        <v>0</v>
      </c>
      <c r="F123" s="81">
        <v>0</v>
      </c>
      <c r="G123" s="81">
        <v>0</v>
      </c>
      <c r="H123" s="81">
        <v>0</v>
      </c>
      <c r="I123" s="81">
        <v>0</v>
      </c>
      <c r="J123" s="81">
        <v>0</v>
      </c>
      <c r="K123" s="81">
        <v>0</v>
      </c>
      <c r="L123" s="81">
        <v>0</v>
      </c>
      <c r="M123" s="81">
        <v>0</v>
      </c>
      <c r="N123" s="81">
        <v>0</v>
      </c>
      <c r="O123" s="81">
        <v>0</v>
      </c>
      <c r="P123" s="81">
        <v>0</v>
      </c>
      <c r="Q123" s="81">
        <v>0</v>
      </c>
      <c r="R123" s="82">
        <v>0</v>
      </c>
      <c r="S123" s="80">
        <v>0</v>
      </c>
      <c r="T123" s="81">
        <v>0</v>
      </c>
      <c r="U123" s="81">
        <v>0</v>
      </c>
      <c r="V123" s="81">
        <v>0</v>
      </c>
      <c r="W123" s="81">
        <v>0</v>
      </c>
      <c r="X123" s="81">
        <v>0</v>
      </c>
      <c r="Y123" s="81">
        <v>0</v>
      </c>
      <c r="Z123" s="81">
        <v>0</v>
      </c>
      <c r="AA123" s="81">
        <v>0</v>
      </c>
      <c r="AB123" s="81">
        <v>0</v>
      </c>
      <c r="AC123" s="81">
        <v>0</v>
      </c>
      <c r="AD123" s="81">
        <v>0</v>
      </c>
      <c r="AE123" s="81">
        <v>0</v>
      </c>
      <c r="AF123" s="81">
        <v>0</v>
      </c>
      <c r="AG123" s="81">
        <v>0</v>
      </c>
      <c r="AH123" s="81">
        <v>0</v>
      </c>
      <c r="AI123" s="82">
        <v>0</v>
      </c>
      <c r="AJ123" s="80">
        <v>0</v>
      </c>
      <c r="AK123" s="81">
        <v>0</v>
      </c>
      <c r="AL123" s="81">
        <v>0</v>
      </c>
      <c r="AM123" s="81">
        <v>0</v>
      </c>
      <c r="AN123" s="81">
        <v>0</v>
      </c>
      <c r="AO123" s="81">
        <v>0</v>
      </c>
      <c r="AP123" s="81">
        <v>0</v>
      </c>
      <c r="AQ123" s="81">
        <v>0</v>
      </c>
      <c r="AR123" s="81">
        <v>0</v>
      </c>
      <c r="AS123" s="81">
        <v>0</v>
      </c>
      <c r="AT123" s="81">
        <v>0</v>
      </c>
      <c r="AU123" s="81">
        <v>0</v>
      </c>
      <c r="AV123" s="81">
        <v>0</v>
      </c>
      <c r="AW123" s="81">
        <v>0</v>
      </c>
      <c r="AX123" s="81">
        <v>0</v>
      </c>
      <c r="AY123" s="81">
        <v>0</v>
      </c>
      <c r="AZ123" s="82"/>
      <c r="BA123" s="80">
        <v>0</v>
      </c>
      <c r="BB123" s="81">
        <v>0</v>
      </c>
      <c r="BC123" s="81">
        <v>0</v>
      </c>
      <c r="BD123" s="81">
        <v>0</v>
      </c>
      <c r="BE123" s="81">
        <v>0</v>
      </c>
      <c r="BF123" s="81">
        <v>0</v>
      </c>
      <c r="BG123" s="81">
        <v>0</v>
      </c>
      <c r="BH123" s="81">
        <v>0</v>
      </c>
      <c r="BI123" s="81">
        <v>0</v>
      </c>
      <c r="BJ123" s="81">
        <v>0</v>
      </c>
      <c r="BK123" s="81">
        <v>0</v>
      </c>
      <c r="BL123" s="81">
        <v>0</v>
      </c>
      <c r="BM123" s="81">
        <v>0</v>
      </c>
      <c r="BN123" s="81">
        <v>0</v>
      </c>
      <c r="BO123" s="81">
        <v>0</v>
      </c>
      <c r="BP123" s="81">
        <v>0</v>
      </c>
      <c r="BQ123" s="82">
        <v>0</v>
      </c>
      <c r="BR123" s="82">
        <v>0</v>
      </c>
      <c r="BS123" s="83">
        <v>0</v>
      </c>
      <c r="BT123" s="84">
        <f t="shared" si="3"/>
        <v>0</v>
      </c>
      <c r="BU123" s="84">
        <f t="shared" si="4"/>
        <v>0</v>
      </c>
      <c r="BV123" s="84">
        <f t="shared" si="5"/>
        <v>0</v>
      </c>
    </row>
    <row r="124" spans="1:74" hidden="1" outlineLevel="1" collapsed="1" x14ac:dyDescent="0.3">
      <c r="A124" s="79" t="s">
        <v>267</v>
      </c>
      <c r="B124" s="80">
        <v>0</v>
      </c>
      <c r="C124" s="81">
        <v>0</v>
      </c>
      <c r="D124" s="81">
        <v>0</v>
      </c>
      <c r="E124" s="81">
        <v>0</v>
      </c>
      <c r="F124" s="81">
        <v>0</v>
      </c>
      <c r="G124" s="81">
        <v>0</v>
      </c>
      <c r="H124" s="81">
        <v>0</v>
      </c>
      <c r="I124" s="81">
        <v>0</v>
      </c>
      <c r="J124" s="81">
        <v>0</v>
      </c>
      <c r="K124" s="81">
        <v>0</v>
      </c>
      <c r="L124" s="81">
        <v>0</v>
      </c>
      <c r="M124" s="81">
        <v>0</v>
      </c>
      <c r="N124" s="81">
        <v>0</v>
      </c>
      <c r="O124" s="81">
        <v>0</v>
      </c>
      <c r="P124" s="81">
        <v>0</v>
      </c>
      <c r="Q124" s="81">
        <v>0</v>
      </c>
      <c r="R124" s="82">
        <v>0</v>
      </c>
      <c r="S124" s="80">
        <v>0</v>
      </c>
      <c r="T124" s="81">
        <v>0</v>
      </c>
      <c r="U124" s="81">
        <v>0</v>
      </c>
      <c r="V124" s="81">
        <v>0</v>
      </c>
      <c r="W124" s="81">
        <v>0</v>
      </c>
      <c r="X124" s="81">
        <v>0</v>
      </c>
      <c r="Y124" s="81">
        <v>0</v>
      </c>
      <c r="Z124" s="81">
        <v>0</v>
      </c>
      <c r="AA124" s="81">
        <v>0</v>
      </c>
      <c r="AB124" s="81">
        <v>0</v>
      </c>
      <c r="AC124" s="81">
        <v>0</v>
      </c>
      <c r="AD124" s="81">
        <v>0</v>
      </c>
      <c r="AE124" s="81">
        <v>0</v>
      </c>
      <c r="AF124" s="81">
        <v>0</v>
      </c>
      <c r="AG124" s="81">
        <v>0</v>
      </c>
      <c r="AH124" s="81">
        <v>0</v>
      </c>
      <c r="AI124" s="82">
        <v>0</v>
      </c>
      <c r="AJ124" s="80">
        <v>0</v>
      </c>
      <c r="AK124" s="81">
        <v>0</v>
      </c>
      <c r="AL124" s="81">
        <v>0</v>
      </c>
      <c r="AM124" s="81">
        <v>0</v>
      </c>
      <c r="AN124" s="81">
        <v>0</v>
      </c>
      <c r="AO124" s="81">
        <v>0</v>
      </c>
      <c r="AP124" s="81">
        <v>0</v>
      </c>
      <c r="AQ124" s="81">
        <v>0</v>
      </c>
      <c r="AR124" s="81">
        <v>0</v>
      </c>
      <c r="AS124" s="81">
        <v>0</v>
      </c>
      <c r="AT124" s="81">
        <v>0</v>
      </c>
      <c r="AU124" s="81">
        <v>0</v>
      </c>
      <c r="AV124" s="81">
        <v>0</v>
      </c>
      <c r="AW124" s="81">
        <v>0</v>
      </c>
      <c r="AX124" s="81">
        <v>0</v>
      </c>
      <c r="AY124" s="81">
        <v>0</v>
      </c>
      <c r="AZ124" s="82"/>
      <c r="BA124" s="80">
        <v>0</v>
      </c>
      <c r="BB124" s="81">
        <v>0</v>
      </c>
      <c r="BC124" s="81">
        <v>0</v>
      </c>
      <c r="BD124" s="81">
        <v>0</v>
      </c>
      <c r="BE124" s="81">
        <v>0</v>
      </c>
      <c r="BF124" s="81">
        <v>0</v>
      </c>
      <c r="BG124" s="81">
        <v>0</v>
      </c>
      <c r="BH124" s="81">
        <v>0</v>
      </c>
      <c r="BI124" s="81">
        <v>0</v>
      </c>
      <c r="BJ124" s="81">
        <v>0</v>
      </c>
      <c r="BK124" s="81">
        <v>0</v>
      </c>
      <c r="BL124" s="81">
        <v>0</v>
      </c>
      <c r="BM124" s="81">
        <v>0</v>
      </c>
      <c r="BN124" s="81">
        <v>0</v>
      </c>
      <c r="BO124" s="81">
        <v>0</v>
      </c>
      <c r="BP124" s="81">
        <v>0</v>
      </c>
      <c r="BQ124" s="82">
        <v>0</v>
      </c>
      <c r="BR124" s="82">
        <v>0</v>
      </c>
      <c r="BS124" s="83">
        <v>0</v>
      </c>
      <c r="BT124" s="84">
        <f t="shared" si="3"/>
        <v>0</v>
      </c>
      <c r="BU124" s="84">
        <f t="shared" si="4"/>
        <v>0</v>
      </c>
      <c r="BV124" s="84">
        <f t="shared" si="5"/>
        <v>0</v>
      </c>
    </row>
    <row r="125" spans="1:74" ht="13.15" hidden="1" customHeight="1" outlineLevel="3" x14ac:dyDescent="0.3">
      <c r="A125" s="79" t="s">
        <v>268</v>
      </c>
      <c r="B125" s="80">
        <v>0</v>
      </c>
      <c r="C125" s="81">
        <v>0</v>
      </c>
      <c r="D125" s="81">
        <v>0</v>
      </c>
      <c r="E125" s="81">
        <v>0</v>
      </c>
      <c r="F125" s="81">
        <v>0</v>
      </c>
      <c r="G125" s="81">
        <v>0</v>
      </c>
      <c r="H125" s="81">
        <v>0</v>
      </c>
      <c r="I125" s="81">
        <v>0</v>
      </c>
      <c r="J125" s="81">
        <v>0</v>
      </c>
      <c r="K125" s="81">
        <v>0</v>
      </c>
      <c r="L125" s="81">
        <v>0</v>
      </c>
      <c r="M125" s="81">
        <v>0</v>
      </c>
      <c r="N125" s="81">
        <v>0</v>
      </c>
      <c r="O125" s="81">
        <v>0</v>
      </c>
      <c r="P125" s="81">
        <v>0</v>
      </c>
      <c r="Q125" s="81">
        <v>0</v>
      </c>
      <c r="R125" s="82">
        <v>0</v>
      </c>
      <c r="S125" s="80">
        <v>0</v>
      </c>
      <c r="T125" s="81">
        <v>0</v>
      </c>
      <c r="U125" s="81">
        <v>0</v>
      </c>
      <c r="V125" s="81">
        <v>0</v>
      </c>
      <c r="W125" s="81">
        <v>0</v>
      </c>
      <c r="X125" s="81">
        <v>0</v>
      </c>
      <c r="Y125" s="81">
        <v>0</v>
      </c>
      <c r="Z125" s="81">
        <v>0</v>
      </c>
      <c r="AA125" s="81">
        <v>0</v>
      </c>
      <c r="AB125" s="81">
        <v>0</v>
      </c>
      <c r="AC125" s="81">
        <v>0</v>
      </c>
      <c r="AD125" s="81">
        <v>0</v>
      </c>
      <c r="AE125" s="81">
        <v>0</v>
      </c>
      <c r="AF125" s="81">
        <v>0</v>
      </c>
      <c r="AG125" s="81">
        <v>0</v>
      </c>
      <c r="AH125" s="81">
        <v>0</v>
      </c>
      <c r="AI125" s="82">
        <v>0</v>
      </c>
      <c r="AJ125" s="80">
        <v>0</v>
      </c>
      <c r="AK125" s="81">
        <v>0</v>
      </c>
      <c r="AL125" s="81">
        <v>0</v>
      </c>
      <c r="AM125" s="81">
        <v>0</v>
      </c>
      <c r="AN125" s="81">
        <v>0</v>
      </c>
      <c r="AO125" s="81">
        <v>0</v>
      </c>
      <c r="AP125" s="81">
        <v>0</v>
      </c>
      <c r="AQ125" s="81">
        <v>0</v>
      </c>
      <c r="AR125" s="81">
        <v>0</v>
      </c>
      <c r="AS125" s="81">
        <v>0</v>
      </c>
      <c r="AT125" s="81">
        <v>0</v>
      </c>
      <c r="AU125" s="81">
        <v>0</v>
      </c>
      <c r="AV125" s="81">
        <v>0</v>
      </c>
      <c r="AW125" s="81">
        <v>0</v>
      </c>
      <c r="AX125" s="81">
        <v>0</v>
      </c>
      <c r="AY125" s="81">
        <v>0</v>
      </c>
      <c r="AZ125" s="82"/>
      <c r="BA125" s="80">
        <v>0</v>
      </c>
      <c r="BB125" s="81">
        <v>0</v>
      </c>
      <c r="BC125" s="81">
        <v>0</v>
      </c>
      <c r="BD125" s="81">
        <v>0</v>
      </c>
      <c r="BE125" s="81">
        <v>0</v>
      </c>
      <c r="BF125" s="81">
        <v>0</v>
      </c>
      <c r="BG125" s="81">
        <v>0</v>
      </c>
      <c r="BH125" s="81">
        <v>0</v>
      </c>
      <c r="BI125" s="81">
        <v>0</v>
      </c>
      <c r="BJ125" s="81">
        <v>0</v>
      </c>
      <c r="BK125" s="81">
        <v>0</v>
      </c>
      <c r="BL125" s="81">
        <v>0</v>
      </c>
      <c r="BM125" s="81">
        <v>0</v>
      </c>
      <c r="BN125" s="81">
        <v>0</v>
      </c>
      <c r="BO125" s="81">
        <v>0</v>
      </c>
      <c r="BP125" s="81">
        <v>0</v>
      </c>
      <c r="BQ125" s="82">
        <v>0</v>
      </c>
      <c r="BR125" s="82">
        <v>0</v>
      </c>
      <c r="BS125" s="83">
        <v>0</v>
      </c>
      <c r="BT125" s="84">
        <f t="shared" si="3"/>
        <v>0</v>
      </c>
      <c r="BU125" s="84">
        <f t="shared" si="4"/>
        <v>0</v>
      </c>
      <c r="BV125" s="84">
        <f t="shared" si="5"/>
        <v>0</v>
      </c>
    </row>
    <row r="126" spans="1:74" ht="13.15" hidden="1" customHeight="1" outlineLevel="3" x14ac:dyDescent="0.3">
      <c r="A126" s="79" t="s">
        <v>269</v>
      </c>
      <c r="B126" s="80">
        <v>0</v>
      </c>
      <c r="C126" s="81">
        <v>0</v>
      </c>
      <c r="D126" s="81">
        <v>0</v>
      </c>
      <c r="E126" s="81">
        <v>0</v>
      </c>
      <c r="F126" s="81">
        <v>0</v>
      </c>
      <c r="G126" s="81">
        <v>0</v>
      </c>
      <c r="H126" s="81">
        <v>0</v>
      </c>
      <c r="I126" s="81">
        <v>0</v>
      </c>
      <c r="J126" s="81">
        <v>0</v>
      </c>
      <c r="K126" s="81">
        <v>0</v>
      </c>
      <c r="L126" s="81">
        <v>0</v>
      </c>
      <c r="M126" s="81">
        <v>0</v>
      </c>
      <c r="N126" s="81">
        <v>0</v>
      </c>
      <c r="O126" s="81">
        <v>0</v>
      </c>
      <c r="P126" s="81">
        <v>0</v>
      </c>
      <c r="Q126" s="81">
        <v>0</v>
      </c>
      <c r="R126" s="82">
        <v>0</v>
      </c>
      <c r="S126" s="80">
        <v>0</v>
      </c>
      <c r="T126" s="81">
        <v>0</v>
      </c>
      <c r="U126" s="81">
        <v>0</v>
      </c>
      <c r="V126" s="81">
        <v>0</v>
      </c>
      <c r="W126" s="81">
        <v>0</v>
      </c>
      <c r="X126" s="81">
        <v>0</v>
      </c>
      <c r="Y126" s="81">
        <v>0</v>
      </c>
      <c r="Z126" s="81">
        <v>0</v>
      </c>
      <c r="AA126" s="81">
        <v>0</v>
      </c>
      <c r="AB126" s="81">
        <v>0</v>
      </c>
      <c r="AC126" s="81">
        <v>0</v>
      </c>
      <c r="AD126" s="81">
        <v>0</v>
      </c>
      <c r="AE126" s="81">
        <v>0</v>
      </c>
      <c r="AF126" s="81">
        <v>0</v>
      </c>
      <c r="AG126" s="81">
        <v>0</v>
      </c>
      <c r="AH126" s="81">
        <v>0</v>
      </c>
      <c r="AI126" s="82">
        <v>0</v>
      </c>
      <c r="AJ126" s="80">
        <v>0</v>
      </c>
      <c r="AK126" s="81">
        <v>0</v>
      </c>
      <c r="AL126" s="81">
        <v>0</v>
      </c>
      <c r="AM126" s="81">
        <v>0</v>
      </c>
      <c r="AN126" s="81">
        <v>0</v>
      </c>
      <c r="AO126" s="81">
        <v>0</v>
      </c>
      <c r="AP126" s="81">
        <v>0</v>
      </c>
      <c r="AQ126" s="81">
        <v>0</v>
      </c>
      <c r="AR126" s="81">
        <v>0</v>
      </c>
      <c r="AS126" s="81">
        <v>0</v>
      </c>
      <c r="AT126" s="81">
        <v>0</v>
      </c>
      <c r="AU126" s="81">
        <v>0</v>
      </c>
      <c r="AV126" s="81">
        <v>0</v>
      </c>
      <c r="AW126" s="81">
        <v>0</v>
      </c>
      <c r="AX126" s="81">
        <v>0</v>
      </c>
      <c r="AY126" s="81">
        <v>0</v>
      </c>
      <c r="AZ126" s="82"/>
      <c r="BA126" s="80">
        <v>0</v>
      </c>
      <c r="BB126" s="81">
        <v>0</v>
      </c>
      <c r="BC126" s="81">
        <v>0</v>
      </c>
      <c r="BD126" s="81">
        <v>0</v>
      </c>
      <c r="BE126" s="81">
        <v>0</v>
      </c>
      <c r="BF126" s="81">
        <v>0</v>
      </c>
      <c r="BG126" s="81">
        <v>0</v>
      </c>
      <c r="BH126" s="81">
        <v>0</v>
      </c>
      <c r="BI126" s="81">
        <v>0</v>
      </c>
      <c r="BJ126" s="81">
        <v>0</v>
      </c>
      <c r="BK126" s="81">
        <v>0</v>
      </c>
      <c r="BL126" s="81">
        <v>0</v>
      </c>
      <c r="BM126" s="81">
        <v>0</v>
      </c>
      <c r="BN126" s="81">
        <v>0</v>
      </c>
      <c r="BO126" s="81">
        <v>0</v>
      </c>
      <c r="BP126" s="81">
        <v>0</v>
      </c>
      <c r="BQ126" s="82">
        <v>0</v>
      </c>
      <c r="BR126" s="82">
        <v>0</v>
      </c>
      <c r="BS126" s="83">
        <v>0</v>
      </c>
      <c r="BT126" s="84">
        <f t="shared" si="3"/>
        <v>0</v>
      </c>
      <c r="BU126" s="84">
        <f t="shared" si="4"/>
        <v>0</v>
      </c>
      <c r="BV126" s="84">
        <f t="shared" si="5"/>
        <v>0</v>
      </c>
    </row>
    <row r="127" spans="1:74" ht="13.15" hidden="1" customHeight="1" outlineLevel="3" x14ac:dyDescent="0.3">
      <c r="A127" s="79" t="s">
        <v>270</v>
      </c>
      <c r="B127" s="80">
        <v>0</v>
      </c>
      <c r="C127" s="81">
        <v>0</v>
      </c>
      <c r="D127" s="81">
        <v>0</v>
      </c>
      <c r="E127" s="81">
        <v>0</v>
      </c>
      <c r="F127" s="81">
        <v>0</v>
      </c>
      <c r="G127" s="81">
        <v>0</v>
      </c>
      <c r="H127" s="81">
        <v>0</v>
      </c>
      <c r="I127" s="81">
        <v>0</v>
      </c>
      <c r="J127" s="81">
        <v>0</v>
      </c>
      <c r="K127" s="81">
        <v>0</v>
      </c>
      <c r="L127" s="81">
        <v>0</v>
      </c>
      <c r="M127" s="81">
        <v>0</v>
      </c>
      <c r="N127" s="81">
        <v>0</v>
      </c>
      <c r="O127" s="81">
        <v>0</v>
      </c>
      <c r="P127" s="81">
        <v>0</v>
      </c>
      <c r="Q127" s="81">
        <v>0</v>
      </c>
      <c r="R127" s="82">
        <v>0</v>
      </c>
      <c r="S127" s="80">
        <v>0</v>
      </c>
      <c r="T127" s="81">
        <v>0</v>
      </c>
      <c r="U127" s="81">
        <v>0</v>
      </c>
      <c r="V127" s="81">
        <v>0</v>
      </c>
      <c r="W127" s="81">
        <v>0</v>
      </c>
      <c r="X127" s="81">
        <v>0</v>
      </c>
      <c r="Y127" s="81">
        <v>0</v>
      </c>
      <c r="Z127" s="81">
        <v>0</v>
      </c>
      <c r="AA127" s="81">
        <v>0</v>
      </c>
      <c r="AB127" s="81">
        <v>0</v>
      </c>
      <c r="AC127" s="81">
        <v>0</v>
      </c>
      <c r="AD127" s="81">
        <v>0</v>
      </c>
      <c r="AE127" s="81">
        <v>0</v>
      </c>
      <c r="AF127" s="81">
        <v>0</v>
      </c>
      <c r="AG127" s="81">
        <v>0</v>
      </c>
      <c r="AH127" s="81">
        <v>0</v>
      </c>
      <c r="AI127" s="82">
        <v>0</v>
      </c>
      <c r="AJ127" s="80">
        <v>0</v>
      </c>
      <c r="AK127" s="81">
        <v>0</v>
      </c>
      <c r="AL127" s="81">
        <v>0</v>
      </c>
      <c r="AM127" s="81">
        <v>0</v>
      </c>
      <c r="AN127" s="81">
        <v>0</v>
      </c>
      <c r="AO127" s="81">
        <v>0</v>
      </c>
      <c r="AP127" s="81">
        <v>0</v>
      </c>
      <c r="AQ127" s="81">
        <v>0</v>
      </c>
      <c r="AR127" s="81">
        <v>0</v>
      </c>
      <c r="AS127" s="81">
        <v>0</v>
      </c>
      <c r="AT127" s="81">
        <v>0</v>
      </c>
      <c r="AU127" s="81">
        <v>0</v>
      </c>
      <c r="AV127" s="81">
        <v>0</v>
      </c>
      <c r="AW127" s="81">
        <v>0</v>
      </c>
      <c r="AX127" s="81">
        <v>0</v>
      </c>
      <c r="AY127" s="81">
        <v>0</v>
      </c>
      <c r="AZ127" s="82"/>
      <c r="BA127" s="80">
        <v>0</v>
      </c>
      <c r="BB127" s="81">
        <v>0</v>
      </c>
      <c r="BC127" s="81">
        <v>0</v>
      </c>
      <c r="BD127" s="81">
        <v>0</v>
      </c>
      <c r="BE127" s="81">
        <v>0</v>
      </c>
      <c r="BF127" s="81">
        <v>0</v>
      </c>
      <c r="BG127" s="81">
        <v>0</v>
      </c>
      <c r="BH127" s="81">
        <v>0</v>
      </c>
      <c r="BI127" s="81">
        <v>0</v>
      </c>
      <c r="BJ127" s="81">
        <v>0</v>
      </c>
      <c r="BK127" s="81">
        <v>0</v>
      </c>
      <c r="BL127" s="81">
        <v>0</v>
      </c>
      <c r="BM127" s="81">
        <v>0</v>
      </c>
      <c r="BN127" s="81">
        <v>0</v>
      </c>
      <c r="BO127" s="81">
        <v>0</v>
      </c>
      <c r="BP127" s="81">
        <v>0</v>
      </c>
      <c r="BQ127" s="82">
        <v>0</v>
      </c>
      <c r="BR127" s="82">
        <v>0</v>
      </c>
      <c r="BS127" s="83">
        <v>0</v>
      </c>
      <c r="BT127" s="84">
        <f t="shared" si="3"/>
        <v>0</v>
      </c>
      <c r="BU127" s="84">
        <f t="shared" si="4"/>
        <v>0</v>
      </c>
      <c r="BV127" s="84">
        <f t="shared" si="5"/>
        <v>0</v>
      </c>
    </row>
    <row r="128" spans="1:74" ht="13.15" hidden="1" customHeight="1" outlineLevel="3" x14ac:dyDescent="0.3">
      <c r="A128" s="79" t="s">
        <v>271</v>
      </c>
      <c r="B128" s="80">
        <v>0</v>
      </c>
      <c r="C128" s="81">
        <v>0</v>
      </c>
      <c r="D128" s="81">
        <v>0</v>
      </c>
      <c r="E128" s="81">
        <v>0</v>
      </c>
      <c r="F128" s="81">
        <v>0</v>
      </c>
      <c r="G128" s="81">
        <v>0</v>
      </c>
      <c r="H128" s="81">
        <v>0</v>
      </c>
      <c r="I128" s="81">
        <v>0</v>
      </c>
      <c r="J128" s="81">
        <v>0</v>
      </c>
      <c r="K128" s="81">
        <v>0</v>
      </c>
      <c r="L128" s="81">
        <v>0</v>
      </c>
      <c r="M128" s="81">
        <v>0</v>
      </c>
      <c r="N128" s="81">
        <v>0</v>
      </c>
      <c r="O128" s="81">
        <v>0</v>
      </c>
      <c r="P128" s="81">
        <v>0</v>
      </c>
      <c r="Q128" s="81">
        <v>0</v>
      </c>
      <c r="R128" s="82">
        <v>0</v>
      </c>
      <c r="S128" s="80">
        <v>0</v>
      </c>
      <c r="T128" s="81">
        <v>0</v>
      </c>
      <c r="U128" s="81">
        <v>0</v>
      </c>
      <c r="V128" s="81">
        <v>0</v>
      </c>
      <c r="W128" s="81">
        <v>0</v>
      </c>
      <c r="X128" s="81">
        <v>0</v>
      </c>
      <c r="Y128" s="81">
        <v>0</v>
      </c>
      <c r="Z128" s="81">
        <v>0</v>
      </c>
      <c r="AA128" s="81">
        <v>0</v>
      </c>
      <c r="AB128" s="81">
        <v>0</v>
      </c>
      <c r="AC128" s="81">
        <v>0</v>
      </c>
      <c r="AD128" s="81">
        <v>0</v>
      </c>
      <c r="AE128" s="81">
        <v>0</v>
      </c>
      <c r="AF128" s="81">
        <v>0</v>
      </c>
      <c r="AG128" s="81">
        <v>0</v>
      </c>
      <c r="AH128" s="81">
        <v>0</v>
      </c>
      <c r="AI128" s="82">
        <v>0</v>
      </c>
      <c r="AJ128" s="80">
        <v>0</v>
      </c>
      <c r="AK128" s="81">
        <v>0</v>
      </c>
      <c r="AL128" s="81">
        <v>0</v>
      </c>
      <c r="AM128" s="81">
        <v>0</v>
      </c>
      <c r="AN128" s="81">
        <v>0</v>
      </c>
      <c r="AO128" s="81">
        <v>0</v>
      </c>
      <c r="AP128" s="81">
        <v>0</v>
      </c>
      <c r="AQ128" s="81">
        <v>0</v>
      </c>
      <c r="AR128" s="81">
        <v>0</v>
      </c>
      <c r="AS128" s="81">
        <v>0</v>
      </c>
      <c r="AT128" s="81">
        <v>0</v>
      </c>
      <c r="AU128" s="81">
        <v>0</v>
      </c>
      <c r="AV128" s="81">
        <v>0</v>
      </c>
      <c r="AW128" s="81">
        <v>0</v>
      </c>
      <c r="AX128" s="81">
        <v>0</v>
      </c>
      <c r="AY128" s="81">
        <v>0</v>
      </c>
      <c r="AZ128" s="82"/>
      <c r="BA128" s="80">
        <v>0</v>
      </c>
      <c r="BB128" s="81">
        <v>0</v>
      </c>
      <c r="BC128" s="81">
        <v>0</v>
      </c>
      <c r="BD128" s="81">
        <v>0</v>
      </c>
      <c r="BE128" s="81">
        <v>0</v>
      </c>
      <c r="BF128" s="81">
        <v>0</v>
      </c>
      <c r="BG128" s="81">
        <v>0</v>
      </c>
      <c r="BH128" s="81">
        <v>0</v>
      </c>
      <c r="BI128" s="81">
        <v>0</v>
      </c>
      <c r="BJ128" s="81">
        <v>0</v>
      </c>
      <c r="BK128" s="81">
        <v>0</v>
      </c>
      <c r="BL128" s="81">
        <v>0</v>
      </c>
      <c r="BM128" s="81">
        <v>0</v>
      </c>
      <c r="BN128" s="81">
        <v>0</v>
      </c>
      <c r="BO128" s="81">
        <v>0</v>
      </c>
      <c r="BP128" s="81">
        <v>0</v>
      </c>
      <c r="BQ128" s="82">
        <v>0</v>
      </c>
      <c r="BR128" s="82">
        <v>0</v>
      </c>
      <c r="BS128" s="83">
        <v>0</v>
      </c>
      <c r="BT128" s="84">
        <f t="shared" si="3"/>
        <v>0</v>
      </c>
      <c r="BU128" s="84">
        <f t="shared" si="4"/>
        <v>0</v>
      </c>
      <c r="BV128" s="84">
        <f t="shared" si="5"/>
        <v>0</v>
      </c>
    </row>
    <row r="129" spans="1:74" ht="13.15" hidden="1" customHeight="1" outlineLevel="3" x14ac:dyDescent="0.3">
      <c r="A129" s="79" t="s">
        <v>272</v>
      </c>
      <c r="B129" s="80">
        <v>0</v>
      </c>
      <c r="C129" s="81">
        <v>0</v>
      </c>
      <c r="D129" s="81">
        <v>0</v>
      </c>
      <c r="E129" s="81">
        <v>0</v>
      </c>
      <c r="F129" s="81">
        <v>0</v>
      </c>
      <c r="G129" s="81">
        <v>0</v>
      </c>
      <c r="H129" s="81">
        <v>0</v>
      </c>
      <c r="I129" s="81">
        <v>0</v>
      </c>
      <c r="J129" s="81">
        <v>0</v>
      </c>
      <c r="K129" s="81">
        <v>0</v>
      </c>
      <c r="L129" s="81">
        <v>0</v>
      </c>
      <c r="M129" s="81">
        <v>0</v>
      </c>
      <c r="N129" s="81">
        <v>0</v>
      </c>
      <c r="O129" s="81">
        <v>0</v>
      </c>
      <c r="P129" s="81">
        <v>0</v>
      </c>
      <c r="Q129" s="81">
        <v>0</v>
      </c>
      <c r="R129" s="82">
        <v>0</v>
      </c>
      <c r="S129" s="80">
        <v>0</v>
      </c>
      <c r="T129" s="81">
        <v>0</v>
      </c>
      <c r="U129" s="81">
        <v>0</v>
      </c>
      <c r="V129" s="81">
        <v>0</v>
      </c>
      <c r="W129" s="81">
        <v>0</v>
      </c>
      <c r="X129" s="81">
        <v>0</v>
      </c>
      <c r="Y129" s="81">
        <v>0</v>
      </c>
      <c r="Z129" s="81">
        <v>0</v>
      </c>
      <c r="AA129" s="81">
        <v>0</v>
      </c>
      <c r="AB129" s="81">
        <v>0</v>
      </c>
      <c r="AC129" s="81">
        <v>0</v>
      </c>
      <c r="AD129" s="81">
        <v>0</v>
      </c>
      <c r="AE129" s="81">
        <v>0</v>
      </c>
      <c r="AF129" s="81">
        <v>0</v>
      </c>
      <c r="AG129" s="81">
        <v>0</v>
      </c>
      <c r="AH129" s="81">
        <v>0</v>
      </c>
      <c r="AI129" s="82">
        <v>0</v>
      </c>
      <c r="AJ129" s="80">
        <v>0</v>
      </c>
      <c r="AK129" s="81">
        <v>0</v>
      </c>
      <c r="AL129" s="81">
        <v>0</v>
      </c>
      <c r="AM129" s="81">
        <v>0</v>
      </c>
      <c r="AN129" s="81">
        <v>0</v>
      </c>
      <c r="AO129" s="81">
        <v>0</v>
      </c>
      <c r="AP129" s="81">
        <v>0</v>
      </c>
      <c r="AQ129" s="81">
        <v>0</v>
      </c>
      <c r="AR129" s="81">
        <v>0</v>
      </c>
      <c r="AS129" s="81">
        <v>0</v>
      </c>
      <c r="AT129" s="81">
        <v>0</v>
      </c>
      <c r="AU129" s="81">
        <v>0</v>
      </c>
      <c r="AV129" s="81">
        <v>0</v>
      </c>
      <c r="AW129" s="81">
        <v>0</v>
      </c>
      <c r="AX129" s="81">
        <v>0</v>
      </c>
      <c r="AY129" s="81">
        <v>0</v>
      </c>
      <c r="AZ129" s="82"/>
      <c r="BA129" s="80">
        <v>0</v>
      </c>
      <c r="BB129" s="81">
        <v>0</v>
      </c>
      <c r="BC129" s="81">
        <v>0</v>
      </c>
      <c r="BD129" s="81">
        <v>0</v>
      </c>
      <c r="BE129" s="81">
        <v>0</v>
      </c>
      <c r="BF129" s="81">
        <v>0</v>
      </c>
      <c r="BG129" s="81">
        <v>0</v>
      </c>
      <c r="BH129" s="81">
        <v>0</v>
      </c>
      <c r="BI129" s="81">
        <v>0</v>
      </c>
      <c r="BJ129" s="81">
        <v>0</v>
      </c>
      <c r="BK129" s="81">
        <v>0</v>
      </c>
      <c r="BL129" s="81">
        <v>0</v>
      </c>
      <c r="BM129" s="81">
        <v>0</v>
      </c>
      <c r="BN129" s="81">
        <v>0</v>
      </c>
      <c r="BO129" s="81">
        <v>0</v>
      </c>
      <c r="BP129" s="81">
        <v>0</v>
      </c>
      <c r="BQ129" s="82">
        <v>0</v>
      </c>
      <c r="BR129" s="82">
        <v>0</v>
      </c>
      <c r="BS129" s="83">
        <v>0</v>
      </c>
      <c r="BT129" s="84">
        <f t="shared" si="3"/>
        <v>0</v>
      </c>
      <c r="BU129" s="84">
        <f t="shared" si="4"/>
        <v>0</v>
      </c>
      <c r="BV129" s="84">
        <f t="shared" si="5"/>
        <v>0</v>
      </c>
    </row>
    <row r="130" spans="1:74" ht="13.15" hidden="1" customHeight="1" outlineLevel="3" x14ac:dyDescent="0.3">
      <c r="A130" s="79" t="s">
        <v>273</v>
      </c>
      <c r="B130" s="80">
        <v>0</v>
      </c>
      <c r="C130" s="81">
        <v>0</v>
      </c>
      <c r="D130" s="81">
        <v>0</v>
      </c>
      <c r="E130" s="81">
        <v>0</v>
      </c>
      <c r="F130" s="81">
        <v>0</v>
      </c>
      <c r="G130" s="81">
        <v>0</v>
      </c>
      <c r="H130" s="81">
        <v>0</v>
      </c>
      <c r="I130" s="81">
        <v>0</v>
      </c>
      <c r="J130" s="81">
        <v>0</v>
      </c>
      <c r="K130" s="81">
        <v>0</v>
      </c>
      <c r="L130" s="81">
        <v>0</v>
      </c>
      <c r="M130" s="81">
        <v>0</v>
      </c>
      <c r="N130" s="81">
        <v>0</v>
      </c>
      <c r="O130" s="81">
        <v>0</v>
      </c>
      <c r="P130" s="81">
        <v>0</v>
      </c>
      <c r="Q130" s="81">
        <v>0</v>
      </c>
      <c r="R130" s="82">
        <v>0</v>
      </c>
      <c r="S130" s="80">
        <v>0</v>
      </c>
      <c r="T130" s="81">
        <v>0</v>
      </c>
      <c r="U130" s="81">
        <v>0</v>
      </c>
      <c r="V130" s="81">
        <v>0</v>
      </c>
      <c r="W130" s="81">
        <v>0</v>
      </c>
      <c r="X130" s="81">
        <v>0</v>
      </c>
      <c r="Y130" s="81">
        <v>0</v>
      </c>
      <c r="Z130" s="81">
        <v>0</v>
      </c>
      <c r="AA130" s="81">
        <v>0</v>
      </c>
      <c r="AB130" s="81">
        <v>0</v>
      </c>
      <c r="AC130" s="81">
        <v>0</v>
      </c>
      <c r="AD130" s="81">
        <v>0</v>
      </c>
      <c r="AE130" s="81">
        <v>0</v>
      </c>
      <c r="AF130" s="81">
        <v>0</v>
      </c>
      <c r="AG130" s="81">
        <v>0</v>
      </c>
      <c r="AH130" s="81">
        <v>0</v>
      </c>
      <c r="AI130" s="82">
        <v>0</v>
      </c>
      <c r="AJ130" s="80">
        <v>0</v>
      </c>
      <c r="AK130" s="81">
        <v>0</v>
      </c>
      <c r="AL130" s="81">
        <v>0</v>
      </c>
      <c r="AM130" s="81">
        <v>0</v>
      </c>
      <c r="AN130" s="81">
        <v>0</v>
      </c>
      <c r="AO130" s="81">
        <v>0</v>
      </c>
      <c r="AP130" s="81">
        <v>0</v>
      </c>
      <c r="AQ130" s="81">
        <v>0</v>
      </c>
      <c r="AR130" s="81">
        <v>0</v>
      </c>
      <c r="AS130" s="81">
        <v>0</v>
      </c>
      <c r="AT130" s="81">
        <v>0</v>
      </c>
      <c r="AU130" s="81">
        <v>0</v>
      </c>
      <c r="AV130" s="81">
        <v>0</v>
      </c>
      <c r="AW130" s="81">
        <v>0</v>
      </c>
      <c r="AX130" s="81">
        <v>0</v>
      </c>
      <c r="AY130" s="81">
        <v>0</v>
      </c>
      <c r="AZ130" s="82"/>
      <c r="BA130" s="80">
        <v>0</v>
      </c>
      <c r="BB130" s="81">
        <v>0</v>
      </c>
      <c r="BC130" s="81">
        <v>0</v>
      </c>
      <c r="BD130" s="81">
        <v>0</v>
      </c>
      <c r="BE130" s="81">
        <v>0</v>
      </c>
      <c r="BF130" s="81">
        <v>0</v>
      </c>
      <c r="BG130" s="81">
        <v>0</v>
      </c>
      <c r="BH130" s="81">
        <v>0</v>
      </c>
      <c r="BI130" s="81">
        <v>0</v>
      </c>
      <c r="BJ130" s="81">
        <v>0</v>
      </c>
      <c r="BK130" s="81">
        <v>0</v>
      </c>
      <c r="BL130" s="81">
        <v>0</v>
      </c>
      <c r="BM130" s="81">
        <v>0</v>
      </c>
      <c r="BN130" s="81">
        <v>0</v>
      </c>
      <c r="BO130" s="81">
        <v>0</v>
      </c>
      <c r="BP130" s="81">
        <v>0</v>
      </c>
      <c r="BQ130" s="82">
        <v>0</v>
      </c>
      <c r="BR130" s="82">
        <v>0</v>
      </c>
      <c r="BS130" s="83">
        <v>0</v>
      </c>
      <c r="BT130" s="84">
        <f t="shared" si="3"/>
        <v>0</v>
      </c>
      <c r="BU130" s="84">
        <f t="shared" si="4"/>
        <v>0</v>
      </c>
      <c r="BV130" s="84">
        <f t="shared" si="5"/>
        <v>0</v>
      </c>
    </row>
    <row r="131" spans="1:74" ht="13.15" hidden="1" customHeight="1" outlineLevel="2" collapsed="1" x14ac:dyDescent="0.3">
      <c r="A131" s="79" t="s">
        <v>274</v>
      </c>
      <c r="B131" s="80">
        <v>0</v>
      </c>
      <c r="C131" s="81">
        <v>0</v>
      </c>
      <c r="D131" s="81">
        <v>0</v>
      </c>
      <c r="E131" s="81">
        <v>0</v>
      </c>
      <c r="F131" s="81">
        <v>0</v>
      </c>
      <c r="G131" s="81">
        <v>0</v>
      </c>
      <c r="H131" s="81">
        <v>0</v>
      </c>
      <c r="I131" s="81">
        <v>0</v>
      </c>
      <c r="J131" s="81">
        <v>0</v>
      </c>
      <c r="K131" s="81">
        <v>0</v>
      </c>
      <c r="L131" s="81">
        <v>0</v>
      </c>
      <c r="M131" s="81">
        <v>0</v>
      </c>
      <c r="N131" s="81">
        <v>0</v>
      </c>
      <c r="O131" s="81">
        <v>0</v>
      </c>
      <c r="P131" s="81">
        <v>0</v>
      </c>
      <c r="Q131" s="81">
        <v>0</v>
      </c>
      <c r="R131" s="82">
        <v>0</v>
      </c>
      <c r="S131" s="80">
        <v>0</v>
      </c>
      <c r="T131" s="81">
        <v>0</v>
      </c>
      <c r="U131" s="81">
        <v>0</v>
      </c>
      <c r="V131" s="81">
        <v>0</v>
      </c>
      <c r="W131" s="81">
        <v>0</v>
      </c>
      <c r="X131" s="81">
        <v>0</v>
      </c>
      <c r="Y131" s="81">
        <v>0</v>
      </c>
      <c r="Z131" s="81">
        <v>0</v>
      </c>
      <c r="AA131" s="81">
        <v>0</v>
      </c>
      <c r="AB131" s="81">
        <v>0</v>
      </c>
      <c r="AC131" s="81">
        <v>0</v>
      </c>
      <c r="AD131" s="81">
        <v>0</v>
      </c>
      <c r="AE131" s="81">
        <v>0</v>
      </c>
      <c r="AF131" s="81">
        <v>0</v>
      </c>
      <c r="AG131" s="81">
        <v>0</v>
      </c>
      <c r="AH131" s="81">
        <v>0</v>
      </c>
      <c r="AI131" s="82">
        <v>0</v>
      </c>
      <c r="AJ131" s="80">
        <v>0</v>
      </c>
      <c r="AK131" s="81">
        <v>0</v>
      </c>
      <c r="AL131" s="81">
        <v>0</v>
      </c>
      <c r="AM131" s="81">
        <v>0</v>
      </c>
      <c r="AN131" s="81">
        <v>0</v>
      </c>
      <c r="AO131" s="81">
        <v>0</v>
      </c>
      <c r="AP131" s="81">
        <v>0</v>
      </c>
      <c r="AQ131" s="81">
        <v>0</v>
      </c>
      <c r="AR131" s="81">
        <v>0</v>
      </c>
      <c r="AS131" s="81">
        <v>0</v>
      </c>
      <c r="AT131" s="81">
        <v>0</v>
      </c>
      <c r="AU131" s="81">
        <v>0</v>
      </c>
      <c r="AV131" s="81">
        <v>0</v>
      </c>
      <c r="AW131" s="81">
        <v>0</v>
      </c>
      <c r="AX131" s="81">
        <v>0</v>
      </c>
      <c r="AY131" s="81">
        <v>0</v>
      </c>
      <c r="AZ131" s="82"/>
      <c r="BA131" s="80">
        <v>0</v>
      </c>
      <c r="BB131" s="81">
        <v>0</v>
      </c>
      <c r="BC131" s="81">
        <v>0</v>
      </c>
      <c r="BD131" s="81">
        <v>0</v>
      </c>
      <c r="BE131" s="81">
        <v>0</v>
      </c>
      <c r="BF131" s="81">
        <v>0</v>
      </c>
      <c r="BG131" s="81">
        <v>0</v>
      </c>
      <c r="BH131" s="81">
        <v>0</v>
      </c>
      <c r="BI131" s="81">
        <v>0</v>
      </c>
      <c r="BJ131" s="81">
        <v>0</v>
      </c>
      <c r="BK131" s="81">
        <v>0</v>
      </c>
      <c r="BL131" s="81">
        <v>0</v>
      </c>
      <c r="BM131" s="81">
        <v>0</v>
      </c>
      <c r="BN131" s="81">
        <v>0</v>
      </c>
      <c r="BO131" s="81">
        <v>0</v>
      </c>
      <c r="BP131" s="81">
        <v>0</v>
      </c>
      <c r="BQ131" s="82">
        <v>0</v>
      </c>
      <c r="BR131" s="82">
        <v>0</v>
      </c>
      <c r="BS131" s="83">
        <v>0</v>
      </c>
      <c r="BT131" s="84">
        <f t="shared" si="3"/>
        <v>0</v>
      </c>
      <c r="BU131" s="84">
        <f t="shared" si="4"/>
        <v>0</v>
      </c>
      <c r="BV131" s="84">
        <f t="shared" si="5"/>
        <v>0</v>
      </c>
    </row>
    <row r="132" spans="1:74" ht="13.15" hidden="1" customHeight="1" outlineLevel="3" x14ac:dyDescent="0.3">
      <c r="A132" s="79" t="s">
        <v>275</v>
      </c>
      <c r="B132" s="80">
        <v>0</v>
      </c>
      <c r="C132" s="81">
        <v>0</v>
      </c>
      <c r="D132" s="81">
        <v>0</v>
      </c>
      <c r="E132" s="81">
        <v>0</v>
      </c>
      <c r="F132" s="81">
        <v>0</v>
      </c>
      <c r="G132" s="81">
        <v>0</v>
      </c>
      <c r="H132" s="81">
        <v>0</v>
      </c>
      <c r="I132" s="81">
        <v>0</v>
      </c>
      <c r="J132" s="81">
        <v>0</v>
      </c>
      <c r="K132" s="81">
        <v>0</v>
      </c>
      <c r="L132" s="81">
        <v>0</v>
      </c>
      <c r="M132" s="81">
        <v>0</v>
      </c>
      <c r="N132" s="81">
        <v>0</v>
      </c>
      <c r="O132" s="81">
        <v>0</v>
      </c>
      <c r="P132" s="81">
        <v>0</v>
      </c>
      <c r="Q132" s="81">
        <v>0</v>
      </c>
      <c r="R132" s="82">
        <v>0</v>
      </c>
      <c r="S132" s="80">
        <v>0</v>
      </c>
      <c r="T132" s="81">
        <v>0</v>
      </c>
      <c r="U132" s="81">
        <v>0</v>
      </c>
      <c r="V132" s="81">
        <v>0</v>
      </c>
      <c r="W132" s="81">
        <v>0</v>
      </c>
      <c r="X132" s="81">
        <v>0</v>
      </c>
      <c r="Y132" s="81">
        <v>0</v>
      </c>
      <c r="Z132" s="81">
        <v>0</v>
      </c>
      <c r="AA132" s="81">
        <v>0</v>
      </c>
      <c r="AB132" s="81">
        <v>0</v>
      </c>
      <c r="AC132" s="81">
        <v>0</v>
      </c>
      <c r="AD132" s="81">
        <v>0</v>
      </c>
      <c r="AE132" s="81">
        <v>0</v>
      </c>
      <c r="AF132" s="81">
        <v>0</v>
      </c>
      <c r="AG132" s="81">
        <v>0</v>
      </c>
      <c r="AH132" s="81">
        <v>0</v>
      </c>
      <c r="AI132" s="82">
        <v>0</v>
      </c>
      <c r="AJ132" s="80">
        <v>0</v>
      </c>
      <c r="AK132" s="81">
        <v>0</v>
      </c>
      <c r="AL132" s="81">
        <v>0</v>
      </c>
      <c r="AM132" s="81">
        <v>0</v>
      </c>
      <c r="AN132" s="81">
        <v>0</v>
      </c>
      <c r="AO132" s="81">
        <v>0</v>
      </c>
      <c r="AP132" s="81">
        <v>0</v>
      </c>
      <c r="AQ132" s="81">
        <v>0</v>
      </c>
      <c r="AR132" s="81">
        <v>0</v>
      </c>
      <c r="AS132" s="81">
        <v>0</v>
      </c>
      <c r="AT132" s="81">
        <v>0</v>
      </c>
      <c r="AU132" s="81">
        <v>0</v>
      </c>
      <c r="AV132" s="81">
        <v>0</v>
      </c>
      <c r="AW132" s="81">
        <v>0</v>
      </c>
      <c r="AX132" s="81">
        <v>0</v>
      </c>
      <c r="AY132" s="81">
        <v>0</v>
      </c>
      <c r="AZ132" s="82"/>
      <c r="BA132" s="80">
        <v>0</v>
      </c>
      <c r="BB132" s="81">
        <v>0</v>
      </c>
      <c r="BC132" s="81">
        <v>0</v>
      </c>
      <c r="BD132" s="81">
        <v>0</v>
      </c>
      <c r="BE132" s="81">
        <v>0</v>
      </c>
      <c r="BF132" s="81">
        <v>0</v>
      </c>
      <c r="BG132" s="81">
        <v>0</v>
      </c>
      <c r="BH132" s="81">
        <v>0</v>
      </c>
      <c r="BI132" s="81">
        <v>0</v>
      </c>
      <c r="BJ132" s="81">
        <v>0</v>
      </c>
      <c r="BK132" s="81">
        <v>0</v>
      </c>
      <c r="BL132" s="81">
        <v>0</v>
      </c>
      <c r="BM132" s="81">
        <v>0</v>
      </c>
      <c r="BN132" s="81">
        <v>0</v>
      </c>
      <c r="BO132" s="81">
        <v>0</v>
      </c>
      <c r="BP132" s="81">
        <v>0</v>
      </c>
      <c r="BQ132" s="82">
        <v>0</v>
      </c>
      <c r="BR132" s="82">
        <v>0</v>
      </c>
      <c r="BS132" s="83">
        <v>0</v>
      </c>
      <c r="BT132" s="84">
        <f t="shared" si="3"/>
        <v>0</v>
      </c>
      <c r="BU132" s="84">
        <f t="shared" si="4"/>
        <v>0</v>
      </c>
      <c r="BV132" s="84">
        <f t="shared" si="5"/>
        <v>0</v>
      </c>
    </row>
    <row r="133" spans="1:74" ht="13.15" hidden="1" customHeight="1" outlineLevel="3" x14ac:dyDescent="0.3">
      <c r="A133" s="79" t="s">
        <v>276</v>
      </c>
      <c r="B133" s="80">
        <v>0</v>
      </c>
      <c r="C133" s="81">
        <v>0</v>
      </c>
      <c r="D133" s="81">
        <v>0</v>
      </c>
      <c r="E133" s="81">
        <v>0</v>
      </c>
      <c r="F133" s="81">
        <v>0</v>
      </c>
      <c r="G133" s="81">
        <v>0</v>
      </c>
      <c r="H133" s="81">
        <v>0</v>
      </c>
      <c r="I133" s="81">
        <v>0</v>
      </c>
      <c r="J133" s="81">
        <v>0</v>
      </c>
      <c r="K133" s="81">
        <v>0</v>
      </c>
      <c r="L133" s="81">
        <v>0</v>
      </c>
      <c r="M133" s="81">
        <v>0</v>
      </c>
      <c r="N133" s="81">
        <v>0</v>
      </c>
      <c r="O133" s="81">
        <v>0</v>
      </c>
      <c r="P133" s="81">
        <v>0</v>
      </c>
      <c r="Q133" s="81">
        <v>0</v>
      </c>
      <c r="R133" s="82">
        <v>0</v>
      </c>
      <c r="S133" s="80">
        <v>0</v>
      </c>
      <c r="T133" s="81">
        <v>0</v>
      </c>
      <c r="U133" s="81">
        <v>0</v>
      </c>
      <c r="V133" s="81">
        <v>0</v>
      </c>
      <c r="W133" s="81">
        <v>0</v>
      </c>
      <c r="X133" s="81">
        <v>0</v>
      </c>
      <c r="Y133" s="81">
        <v>0</v>
      </c>
      <c r="Z133" s="81">
        <v>0</v>
      </c>
      <c r="AA133" s="81">
        <v>0</v>
      </c>
      <c r="AB133" s="81">
        <v>0</v>
      </c>
      <c r="AC133" s="81">
        <v>0</v>
      </c>
      <c r="AD133" s="81">
        <v>0</v>
      </c>
      <c r="AE133" s="81">
        <v>0</v>
      </c>
      <c r="AF133" s="81">
        <v>0</v>
      </c>
      <c r="AG133" s="81">
        <v>0</v>
      </c>
      <c r="AH133" s="81">
        <v>0</v>
      </c>
      <c r="AI133" s="82">
        <v>0</v>
      </c>
      <c r="AJ133" s="80">
        <v>0</v>
      </c>
      <c r="AK133" s="81">
        <v>0</v>
      </c>
      <c r="AL133" s="81">
        <v>0</v>
      </c>
      <c r="AM133" s="81">
        <v>0</v>
      </c>
      <c r="AN133" s="81">
        <v>0</v>
      </c>
      <c r="AO133" s="81">
        <v>0</v>
      </c>
      <c r="AP133" s="81">
        <v>0</v>
      </c>
      <c r="AQ133" s="81">
        <v>0</v>
      </c>
      <c r="AR133" s="81">
        <v>0</v>
      </c>
      <c r="AS133" s="81">
        <v>0</v>
      </c>
      <c r="AT133" s="81">
        <v>0</v>
      </c>
      <c r="AU133" s="81">
        <v>0</v>
      </c>
      <c r="AV133" s="81">
        <v>0</v>
      </c>
      <c r="AW133" s="81">
        <v>0</v>
      </c>
      <c r="AX133" s="81">
        <v>0</v>
      </c>
      <c r="AY133" s="81">
        <v>0</v>
      </c>
      <c r="AZ133" s="82"/>
      <c r="BA133" s="80">
        <v>0</v>
      </c>
      <c r="BB133" s="81">
        <v>0</v>
      </c>
      <c r="BC133" s="81">
        <v>0</v>
      </c>
      <c r="BD133" s="81">
        <v>0</v>
      </c>
      <c r="BE133" s="81">
        <v>0</v>
      </c>
      <c r="BF133" s="81">
        <v>0</v>
      </c>
      <c r="BG133" s="81">
        <v>0</v>
      </c>
      <c r="BH133" s="81">
        <v>0</v>
      </c>
      <c r="BI133" s="81">
        <v>0</v>
      </c>
      <c r="BJ133" s="81">
        <v>0</v>
      </c>
      <c r="BK133" s="81">
        <v>0</v>
      </c>
      <c r="BL133" s="81">
        <v>0</v>
      </c>
      <c r="BM133" s="81">
        <v>0</v>
      </c>
      <c r="BN133" s="81">
        <v>0</v>
      </c>
      <c r="BO133" s="81">
        <v>0</v>
      </c>
      <c r="BP133" s="81">
        <v>0</v>
      </c>
      <c r="BQ133" s="82">
        <v>0</v>
      </c>
      <c r="BR133" s="82">
        <v>0</v>
      </c>
      <c r="BS133" s="83">
        <v>0</v>
      </c>
      <c r="BT133" s="84">
        <f t="shared" si="3"/>
        <v>0</v>
      </c>
      <c r="BU133" s="84">
        <f t="shared" si="4"/>
        <v>0</v>
      </c>
      <c r="BV133" s="84">
        <f t="shared" si="5"/>
        <v>0</v>
      </c>
    </row>
    <row r="134" spans="1:74" ht="13.15" hidden="1" customHeight="1" outlineLevel="3" x14ac:dyDescent="0.3">
      <c r="A134" s="79" t="s">
        <v>277</v>
      </c>
      <c r="B134" s="80">
        <v>0</v>
      </c>
      <c r="C134" s="81">
        <v>0</v>
      </c>
      <c r="D134" s="81">
        <v>0</v>
      </c>
      <c r="E134" s="81">
        <v>0</v>
      </c>
      <c r="F134" s="81">
        <v>0</v>
      </c>
      <c r="G134" s="81">
        <v>0</v>
      </c>
      <c r="H134" s="81">
        <v>0</v>
      </c>
      <c r="I134" s="81">
        <v>0</v>
      </c>
      <c r="J134" s="81">
        <v>0</v>
      </c>
      <c r="K134" s="81">
        <v>0</v>
      </c>
      <c r="L134" s="81">
        <v>0</v>
      </c>
      <c r="M134" s="81">
        <v>0</v>
      </c>
      <c r="N134" s="81">
        <v>0</v>
      </c>
      <c r="O134" s="81">
        <v>0</v>
      </c>
      <c r="P134" s="81">
        <v>0</v>
      </c>
      <c r="Q134" s="81">
        <v>0</v>
      </c>
      <c r="R134" s="82">
        <v>0</v>
      </c>
      <c r="S134" s="80">
        <v>0</v>
      </c>
      <c r="T134" s="81">
        <v>0</v>
      </c>
      <c r="U134" s="81">
        <v>0</v>
      </c>
      <c r="V134" s="81">
        <v>0</v>
      </c>
      <c r="W134" s="81">
        <v>0</v>
      </c>
      <c r="X134" s="81">
        <v>0</v>
      </c>
      <c r="Y134" s="81">
        <v>0</v>
      </c>
      <c r="Z134" s="81">
        <v>0</v>
      </c>
      <c r="AA134" s="81">
        <v>0</v>
      </c>
      <c r="AB134" s="81">
        <v>0</v>
      </c>
      <c r="AC134" s="81">
        <v>0</v>
      </c>
      <c r="AD134" s="81">
        <v>0</v>
      </c>
      <c r="AE134" s="81">
        <v>0</v>
      </c>
      <c r="AF134" s="81">
        <v>0</v>
      </c>
      <c r="AG134" s="81">
        <v>0</v>
      </c>
      <c r="AH134" s="81">
        <v>0</v>
      </c>
      <c r="AI134" s="82">
        <v>0</v>
      </c>
      <c r="AJ134" s="80">
        <v>0</v>
      </c>
      <c r="AK134" s="81">
        <v>0</v>
      </c>
      <c r="AL134" s="81">
        <v>0</v>
      </c>
      <c r="AM134" s="81">
        <v>0</v>
      </c>
      <c r="AN134" s="81">
        <v>0</v>
      </c>
      <c r="AO134" s="81">
        <v>0</v>
      </c>
      <c r="AP134" s="81">
        <v>0</v>
      </c>
      <c r="AQ134" s="81">
        <v>0</v>
      </c>
      <c r="AR134" s="81">
        <v>0</v>
      </c>
      <c r="AS134" s="81">
        <v>0</v>
      </c>
      <c r="AT134" s="81">
        <v>0</v>
      </c>
      <c r="AU134" s="81">
        <v>0</v>
      </c>
      <c r="AV134" s="81">
        <v>0</v>
      </c>
      <c r="AW134" s="81">
        <v>0</v>
      </c>
      <c r="AX134" s="81">
        <v>0</v>
      </c>
      <c r="AY134" s="81">
        <v>0</v>
      </c>
      <c r="AZ134" s="82"/>
      <c r="BA134" s="80">
        <v>0</v>
      </c>
      <c r="BB134" s="81">
        <v>0</v>
      </c>
      <c r="BC134" s="81">
        <v>0</v>
      </c>
      <c r="BD134" s="81">
        <v>0</v>
      </c>
      <c r="BE134" s="81">
        <v>0</v>
      </c>
      <c r="BF134" s="81">
        <v>0</v>
      </c>
      <c r="BG134" s="81">
        <v>0</v>
      </c>
      <c r="BH134" s="81">
        <v>0</v>
      </c>
      <c r="BI134" s="81">
        <v>0</v>
      </c>
      <c r="BJ134" s="81">
        <v>0</v>
      </c>
      <c r="BK134" s="81">
        <v>0</v>
      </c>
      <c r="BL134" s="81">
        <v>0</v>
      </c>
      <c r="BM134" s="81">
        <v>0</v>
      </c>
      <c r="BN134" s="81">
        <v>0</v>
      </c>
      <c r="BO134" s="81">
        <v>0</v>
      </c>
      <c r="BP134" s="81">
        <v>0</v>
      </c>
      <c r="BQ134" s="82">
        <v>0</v>
      </c>
      <c r="BR134" s="82">
        <v>0</v>
      </c>
      <c r="BS134" s="83">
        <v>0</v>
      </c>
      <c r="BT134" s="84">
        <f t="shared" si="3"/>
        <v>0</v>
      </c>
      <c r="BU134" s="84">
        <f t="shared" si="4"/>
        <v>0</v>
      </c>
      <c r="BV134" s="84">
        <f t="shared" si="5"/>
        <v>0</v>
      </c>
    </row>
    <row r="135" spans="1:74" ht="13.15" hidden="1" customHeight="1" outlineLevel="3" x14ac:dyDescent="0.3">
      <c r="A135" s="79" t="s">
        <v>2375</v>
      </c>
      <c r="B135" s="80">
        <v>0</v>
      </c>
      <c r="C135" s="81">
        <v>0</v>
      </c>
      <c r="D135" s="81">
        <v>0</v>
      </c>
      <c r="E135" s="81">
        <v>0</v>
      </c>
      <c r="F135" s="81">
        <v>0</v>
      </c>
      <c r="G135" s="81">
        <v>4180</v>
      </c>
      <c r="H135" s="81">
        <v>0</v>
      </c>
      <c r="I135" s="81">
        <v>4180</v>
      </c>
      <c r="J135" s="81">
        <v>0</v>
      </c>
      <c r="K135" s="81">
        <v>0</v>
      </c>
      <c r="L135" s="81">
        <v>0</v>
      </c>
      <c r="M135" s="81">
        <v>0</v>
      </c>
      <c r="N135" s="81">
        <v>0</v>
      </c>
      <c r="O135" s="81">
        <v>0</v>
      </c>
      <c r="P135" s="81">
        <v>0</v>
      </c>
      <c r="Q135" s="81">
        <v>0</v>
      </c>
      <c r="R135" s="82">
        <v>4180</v>
      </c>
      <c r="S135" s="80">
        <v>0</v>
      </c>
      <c r="T135" s="81">
        <v>0</v>
      </c>
      <c r="U135" s="81">
        <v>0</v>
      </c>
      <c r="V135" s="81">
        <v>0</v>
      </c>
      <c r="W135" s="81">
        <v>0</v>
      </c>
      <c r="X135" s="81">
        <v>1348.47</v>
      </c>
      <c r="Y135" s="81">
        <v>0</v>
      </c>
      <c r="Z135" s="81">
        <v>1348.47</v>
      </c>
      <c r="AA135" s="81">
        <v>0</v>
      </c>
      <c r="AB135" s="81">
        <v>0</v>
      </c>
      <c r="AC135" s="81">
        <v>0</v>
      </c>
      <c r="AD135" s="81">
        <v>0</v>
      </c>
      <c r="AE135" s="81">
        <v>0</v>
      </c>
      <c r="AF135" s="81">
        <v>0</v>
      </c>
      <c r="AG135" s="81">
        <v>0</v>
      </c>
      <c r="AH135" s="81">
        <v>0</v>
      </c>
      <c r="AI135" s="82">
        <v>1348.47</v>
      </c>
      <c r="AJ135" s="80">
        <v>0</v>
      </c>
      <c r="AK135" s="81">
        <v>0</v>
      </c>
      <c r="AL135" s="81">
        <v>0</v>
      </c>
      <c r="AM135" s="81">
        <v>0</v>
      </c>
      <c r="AN135" s="81">
        <v>0</v>
      </c>
      <c r="AO135" s="81">
        <v>0</v>
      </c>
      <c r="AP135" s="81">
        <v>0</v>
      </c>
      <c r="AQ135" s="81">
        <v>0</v>
      </c>
      <c r="AR135" s="81">
        <v>0</v>
      </c>
      <c r="AS135" s="81">
        <v>0</v>
      </c>
      <c r="AT135" s="81">
        <v>0</v>
      </c>
      <c r="AU135" s="81">
        <v>0</v>
      </c>
      <c r="AV135" s="81">
        <v>0</v>
      </c>
      <c r="AW135" s="81">
        <v>0</v>
      </c>
      <c r="AX135" s="81">
        <v>0</v>
      </c>
      <c r="AY135" s="81">
        <v>0</v>
      </c>
      <c r="AZ135" s="82"/>
      <c r="BA135" s="80">
        <v>0</v>
      </c>
      <c r="BB135" s="81">
        <v>0</v>
      </c>
      <c r="BC135" s="81">
        <v>0</v>
      </c>
      <c r="BD135" s="81">
        <v>0</v>
      </c>
      <c r="BE135" s="81">
        <v>0</v>
      </c>
      <c r="BF135" s="81">
        <v>0</v>
      </c>
      <c r="BG135" s="81">
        <v>0</v>
      </c>
      <c r="BH135" s="81">
        <v>0</v>
      </c>
      <c r="BI135" s="81">
        <v>0</v>
      </c>
      <c r="BJ135" s="81">
        <v>0</v>
      </c>
      <c r="BK135" s="81">
        <v>0</v>
      </c>
      <c r="BL135" s="81">
        <v>0</v>
      </c>
      <c r="BM135" s="81">
        <v>0</v>
      </c>
      <c r="BN135" s="81">
        <v>0</v>
      </c>
      <c r="BO135" s="81">
        <v>0</v>
      </c>
      <c r="BP135" s="81">
        <v>0</v>
      </c>
      <c r="BQ135" s="82">
        <v>0</v>
      </c>
      <c r="BR135" s="82">
        <v>1348.47</v>
      </c>
      <c r="BS135" s="83">
        <v>0</v>
      </c>
      <c r="BT135" s="84">
        <f t="shared" si="3"/>
        <v>-2831.5299999999997</v>
      </c>
      <c r="BU135" s="84">
        <f t="shared" si="4"/>
        <v>1348.47</v>
      </c>
      <c r="BV135" s="84">
        <f t="shared" si="5"/>
        <v>1348.47</v>
      </c>
    </row>
    <row r="136" spans="1:74" ht="13.15" hidden="1" customHeight="1" outlineLevel="3" x14ac:dyDescent="0.3">
      <c r="A136" s="79" t="s">
        <v>278</v>
      </c>
      <c r="B136" s="80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2"/>
      <c r="S136" s="80"/>
      <c r="T136" s="81"/>
      <c r="U136" s="81"/>
      <c r="V136" s="81"/>
      <c r="W136" s="81"/>
      <c r="X136" s="81"/>
      <c r="Y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2"/>
      <c r="AJ136" s="80"/>
      <c r="AK136" s="81"/>
      <c r="AL136" s="81"/>
      <c r="AM136" s="81"/>
      <c r="AN136" s="81"/>
      <c r="AO136" s="81"/>
      <c r="AP136" s="81"/>
      <c r="AQ136" s="81"/>
      <c r="AR136" s="81"/>
      <c r="AS136" s="81"/>
      <c r="AT136" s="81"/>
      <c r="AU136" s="81"/>
      <c r="AV136" s="81"/>
      <c r="AW136" s="81"/>
      <c r="AX136" s="81"/>
      <c r="AY136" s="81"/>
      <c r="AZ136" s="82"/>
      <c r="BA136" s="80"/>
      <c r="BB136" s="81"/>
      <c r="BC136" s="81"/>
      <c r="BD136" s="81"/>
      <c r="BE136" s="81"/>
      <c r="BF136" s="81"/>
      <c r="BG136" s="81"/>
      <c r="BH136" s="81"/>
      <c r="BI136" s="81"/>
      <c r="BJ136" s="81"/>
      <c r="BK136" s="81"/>
      <c r="BL136" s="81"/>
      <c r="BM136" s="81"/>
      <c r="BN136" s="81"/>
      <c r="BO136" s="81"/>
      <c r="BP136" s="81"/>
      <c r="BQ136" s="82"/>
      <c r="BR136" s="82"/>
      <c r="BS136" s="83"/>
      <c r="BT136" s="84">
        <f t="shared" si="3"/>
        <v>0</v>
      </c>
      <c r="BU136" s="84">
        <f t="shared" si="4"/>
        <v>0</v>
      </c>
      <c r="BV136" s="84">
        <f t="shared" si="5"/>
        <v>0</v>
      </c>
    </row>
    <row r="137" spans="1:74" ht="13.15" hidden="1" customHeight="1" outlineLevel="3" x14ac:dyDescent="0.3">
      <c r="A137" s="79" t="s">
        <v>279</v>
      </c>
      <c r="B137" s="80">
        <v>0</v>
      </c>
      <c r="C137" s="81">
        <v>0</v>
      </c>
      <c r="D137" s="81">
        <v>2032.37</v>
      </c>
      <c r="E137" s="81">
        <v>2032.37</v>
      </c>
      <c r="F137" s="81">
        <v>0</v>
      </c>
      <c r="G137" s="81">
        <v>0</v>
      </c>
      <c r="H137" s="81">
        <v>0</v>
      </c>
      <c r="I137" s="81">
        <v>0</v>
      </c>
      <c r="J137" s="81">
        <v>0</v>
      </c>
      <c r="K137" s="81">
        <v>0</v>
      </c>
      <c r="L137" s="81">
        <v>6.5</v>
      </c>
      <c r="M137" s="81">
        <v>6.5</v>
      </c>
      <c r="N137" s="81">
        <v>0</v>
      </c>
      <c r="O137" s="81">
        <v>6767.5</v>
      </c>
      <c r="P137" s="81">
        <v>2450</v>
      </c>
      <c r="Q137" s="81">
        <v>9217.5</v>
      </c>
      <c r="R137" s="82">
        <v>11256.369999999999</v>
      </c>
      <c r="S137" s="80">
        <v>0</v>
      </c>
      <c r="T137" s="81">
        <v>0</v>
      </c>
      <c r="U137" s="81">
        <v>0</v>
      </c>
      <c r="V137" s="81">
        <v>0</v>
      </c>
      <c r="W137" s="81">
        <v>0</v>
      </c>
      <c r="X137" s="81">
        <v>0</v>
      </c>
      <c r="Y137" s="81">
        <v>0</v>
      </c>
      <c r="Z137" s="81">
        <v>0</v>
      </c>
      <c r="AA137" s="81">
        <v>0</v>
      </c>
      <c r="AB137" s="81">
        <v>0</v>
      </c>
      <c r="AC137" s="81">
        <v>0</v>
      </c>
      <c r="AD137" s="81">
        <v>0</v>
      </c>
      <c r="AE137" s="81">
        <v>0</v>
      </c>
      <c r="AF137" s="81">
        <v>0</v>
      </c>
      <c r="AG137" s="81">
        <v>0</v>
      </c>
      <c r="AH137" s="81">
        <v>0</v>
      </c>
      <c r="AI137" s="82">
        <v>0</v>
      </c>
      <c r="AJ137" s="80">
        <v>0</v>
      </c>
      <c r="AK137" s="81">
        <v>0</v>
      </c>
      <c r="AL137" s="81">
        <v>0</v>
      </c>
      <c r="AM137" s="81">
        <v>0</v>
      </c>
      <c r="AN137" s="81">
        <v>0</v>
      </c>
      <c r="AO137" s="81">
        <v>0</v>
      </c>
      <c r="AP137" s="81">
        <v>0</v>
      </c>
      <c r="AQ137" s="81">
        <v>0</v>
      </c>
      <c r="AR137" s="81">
        <v>0</v>
      </c>
      <c r="AS137" s="81">
        <v>0</v>
      </c>
      <c r="AT137" s="81">
        <v>0</v>
      </c>
      <c r="AU137" s="81">
        <v>0</v>
      </c>
      <c r="AV137" s="81">
        <v>0</v>
      </c>
      <c r="AW137" s="81">
        <v>0</v>
      </c>
      <c r="AX137" s="81">
        <v>0</v>
      </c>
      <c r="AY137" s="81">
        <v>0</v>
      </c>
      <c r="AZ137" s="82"/>
      <c r="BA137" s="80">
        <v>0</v>
      </c>
      <c r="BB137" s="81">
        <v>0</v>
      </c>
      <c r="BC137" s="81">
        <v>0</v>
      </c>
      <c r="BD137" s="81">
        <v>0</v>
      </c>
      <c r="BE137" s="81">
        <v>0</v>
      </c>
      <c r="BF137" s="81">
        <v>0</v>
      </c>
      <c r="BG137" s="81">
        <v>0</v>
      </c>
      <c r="BH137" s="81">
        <v>0</v>
      </c>
      <c r="BI137" s="81">
        <v>0</v>
      </c>
      <c r="BJ137" s="81">
        <v>0</v>
      </c>
      <c r="BK137" s="81">
        <v>0</v>
      </c>
      <c r="BL137" s="81">
        <v>0</v>
      </c>
      <c r="BM137" s="81">
        <v>0</v>
      </c>
      <c r="BN137" s="81">
        <v>0</v>
      </c>
      <c r="BO137" s="81">
        <v>0</v>
      </c>
      <c r="BP137" s="81">
        <v>0</v>
      </c>
      <c r="BQ137" s="82">
        <v>0</v>
      </c>
      <c r="BR137" s="82">
        <v>0</v>
      </c>
      <c r="BS137" s="83">
        <v>0</v>
      </c>
      <c r="BT137" s="84">
        <f t="shared" si="3"/>
        <v>-11256.369999999999</v>
      </c>
      <c r="BU137" s="84">
        <f t="shared" si="4"/>
        <v>0</v>
      </c>
      <c r="BV137" s="84">
        <f t="shared" si="5"/>
        <v>0</v>
      </c>
    </row>
    <row r="138" spans="1:74" ht="13.15" hidden="1" customHeight="1" outlineLevel="3" x14ac:dyDescent="0.3">
      <c r="A138" s="79" t="s">
        <v>2376</v>
      </c>
      <c r="B138" s="80">
        <v>0</v>
      </c>
      <c r="C138" s="81">
        <v>0</v>
      </c>
      <c r="D138" s="81">
        <v>0</v>
      </c>
      <c r="E138" s="81">
        <v>0</v>
      </c>
      <c r="F138" s="81">
        <v>0</v>
      </c>
      <c r="G138" s="81">
        <v>0</v>
      </c>
      <c r="H138" s="81">
        <v>0</v>
      </c>
      <c r="I138" s="81">
        <v>0</v>
      </c>
      <c r="J138" s="81">
        <v>0</v>
      </c>
      <c r="K138" s="81">
        <v>0</v>
      </c>
      <c r="L138" s="81">
        <v>0</v>
      </c>
      <c r="M138" s="81">
        <v>0</v>
      </c>
      <c r="N138" s="81">
        <v>0</v>
      </c>
      <c r="O138" s="81">
        <v>0</v>
      </c>
      <c r="P138" s="81">
        <v>0</v>
      </c>
      <c r="Q138" s="81">
        <v>0</v>
      </c>
      <c r="R138" s="82">
        <v>0</v>
      </c>
      <c r="S138" s="80">
        <v>0</v>
      </c>
      <c r="T138" s="81">
        <v>0</v>
      </c>
      <c r="U138" s="81">
        <v>0</v>
      </c>
      <c r="V138" s="81">
        <v>0</v>
      </c>
      <c r="W138" s="81">
        <v>0</v>
      </c>
      <c r="X138" s="81">
        <v>0</v>
      </c>
      <c r="Y138" s="81">
        <v>0</v>
      </c>
      <c r="Z138" s="81">
        <v>0</v>
      </c>
      <c r="AA138" s="81">
        <v>0</v>
      </c>
      <c r="AB138" s="81">
        <v>0</v>
      </c>
      <c r="AC138" s="81">
        <v>0</v>
      </c>
      <c r="AD138" s="81">
        <v>0</v>
      </c>
      <c r="AE138" s="81">
        <v>0</v>
      </c>
      <c r="AF138" s="81">
        <v>0</v>
      </c>
      <c r="AG138" s="81">
        <v>0</v>
      </c>
      <c r="AH138" s="81">
        <v>0</v>
      </c>
      <c r="AI138" s="82">
        <v>0</v>
      </c>
      <c r="AJ138" s="80">
        <v>0</v>
      </c>
      <c r="AK138" s="81">
        <v>0</v>
      </c>
      <c r="AL138" s="81">
        <v>0</v>
      </c>
      <c r="AM138" s="81">
        <v>0</v>
      </c>
      <c r="AN138" s="81">
        <v>0</v>
      </c>
      <c r="AO138" s="81">
        <v>0</v>
      </c>
      <c r="AP138" s="81">
        <v>0</v>
      </c>
      <c r="AQ138" s="81">
        <v>0</v>
      </c>
      <c r="AR138" s="81">
        <v>0</v>
      </c>
      <c r="AS138" s="81">
        <v>0</v>
      </c>
      <c r="AT138" s="81">
        <v>0</v>
      </c>
      <c r="AU138" s="81">
        <v>0</v>
      </c>
      <c r="AV138" s="81">
        <v>0</v>
      </c>
      <c r="AW138" s="81">
        <v>0</v>
      </c>
      <c r="AX138" s="81">
        <v>0</v>
      </c>
      <c r="AY138" s="81">
        <v>0</v>
      </c>
      <c r="AZ138" s="82"/>
      <c r="BA138" s="80">
        <v>0</v>
      </c>
      <c r="BB138" s="81">
        <v>0</v>
      </c>
      <c r="BC138" s="81">
        <v>0</v>
      </c>
      <c r="BD138" s="81">
        <v>0</v>
      </c>
      <c r="BE138" s="81">
        <v>0</v>
      </c>
      <c r="BF138" s="81">
        <v>0</v>
      </c>
      <c r="BG138" s="81">
        <v>0</v>
      </c>
      <c r="BH138" s="81">
        <v>0</v>
      </c>
      <c r="BI138" s="81">
        <v>0</v>
      </c>
      <c r="BJ138" s="81">
        <v>0</v>
      </c>
      <c r="BK138" s="81">
        <v>0</v>
      </c>
      <c r="BL138" s="81">
        <v>0</v>
      </c>
      <c r="BM138" s="81">
        <v>0</v>
      </c>
      <c r="BN138" s="81">
        <v>0</v>
      </c>
      <c r="BO138" s="81">
        <v>0</v>
      </c>
      <c r="BP138" s="81">
        <v>0</v>
      </c>
      <c r="BQ138" s="82">
        <v>0</v>
      </c>
      <c r="BR138" s="82">
        <v>0</v>
      </c>
      <c r="BS138" s="83">
        <v>0</v>
      </c>
      <c r="BT138" s="84">
        <f t="shared" si="3"/>
        <v>0</v>
      </c>
      <c r="BU138" s="84">
        <f t="shared" si="4"/>
        <v>0</v>
      </c>
      <c r="BV138" s="84">
        <f t="shared" si="5"/>
        <v>0</v>
      </c>
    </row>
    <row r="139" spans="1:74" ht="13.15" hidden="1" customHeight="1" outlineLevel="3" x14ac:dyDescent="0.3">
      <c r="A139" s="79" t="s">
        <v>280</v>
      </c>
      <c r="B139" s="80">
        <v>0</v>
      </c>
      <c r="C139" s="81">
        <v>0</v>
      </c>
      <c r="D139" s="81">
        <v>0</v>
      </c>
      <c r="E139" s="81">
        <v>0</v>
      </c>
      <c r="F139" s="81">
        <v>0</v>
      </c>
      <c r="G139" s="81">
        <v>0</v>
      </c>
      <c r="H139" s="81">
        <v>0</v>
      </c>
      <c r="I139" s="81">
        <v>0</v>
      </c>
      <c r="J139" s="81">
        <v>0</v>
      </c>
      <c r="K139" s="81">
        <v>0</v>
      </c>
      <c r="L139" s="81">
        <v>0</v>
      </c>
      <c r="M139" s="81">
        <v>0</v>
      </c>
      <c r="N139" s="81">
        <v>0</v>
      </c>
      <c r="O139" s="81">
        <v>0</v>
      </c>
      <c r="P139" s="81">
        <v>0</v>
      </c>
      <c r="Q139" s="81">
        <v>0</v>
      </c>
      <c r="R139" s="82">
        <v>0</v>
      </c>
      <c r="S139" s="80">
        <v>0</v>
      </c>
      <c r="T139" s="81">
        <v>50532.55</v>
      </c>
      <c r="U139" s="81">
        <v>0</v>
      </c>
      <c r="V139" s="81">
        <v>50532.55</v>
      </c>
      <c r="W139" s="81">
        <v>0</v>
      </c>
      <c r="X139" s="81">
        <v>0</v>
      </c>
      <c r="Y139" s="81">
        <v>0</v>
      </c>
      <c r="Z139" s="81">
        <v>0</v>
      </c>
      <c r="AA139" s="81">
        <v>0</v>
      </c>
      <c r="AB139" s="81">
        <v>0</v>
      </c>
      <c r="AC139" s="81">
        <v>0</v>
      </c>
      <c r="AD139" s="81">
        <v>0</v>
      </c>
      <c r="AE139" s="81">
        <v>0</v>
      </c>
      <c r="AF139" s="81">
        <v>0</v>
      </c>
      <c r="AG139" s="81">
        <v>0</v>
      </c>
      <c r="AH139" s="81">
        <v>0</v>
      </c>
      <c r="AI139" s="82">
        <v>50532.55</v>
      </c>
      <c r="AJ139" s="80">
        <v>0</v>
      </c>
      <c r="AK139" s="81">
        <v>0</v>
      </c>
      <c r="AL139" s="81">
        <v>0</v>
      </c>
      <c r="AM139" s="81">
        <v>0</v>
      </c>
      <c r="AN139" s="81">
        <v>0</v>
      </c>
      <c r="AO139" s="81">
        <v>0</v>
      </c>
      <c r="AP139" s="81">
        <v>0</v>
      </c>
      <c r="AQ139" s="81">
        <v>0</v>
      </c>
      <c r="AR139" s="81">
        <v>0</v>
      </c>
      <c r="AS139" s="81">
        <v>0</v>
      </c>
      <c r="AT139" s="81">
        <v>0</v>
      </c>
      <c r="AU139" s="81">
        <v>0</v>
      </c>
      <c r="AV139" s="81">
        <v>0</v>
      </c>
      <c r="AW139" s="81">
        <v>0</v>
      </c>
      <c r="AX139" s="81">
        <v>0</v>
      </c>
      <c r="AY139" s="81">
        <v>0</v>
      </c>
      <c r="AZ139" s="82"/>
      <c r="BA139" s="80">
        <v>0</v>
      </c>
      <c r="BB139" s="81">
        <v>50532.55</v>
      </c>
      <c r="BC139" s="81">
        <v>0</v>
      </c>
      <c r="BD139" s="81">
        <v>50532.55</v>
      </c>
      <c r="BE139" s="81">
        <v>0</v>
      </c>
      <c r="BF139" s="81">
        <v>0</v>
      </c>
      <c r="BG139" s="81">
        <v>0</v>
      </c>
      <c r="BH139" s="81">
        <v>0</v>
      </c>
      <c r="BI139" s="81">
        <v>0</v>
      </c>
      <c r="BJ139" s="81">
        <v>0</v>
      </c>
      <c r="BK139" s="81">
        <v>0</v>
      </c>
      <c r="BL139" s="81">
        <v>0</v>
      </c>
      <c r="BM139" s="81">
        <v>0</v>
      </c>
      <c r="BN139" s="81">
        <v>0</v>
      </c>
      <c r="BO139" s="81">
        <v>0</v>
      </c>
      <c r="BP139" s="81">
        <v>0</v>
      </c>
      <c r="BQ139" s="82">
        <v>50532.55</v>
      </c>
      <c r="BR139" s="82">
        <v>0</v>
      </c>
      <c r="BS139" s="83">
        <v>0</v>
      </c>
      <c r="BT139" s="84">
        <f t="shared" ref="BT139:BT202" si="6">AI139-R139</f>
        <v>50532.55</v>
      </c>
      <c r="BU139" s="84">
        <f t="shared" ref="BU139:BU202" si="7">AI139-AZ139</f>
        <v>50532.55</v>
      </c>
      <c r="BV139" s="84">
        <f t="shared" ref="BV139:BV202" si="8">AI139-BQ139</f>
        <v>0</v>
      </c>
    </row>
    <row r="140" spans="1:74" ht="13.15" hidden="1" customHeight="1" outlineLevel="3" x14ac:dyDescent="0.3">
      <c r="A140" s="79" t="s">
        <v>281</v>
      </c>
      <c r="B140" s="80"/>
      <c r="C140" s="81"/>
      <c r="D140" s="81"/>
      <c r="E140" s="81"/>
      <c r="F140" s="81"/>
      <c r="G140" s="81"/>
      <c r="H140" s="81"/>
      <c r="I140" s="81"/>
      <c r="J140" s="81"/>
      <c r="K140" s="81"/>
      <c r="L140" s="81"/>
      <c r="M140" s="81"/>
      <c r="N140" s="81"/>
      <c r="O140" s="81"/>
      <c r="P140" s="81"/>
      <c r="Q140" s="81"/>
      <c r="R140" s="82"/>
      <c r="S140" s="80"/>
      <c r="T140" s="81"/>
      <c r="U140" s="81"/>
      <c r="V140" s="81"/>
      <c r="W140" s="81"/>
      <c r="X140" s="81"/>
      <c r="Y140" s="81"/>
      <c r="Z140" s="81"/>
      <c r="AA140" s="81"/>
      <c r="AB140" s="81"/>
      <c r="AC140" s="81"/>
      <c r="AD140" s="81"/>
      <c r="AE140" s="81"/>
      <c r="AF140" s="81"/>
      <c r="AG140" s="81"/>
      <c r="AH140" s="81"/>
      <c r="AI140" s="82"/>
      <c r="AJ140" s="80"/>
      <c r="AK140" s="81"/>
      <c r="AL140" s="81"/>
      <c r="AM140" s="81"/>
      <c r="AN140" s="81"/>
      <c r="AO140" s="81"/>
      <c r="AP140" s="81"/>
      <c r="AQ140" s="81"/>
      <c r="AR140" s="81"/>
      <c r="AS140" s="81"/>
      <c r="AT140" s="81"/>
      <c r="AU140" s="81"/>
      <c r="AV140" s="81"/>
      <c r="AW140" s="81"/>
      <c r="AX140" s="81"/>
      <c r="AY140" s="81"/>
      <c r="AZ140" s="82"/>
      <c r="BA140" s="80"/>
      <c r="BB140" s="81"/>
      <c r="BC140" s="81"/>
      <c r="BD140" s="81"/>
      <c r="BE140" s="81"/>
      <c r="BF140" s="81"/>
      <c r="BG140" s="81"/>
      <c r="BH140" s="81"/>
      <c r="BI140" s="81"/>
      <c r="BJ140" s="81"/>
      <c r="BK140" s="81"/>
      <c r="BL140" s="81"/>
      <c r="BM140" s="81"/>
      <c r="BN140" s="81"/>
      <c r="BO140" s="81"/>
      <c r="BP140" s="81"/>
      <c r="BQ140" s="82"/>
      <c r="BR140" s="82"/>
      <c r="BS140" s="83"/>
      <c r="BT140" s="84">
        <f t="shared" si="6"/>
        <v>0</v>
      </c>
      <c r="BU140" s="84">
        <f t="shared" si="7"/>
        <v>0</v>
      </c>
      <c r="BV140" s="84">
        <f t="shared" si="8"/>
        <v>0</v>
      </c>
    </row>
    <row r="141" spans="1:74" ht="13.15" hidden="1" customHeight="1" outlineLevel="3" x14ac:dyDescent="0.3">
      <c r="A141" s="79" t="s">
        <v>2377</v>
      </c>
      <c r="B141" s="80">
        <v>0</v>
      </c>
      <c r="C141" s="81">
        <v>0</v>
      </c>
      <c r="D141" s="81">
        <v>0</v>
      </c>
      <c r="E141" s="81">
        <v>0</v>
      </c>
      <c r="F141" s="81">
        <v>0</v>
      </c>
      <c r="G141" s="81">
        <v>0</v>
      </c>
      <c r="H141" s="81">
        <v>0</v>
      </c>
      <c r="I141" s="81">
        <v>0</v>
      </c>
      <c r="J141" s="81">
        <v>0</v>
      </c>
      <c r="K141" s="81">
        <v>0</v>
      </c>
      <c r="L141" s="81">
        <v>0</v>
      </c>
      <c r="M141" s="81">
        <v>0</v>
      </c>
      <c r="N141" s="81">
        <v>0</v>
      </c>
      <c r="O141" s="81">
        <v>0</v>
      </c>
      <c r="P141" s="81">
        <v>0</v>
      </c>
      <c r="Q141" s="81">
        <v>0</v>
      </c>
      <c r="R141" s="82">
        <v>0</v>
      </c>
      <c r="S141" s="80">
        <v>0</v>
      </c>
      <c r="T141" s="81">
        <v>0</v>
      </c>
      <c r="U141" s="81">
        <v>0</v>
      </c>
      <c r="V141" s="81">
        <v>0</v>
      </c>
      <c r="W141" s="81">
        <v>0</v>
      </c>
      <c r="X141" s="81">
        <v>0</v>
      </c>
      <c r="Y141" s="81">
        <v>0</v>
      </c>
      <c r="Z141" s="81">
        <v>0</v>
      </c>
      <c r="AA141" s="81">
        <v>0</v>
      </c>
      <c r="AB141" s="81">
        <v>0</v>
      </c>
      <c r="AC141" s="81">
        <v>0</v>
      </c>
      <c r="AD141" s="81">
        <v>0</v>
      </c>
      <c r="AE141" s="81">
        <v>0</v>
      </c>
      <c r="AF141" s="81">
        <v>0</v>
      </c>
      <c r="AG141" s="81">
        <v>0</v>
      </c>
      <c r="AH141" s="81">
        <v>0</v>
      </c>
      <c r="AI141" s="82">
        <v>0</v>
      </c>
      <c r="AJ141" s="80">
        <v>0</v>
      </c>
      <c r="AK141" s="81">
        <v>0</v>
      </c>
      <c r="AL141" s="81">
        <v>0</v>
      </c>
      <c r="AM141" s="81">
        <v>0</v>
      </c>
      <c r="AN141" s="81">
        <v>0</v>
      </c>
      <c r="AO141" s="81">
        <v>0</v>
      </c>
      <c r="AP141" s="81">
        <v>0</v>
      </c>
      <c r="AQ141" s="81">
        <v>0</v>
      </c>
      <c r="AR141" s="81">
        <v>0</v>
      </c>
      <c r="AS141" s="81">
        <v>0</v>
      </c>
      <c r="AT141" s="81">
        <v>0</v>
      </c>
      <c r="AU141" s="81">
        <v>0</v>
      </c>
      <c r="AV141" s="81">
        <v>0</v>
      </c>
      <c r="AW141" s="81">
        <v>0</v>
      </c>
      <c r="AX141" s="81">
        <v>0</v>
      </c>
      <c r="AY141" s="81">
        <v>0</v>
      </c>
      <c r="AZ141" s="82"/>
      <c r="BA141" s="80">
        <v>0</v>
      </c>
      <c r="BB141" s="81">
        <v>0</v>
      </c>
      <c r="BC141" s="81">
        <v>0</v>
      </c>
      <c r="BD141" s="81">
        <v>0</v>
      </c>
      <c r="BE141" s="81">
        <v>0</v>
      </c>
      <c r="BF141" s="81">
        <v>0</v>
      </c>
      <c r="BG141" s="81">
        <v>0</v>
      </c>
      <c r="BH141" s="81">
        <v>0</v>
      </c>
      <c r="BI141" s="81">
        <v>0</v>
      </c>
      <c r="BJ141" s="81">
        <v>0</v>
      </c>
      <c r="BK141" s="81">
        <v>0</v>
      </c>
      <c r="BL141" s="81">
        <v>0</v>
      </c>
      <c r="BM141" s="81">
        <v>0</v>
      </c>
      <c r="BN141" s="81">
        <v>0</v>
      </c>
      <c r="BO141" s="81">
        <v>0</v>
      </c>
      <c r="BP141" s="81">
        <v>0</v>
      </c>
      <c r="BQ141" s="82">
        <v>0</v>
      </c>
      <c r="BR141" s="82">
        <v>0</v>
      </c>
      <c r="BS141" s="83">
        <v>0</v>
      </c>
      <c r="BT141" s="84">
        <f t="shared" si="6"/>
        <v>0</v>
      </c>
      <c r="BU141" s="84">
        <f t="shared" si="7"/>
        <v>0</v>
      </c>
      <c r="BV141" s="84">
        <f t="shared" si="8"/>
        <v>0</v>
      </c>
    </row>
    <row r="142" spans="1:74" ht="13.15" hidden="1" customHeight="1" outlineLevel="3" x14ac:dyDescent="0.3">
      <c r="A142" s="79" t="s">
        <v>2378</v>
      </c>
      <c r="B142" s="80">
        <v>0</v>
      </c>
      <c r="C142" s="81">
        <v>0</v>
      </c>
      <c r="D142" s="81">
        <v>0</v>
      </c>
      <c r="E142" s="81">
        <v>0</v>
      </c>
      <c r="F142" s="81">
        <v>0</v>
      </c>
      <c r="G142" s="81">
        <v>0</v>
      </c>
      <c r="H142" s="81">
        <v>0</v>
      </c>
      <c r="I142" s="81">
        <v>0</v>
      </c>
      <c r="J142" s="81">
        <v>0</v>
      </c>
      <c r="K142" s="81">
        <v>0</v>
      </c>
      <c r="L142" s="81">
        <v>0</v>
      </c>
      <c r="M142" s="81">
        <v>0</v>
      </c>
      <c r="N142" s="81">
        <v>0</v>
      </c>
      <c r="O142" s="81">
        <v>0</v>
      </c>
      <c r="P142" s="81">
        <v>0</v>
      </c>
      <c r="Q142" s="81">
        <v>0</v>
      </c>
      <c r="R142" s="82">
        <v>0</v>
      </c>
      <c r="S142" s="80">
        <v>0</v>
      </c>
      <c r="T142" s="81">
        <v>0</v>
      </c>
      <c r="U142" s="81">
        <v>0</v>
      </c>
      <c r="V142" s="81">
        <v>0</v>
      </c>
      <c r="W142" s="81">
        <v>0</v>
      </c>
      <c r="X142" s="81">
        <v>0</v>
      </c>
      <c r="Y142" s="81">
        <v>0</v>
      </c>
      <c r="Z142" s="81">
        <v>0</v>
      </c>
      <c r="AA142" s="81">
        <v>0</v>
      </c>
      <c r="AB142" s="81">
        <v>0</v>
      </c>
      <c r="AC142" s="81">
        <v>0</v>
      </c>
      <c r="AD142" s="81">
        <v>0</v>
      </c>
      <c r="AE142" s="81">
        <v>0</v>
      </c>
      <c r="AF142" s="81">
        <v>0</v>
      </c>
      <c r="AG142" s="81">
        <v>0</v>
      </c>
      <c r="AH142" s="81">
        <v>0</v>
      </c>
      <c r="AI142" s="82">
        <v>0</v>
      </c>
      <c r="AJ142" s="80">
        <v>0</v>
      </c>
      <c r="AK142" s="81">
        <v>0</v>
      </c>
      <c r="AL142" s="81">
        <v>0</v>
      </c>
      <c r="AM142" s="81">
        <v>0</v>
      </c>
      <c r="AN142" s="81">
        <v>0</v>
      </c>
      <c r="AO142" s="81">
        <v>0</v>
      </c>
      <c r="AP142" s="81">
        <v>0</v>
      </c>
      <c r="AQ142" s="81">
        <v>0</v>
      </c>
      <c r="AR142" s="81">
        <v>0</v>
      </c>
      <c r="AS142" s="81">
        <v>0</v>
      </c>
      <c r="AT142" s="81">
        <v>0</v>
      </c>
      <c r="AU142" s="81">
        <v>0</v>
      </c>
      <c r="AV142" s="81">
        <v>0</v>
      </c>
      <c r="AW142" s="81">
        <v>0</v>
      </c>
      <c r="AX142" s="81">
        <v>0</v>
      </c>
      <c r="AY142" s="81">
        <v>0</v>
      </c>
      <c r="AZ142" s="82"/>
      <c r="BA142" s="80">
        <v>0</v>
      </c>
      <c r="BB142" s="81">
        <v>0</v>
      </c>
      <c r="BC142" s="81">
        <v>0</v>
      </c>
      <c r="BD142" s="81">
        <v>0</v>
      </c>
      <c r="BE142" s="81">
        <v>0</v>
      </c>
      <c r="BF142" s="81">
        <v>0</v>
      </c>
      <c r="BG142" s="81">
        <v>0</v>
      </c>
      <c r="BH142" s="81">
        <v>0</v>
      </c>
      <c r="BI142" s="81">
        <v>0</v>
      </c>
      <c r="BJ142" s="81">
        <v>0</v>
      </c>
      <c r="BK142" s="81">
        <v>0</v>
      </c>
      <c r="BL142" s="81">
        <v>0</v>
      </c>
      <c r="BM142" s="81">
        <v>0</v>
      </c>
      <c r="BN142" s="81">
        <v>0</v>
      </c>
      <c r="BO142" s="81">
        <v>0</v>
      </c>
      <c r="BP142" s="81">
        <v>0</v>
      </c>
      <c r="BQ142" s="82">
        <v>0</v>
      </c>
      <c r="BR142" s="82">
        <v>0</v>
      </c>
      <c r="BS142" s="83">
        <v>0</v>
      </c>
      <c r="BT142" s="84">
        <f t="shared" si="6"/>
        <v>0</v>
      </c>
      <c r="BU142" s="84">
        <f t="shared" si="7"/>
        <v>0</v>
      </c>
      <c r="BV142" s="84">
        <f t="shared" si="8"/>
        <v>0</v>
      </c>
    </row>
    <row r="143" spans="1:74" ht="13.15" hidden="1" customHeight="1" outlineLevel="3" x14ac:dyDescent="0.3">
      <c r="A143" s="79" t="s">
        <v>2379</v>
      </c>
      <c r="B143" s="80">
        <v>0</v>
      </c>
      <c r="C143" s="81">
        <v>0</v>
      </c>
      <c r="D143" s="81">
        <v>0</v>
      </c>
      <c r="E143" s="81">
        <v>0</v>
      </c>
      <c r="F143" s="81">
        <v>0</v>
      </c>
      <c r="G143" s="81">
        <v>0</v>
      </c>
      <c r="H143" s="81">
        <v>0</v>
      </c>
      <c r="I143" s="81">
        <v>0</v>
      </c>
      <c r="J143" s="81">
        <v>0</v>
      </c>
      <c r="K143" s="81">
        <v>0</v>
      </c>
      <c r="L143" s="81">
        <v>0</v>
      </c>
      <c r="M143" s="81">
        <v>0</v>
      </c>
      <c r="N143" s="81">
        <v>0</v>
      </c>
      <c r="O143" s="81">
        <v>0</v>
      </c>
      <c r="P143" s="81">
        <v>0</v>
      </c>
      <c r="Q143" s="81">
        <v>0</v>
      </c>
      <c r="R143" s="82">
        <v>0</v>
      </c>
      <c r="S143" s="80">
        <v>0</v>
      </c>
      <c r="T143" s="81">
        <v>0</v>
      </c>
      <c r="U143" s="81">
        <v>0</v>
      </c>
      <c r="V143" s="81">
        <v>0</v>
      </c>
      <c r="W143" s="81">
        <v>0</v>
      </c>
      <c r="X143" s="81">
        <v>0</v>
      </c>
      <c r="Y143" s="81">
        <v>0</v>
      </c>
      <c r="Z143" s="81">
        <v>0</v>
      </c>
      <c r="AA143" s="81">
        <v>0</v>
      </c>
      <c r="AB143" s="81">
        <v>0</v>
      </c>
      <c r="AC143" s="81">
        <v>0</v>
      </c>
      <c r="AD143" s="81">
        <v>0</v>
      </c>
      <c r="AE143" s="81">
        <v>0</v>
      </c>
      <c r="AF143" s="81">
        <v>0</v>
      </c>
      <c r="AG143" s="81">
        <v>0</v>
      </c>
      <c r="AH143" s="81">
        <v>0</v>
      </c>
      <c r="AI143" s="82">
        <v>0</v>
      </c>
      <c r="AJ143" s="80">
        <v>0</v>
      </c>
      <c r="AK143" s="81">
        <v>0</v>
      </c>
      <c r="AL143" s="81">
        <v>0</v>
      </c>
      <c r="AM143" s="81">
        <v>0</v>
      </c>
      <c r="AN143" s="81">
        <v>0</v>
      </c>
      <c r="AO143" s="81">
        <v>0</v>
      </c>
      <c r="AP143" s="81">
        <v>0</v>
      </c>
      <c r="AQ143" s="81">
        <v>0</v>
      </c>
      <c r="AR143" s="81">
        <v>0</v>
      </c>
      <c r="AS143" s="81">
        <v>0</v>
      </c>
      <c r="AT143" s="81">
        <v>0</v>
      </c>
      <c r="AU143" s="81">
        <v>0</v>
      </c>
      <c r="AV143" s="81">
        <v>0</v>
      </c>
      <c r="AW143" s="81">
        <v>0</v>
      </c>
      <c r="AX143" s="81">
        <v>0</v>
      </c>
      <c r="AY143" s="81">
        <v>0</v>
      </c>
      <c r="AZ143" s="82"/>
      <c r="BA143" s="80">
        <v>0</v>
      </c>
      <c r="BB143" s="81">
        <v>0</v>
      </c>
      <c r="BC143" s="81">
        <v>0</v>
      </c>
      <c r="BD143" s="81">
        <v>0</v>
      </c>
      <c r="BE143" s="81">
        <v>0</v>
      </c>
      <c r="BF143" s="81">
        <v>0</v>
      </c>
      <c r="BG143" s="81">
        <v>0</v>
      </c>
      <c r="BH143" s="81">
        <v>0</v>
      </c>
      <c r="BI143" s="81">
        <v>0</v>
      </c>
      <c r="BJ143" s="81">
        <v>0</v>
      </c>
      <c r="BK143" s="81">
        <v>0</v>
      </c>
      <c r="BL143" s="81">
        <v>0</v>
      </c>
      <c r="BM143" s="81">
        <v>0</v>
      </c>
      <c r="BN143" s="81">
        <v>0</v>
      </c>
      <c r="BO143" s="81">
        <v>0</v>
      </c>
      <c r="BP143" s="81">
        <v>0</v>
      </c>
      <c r="BQ143" s="82">
        <v>0</v>
      </c>
      <c r="BR143" s="82">
        <v>0</v>
      </c>
      <c r="BS143" s="83">
        <v>0</v>
      </c>
      <c r="BT143" s="84">
        <f t="shared" si="6"/>
        <v>0</v>
      </c>
      <c r="BU143" s="84">
        <f t="shared" si="7"/>
        <v>0</v>
      </c>
      <c r="BV143" s="84">
        <f t="shared" si="8"/>
        <v>0</v>
      </c>
    </row>
    <row r="144" spans="1:74" ht="13.15" hidden="1" customHeight="1" outlineLevel="3" x14ac:dyDescent="0.3">
      <c r="A144" s="79" t="s">
        <v>2380</v>
      </c>
      <c r="B144" s="80">
        <v>0</v>
      </c>
      <c r="C144" s="81">
        <v>0</v>
      </c>
      <c r="D144" s="81">
        <v>0</v>
      </c>
      <c r="E144" s="81">
        <v>0</v>
      </c>
      <c r="F144" s="81">
        <v>0</v>
      </c>
      <c r="G144" s="81">
        <v>0</v>
      </c>
      <c r="H144" s="81">
        <v>0</v>
      </c>
      <c r="I144" s="81">
        <v>0</v>
      </c>
      <c r="J144" s="81">
        <v>0</v>
      </c>
      <c r="K144" s="81">
        <v>0</v>
      </c>
      <c r="L144" s="81">
        <v>0</v>
      </c>
      <c r="M144" s="81">
        <v>0</v>
      </c>
      <c r="N144" s="81">
        <v>0</v>
      </c>
      <c r="O144" s="81">
        <v>0</v>
      </c>
      <c r="P144" s="81">
        <v>0</v>
      </c>
      <c r="Q144" s="81">
        <v>0</v>
      </c>
      <c r="R144" s="82">
        <v>0</v>
      </c>
      <c r="S144" s="80">
        <v>0</v>
      </c>
      <c r="T144" s="81">
        <v>0</v>
      </c>
      <c r="U144" s="81">
        <v>0</v>
      </c>
      <c r="V144" s="81">
        <v>0</v>
      </c>
      <c r="W144" s="81">
        <v>0</v>
      </c>
      <c r="X144" s="81">
        <v>0</v>
      </c>
      <c r="Y144" s="81">
        <v>0</v>
      </c>
      <c r="Z144" s="81">
        <v>0</v>
      </c>
      <c r="AA144" s="81">
        <v>0</v>
      </c>
      <c r="AB144" s="81">
        <v>0</v>
      </c>
      <c r="AC144" s="81">
        <v>0</v>
      </c>
      <c r="AD144" s="81">
        <v>0</v>
      </c>
      <c r="AE144" s="81">
        <v>0</v>
      </c>
      <c r="AF144" s="81">
        <v>0</v>
      </c>
      <c r="AG144" s="81">
        <v>0</v>
      </c>
      <c r="AH144" s="81">
        <v>0</v>
      </c>
      <c r="AI144" s="82">
        <v>0</v>
      </c>
      <c r="AJ144" s="80">
        <v>0</v>
      </c>
      <c r="AK144" s="81">
        <v>0</v>
      </c>
      <c r="AL144" s="81">
        <v>0</v>
      </c>
      <c r="AM144" s="81">
        <v>0</v>
      </c>
      <c r="AN144" s="81">
        <v>0</v>
      </c>
      <c r="AO144" s="81">
        <v>0</v>
      </c>
      <c r="AP144" s="81">
        <v>0</v>
      </c>
      <c r="AQ144" s="81">
        <v>0</v>
      </c>
      <c r="AR144" s="81">
        <v>0</v>
      </c>
      <c r="AS144" s="81">
        <v>0</v>
      </c>
      <c r="AT144" s="81">
        <v>0</v>
      </c>
      <c r="AU144" s="81">
        <v>0</v>
      </c>
      <c r="AV144" s="81">
        <v>0</v>
      </c>
      <c r="AW144" s="81">
        <v>0</v>
      </c>
      <c r="AX144" s="81">
        <v>0</v>
      </c>
      <c r="AY144" s="81">
        <v>0</v>
      </c>
      <c r="AZ144" s="82"/>
      <c r="BA144" s="80">
        <v>0</v>
      </c>
      <c r="BB144" s="81">
        <v>0</v>
      </c>
      <c r="BC144" s="81">
        <v>0</v>
      </c>
      <c r="BD144" s="81">
        <v>0</v>
      </c>
      <c r="BE144" s="81">
        <v>0</v>
      </c>
      <c r="BF144" s="81">
        <v>0</v>
      </c>
      <c r="BG144" s="81">
        <v>0</v>
      </c>
      <c r="BH144" s="81">
        <v>0</v>
      </c>
      <c r="BI144" s="81">
        <v>0</v>
      </c>
      <c r="BJ144" s="81">
        <v>0</v>
      </c>
      <c r="BK144" s="81">
        <v>0</v>
      </c>
      <c r="BL144" s="81">
        <v>0</v>
      </c>
      <c r="BM144" s="81">
        <v>0</v>
      </c>
      <c r="BN144" s="81">
        <v>0</v>
      </c>
      <c r="BO144" s="81">
        <v>0</v>
      </c>
      <c r="BP144" s="81">
        <v>0</v>
      </c>
      <c r="BQ144" s="82">
        <v>0</v>
      </c>
      <c r="BR144" s="82">
        <v>0</v>
      </c>
      <c r="BS144" s="83">
        <v>0</v>
      </c>
      <c r="BT144" s="84">
        <f t="shared" si="6"/>
        <v>0</v>
      </c>
      <c r="BU144" s="84">
        <f t="shared" si="7"/>
        <v>0</v>
      </c>
      <c r="BV144" s="84">
        <f t="shared" si="8"/>
        <v>0</v>
      </c>
    </row>
    <row r="145" spans="1:74" ht="13.15" hidden="1" customHeight="1" outlineLevel="3" x14ac:dyDescent="0.3">
      <c r="A145" s="79" t="s">
        <v>2381</v>
      </c>
      <c r="B145" s="80">
        <v>4614.3999999999996</v>
      </c>
      <c r="C145" s="81">
        <v>4177.16</v>
      </c>
      <c r="D145" s="81">
        <v>4266.8</v>
      </c>
      <c r="E145" s="81">
        <v>13058.36</v>
      </c>
      <c r="F145" s="81">
        <v>4823.8899999999994</v>
      </c>
      <c r="G145" s="81">
        <v>3864.34</v>
      </c>
      <c r="H145" s="81">
        <v>4648.1099999999997</v>
      </c>
      <c r="I145" s="81">
        <v>13336.34</v>
      </c>
      <c r="J145" s="81">
        <v>5109.32</v>
      </c>
      <c r="K145" s="81">
        <v>3053.31</v>
      </c>
      <c r="L145" s="81">
        <v>7966.24</v>
      </c>
      <c r="M145" s="81">
        <v>16128.869999999999</v>
      </c>
      <c r="N145" s="81">
        <v>851.02</v>
      </c>
      <c r="O145" s="81">
        <v>3263.0099999999998</v>
      </c>
      <c r="P145" s="81">
        <v>3109.34</v>
      </c>
      <c r="Q145" s="81">
        <v>7223.37</v>
      </c>
      <c r="R145" s="82">
        <v>49746.94</v>
      </c>
      <c r="S145" s="80">
        <v>3853.8900000000003</v>
      </c>
      <c r="T145" s="81">
        <v>2634.03</v>
      </c>
      <c r="U145" s="81">
        <v>1545.44</v>
      </c>
      <c r="V145" s="81">
        <v>8033.3600000000006</v>
      </c>
      <c r="W145" s="81">
        <v>3371.4500000000003</v>
      </c>
      <c r="X145" s="81">
        <v>2602.14</v>
      </c>
      <c r="Y145" s="81">
        <v>0</v>
      </c>
      <c r="Z145" s="81">
        <v>5973.59</v>
      </c>
      <c r="AA145" s="81">
        <v>0</v>
      </c>
      <c r="AB145" s="81">
        <v>0</v>
      </c>
      <c r="AC145" s="81">
        <v>0</v>
      </c>
      <c r="AD145" s="81">
        <v>0</v>
      </c>
      <c r="AE145" s="81">
        <v>0</v>
      </c>
      <c r="AF145" s="81">
        <v>0</v>
      </c>
      <c r="AG145" s="81">
        <v>0</v>
      </c>
      <c r="AH145" s="81">
        <v>0</v>
      </c>
      <c r="AI145" s="82">
        <v>14006.95</v>
      </c>
      <c r="AJ145" s="80">
        <v>3853.8900000000003</v>
      </c>
      <c r="AK145" s="81">
        <v>0</v>
      </c>
      <c r="AL145" s="81">
        <v>0</v>
      </c>
      <c r="AM145" s="81">
        <v>3853.8900000000003</v>
      </c>
      <c r="AN145" s="81">
        <v>0</v>
      </c>
      <c r="AO145" s="81">
        <v>0</v>
      </c>
      <c r="AP145" s="81">
        <v>0</v>
      </c>
      <c r="AQ145" s="81">
        <v>0</v>
      </c>
      <c r="AR145" s="81">
        <v>0</v>
      </c>
      <c r="AS145" s="81">
        <v>0</v>
      </c>
      <c r="AT145" s="81">
        <v>0</v>
      </c>
      <c r="AU145" s="81">
        <v>0</v>
      </c>
      <c r="AV145" s="81">
        <v>0</v>
      </c>
      <c r="AW145" s="81">
        <v>0</v>
      </c>
      <c r="AX145" s="81">
        <v>0</v>
      </c>
      <c r="AY145" s="81">
        <v>0</v>
      </c>
      <c r="AZ145" s="82"/>
      <c r="BA145" s="80">
        <v>3853.8900000000003</v>
      </c>
      <c r="BB145" s="81">
        <v>2634.03</v>
      </c>
      <c r="BC145" s="81">
        <v>1545.44</v>
      </c>
      <c r="BD145" s="81">
        <v>8033.3600000000006</v>
      </c>
      <c r="BE145" s="81">
        <v>3371.4500000000003</v>
      </c>
      <c r="BF145" s="81">
        <v>0</v>
      </c>
      <c r="BG145" s="81">
        <v>0</v>
      </c>
      <c r="BH145" s="81">
        <v>3371.4500000000003</v>
      </c>
      <c r="BI145" s="81">
        <v>0</v>
      </c>
      <c r="BJ145" s="81">
        <v>0</v>
      </c>
      <c r="BK145" s="81">
        <v>0</v>
      </c>
      <c r="BL145" s="81">
        <v>0</v>
      </c>
      <c r="BM145" s="81">
        <v>0</v>
      </c>
      <c r="BN145" s="81">
        <v>0</v>
      </c>
      <c r="BO145" s="81">
        <v>0</v>
      </c>
      <c r="BP145" s="81">
        <v>0</v>
      </c>
      <c r="BQ145" s="82">
        <v>11404.810000000001</v>
      </c>
      <c r="BR145" s="82">
        <v>-769.3100000000004</v>
      </c>
      <c r="BS145" s="83">
        <v>-22.818371917127656</v>
      </c>
      <c r="BT145" s="84">
        <f t="shared" si="6"/>
        <v>-35739.990000000005</v>
      </c>
      <c r="BU145" s="84">
        <f t="shared" si="7"/>
        <v>14006.95</v>
      </c>
      <c r="BV145" s="84">
        <f t="shared" si="8"/>
        <v>2602.1399999999994</v>
      </c>
    </row>
    <row r="146" spans="1:74" ht="13.15" hidden="1" customHeight="1" outlineLevel="3" x14ac:dyDescent="0.3">
      <c r="A146" s="79" t="s">
        <v>282</v>
      </c>
      <c r="B146" s="80">
        <v>0</v>
      </c>
      <c r="C146" s="81">
        <v>0</v>
      </c>
      <c r="D146" s="81">
        <v>0</v>
      </c>
      <c r="E146" s="81">
        <v>0</v>
      </c>
      <c r="F146" s="81">
        <v>0</v>
      </c>
      <c r="G146" s="81">
        <v>0</v>
      </c>
      <c r="H146" s="81">
        <v>0</v>
      </c>
      <c r="I146" s="81">
        <v>0</v>
      </c>
      <c r="J146" s="81">
        <v>0</v>
      </c>
      <c r="K146" s="81">
        <v>0</v>
      </c>
      <c r="L146" s="81">
        <v>0</v>
      </c>
      <c r="M146" s="81">
        <v>0</v>
      </c>
      <c r="N146" s="81">
        <v>0</v>
      </c>
      <c r="O146" s="81">
        <v>0</v>
      </c>
      <c r="P146" s="81">
        <v>0</v>
      </c>
      <c r="Q146" s="81">
        <v>0</v>
      </c>
      <c r="R146" s="82">
        <v>0</v>
      </c>
      <c r="S146" s="80">
        <v>0</v>
      </c>
      <c r="T146" s="81">
        <v>0</v>
      </c>
      <c r="U146" s="81">
        <v>0</v>
      </c>
      <c r="V146" s="81">
        <v>0</v>
      </c>
      <c r="W146" s="81">
        <v>0</v>
      </c>
      <c r="X146" s="81">
        <v>0</v>
      </c>
      <c r="Y146" s="81">
        <v>0</v>
      </c>
      <c r="Z146" s="81">
        <v>0</v>
      </c>
      <c r="AA146" s="81">
        <v>0</v>
      </c>
      <c r="AB146" s="81">
        <v>0</v>
      </c>
      <c r="AC146" s="81">
        <v>0</v>
      </c>
      <c r="AD146" s="81">
        <v>0</v>
      </c>
      <c r="AE146" s="81">
        <v>0</v>
      </c>
      <c r="AF146" s="81">
        <v>0</v>
      </c>
      <c r="AG146" s="81">
        <v>0</v>
      </c>
      <c r="AH146" s="81">
        <v>0</v>
      </c>
      <c r="AI146" s="82">
        <v>0</v>
      </c>
      <c r="AJ146" s="80">
        <v>0</v>
      </c>
      <c r="AK146" s="81">
        <v>0</v>
      </c>
      <c r="AL146" s="81">
        <v>0</v>
      </c>
      <c r="AM146" s="81">
        <v>0</v>
      </c>
      <c r="AN146" s="81">
        <v>0</v>
      </c>
      <c r="AO146" s="81">
        <v>0</v>
      </c>
      <c r="AP146" s="81">
        <v>0</v>
      </c>
      <c r="AQ146" s="81">
        <v>0</v>
      </c>
      <c r="AR146" s="81">
        <v>0</v>
      </c>
      <c r="AS146" s="81">
        <v>0</v>
      </c>
      <c r="AT146" s="81">
        <v>0</v>
      </c>
      <c r="AU146" s="81">
        <v>0</v>
      </c>
      <c r="AV146" s="81">
        <v>0</v>
      </c>
      <c r="AW146" s="81">
        <v>0</v>
      </c>
      <c r="AX146" s="81">
        <v>0</v>
      </c>
      <c r="AY146" s="81">
        <v>0</v>
      </c>
      <c r="AZ146" s="82"/>
      <c r="BA146" s="80">
        <v>0</v>
      </c>
      <c r="BB146" s="81">
        <v>0</v>
      </c>
      <c r="BC146" s="81">
        <v>0</v>
      </c>
      <c r="BD146" s="81">
        <v>0</v>
      </c>
      <c r="BE146" s="81">
        <v>0</v>
      </c>
      <c r="BF146" s="81">
        <v>0</v>
      </c>
      <c r="BG146" s="81">
        <v>0</v>
      </c>
      <c r="BH146" s="81">
        <v>0</v>
      </c>
      <c r="BI146" s="81">
        <v>0</v>
      </c>
      <c r="BJ146" s="81">
        <v>0</v>
      </c>
      <c r="BK146" s="81">
        <v>0</v>
      </c>
      <c r="BL146" s="81">
        <v>0</v>
      </c>
      <c r="BM146" s="81">
        <v>0</v>
      </c>
      <c r="BN146" s="81">
        <v>0</v>
      </c>
      <c r="BO146" s="81">
        <v>0</v>
      </c>
      <c r="BP146" s="81">
        <v>0</v>
      </c>
      <c r="BQ146" s="82">
        <v>0</v>
      </c>
      <c r="BR146" s="82">
        <v>0</v>
      </c>
      <c r="BS146" s="83">
        <v>0</v>
      </c>
      <c r="BT146" s="84">
        <f t="shared" si="6"/>
        <v>0</v>
      </c>
      <c r="BU146" s="84">
        <f t="shared" si="7"/>
        <v>0</v>
      </c>
      <c r="BV146" s="84">
        <f t="shared" si="8"/>
        <v>0</v>
      </c>
    </row>
    <row r="147" spans="1:74" ht="13.15" hidden="1" customHeight="1" outlineLevel="3" x14ac:dyDescent="0.3">
      <c r="A147" s="79" t="s">
        <v>283</v>
      </c>
      <c r="B147" s="80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2"/>
      <c r="S147" s="80"/>
      <c r="T147" s="81"/>
      <c r="U147" s="81"/>
      <c r="V147" s="81"/>
      <c r="W147" s="81"/>
      <c r="X147" s="81"/>
      <c r="Y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2"/>
      <c r="AJ147" s="80"/>
      <c r="AK147" s="81"/>
      <c r="AL147" s="81"/>
      <c r="AM147" s="81"/>
      <c r="AN147" s="81"/>
      <c r="AO147" s="81"/>
      <c r="AP147" s="81"/>
      <c r="AQ147" s="81"/>
      <c r="AR147" s="81"/>
      <c r="AS147" s="81"/>
      <c r="AT147" s="81"/>
      <c r="AU147" s="81"/>
      <c r="AV147" s="81"/>
      <c r="AW147" s="81"/>
      <c r="AX147" s="81"/>
      <c r="AY147" s="81"/>
      <c r="AZ147" s="82"/>
      <c r="BA147" s="80"/>
      <c r="BB147" s="81"/>
      <c r="BC147" s="81"/>
      <c r="BD147" s="81"/>
      <c r="BE147" s="81"/>
      <c r="BF147" s="81"/>
      <c r="BG147" s="81"/>
      <c r="BH147" s="81"/>
      <c r="BI147" s="81"/>
      <c r="BJ147" s="81"/>
      <c r="BK147" s="81"/>
      <c r="BL147" s="81"/>
      <c r="BM147" s="81"/>
      <c r="BN147" s="81"/>
      <c r="BO147" s="81"/>
      <c r="BP147" s="81"/>
      <c r="BQ147" s="82"/>
      <c r="BR147" s="82"/>
      <c r="BS147" s="83"/>
      <c r="BT147" s="84">
        <f t="shared" si="6"/>
        <v>0</v>
      </c>
      <c r="BU147" s="84">
        <f t="shared" si="7"/>
        <v>0</v>
      </c>
      <c r="BV147" s="84">
        <f t="shared" si="8"/>
        <v>0</v>
      </c>
    </row>
    <row r="148" spans="1:74" ht="13.15" hidden="1" customHeight="1" outlineLevel="3" x14ac:dyDescent="0.3">
      <c r="A148" s="79" t="s">
        <v>2382</v>
      </c>
      <c r="B148" s="80">
        <v>0</v>
      </c>
      <c r="C148" s="81">
        <v>37.479999999999997</v>
      </c>
      <c r="D148" s="81">
        <v>8.61</v>
      </c>
      <c r="E148" s="81">
        <v>46.089999999999996</v>
      </c>
      <c r="F148" s="81">
        <v>10.19</v>
      </c>
      <c r="G148" s="81">
        <v>27.79</v>
      </c>
      <c r="H148" s="81">
        <v>51.46</v>
      </c>
      <c r="I148" s="81">
        <v>89.44</v>
      </c>
      <c r="J148" s="81">
        <v>0</v>
      </c>
      <c r="K148" s="81">
        <v>31</v>
      </c>
      <c r="L148" s="81">
        <v>28.84</v>
      </c>
      <c r="M148" s="81">
        <v>59.84</v>
      </c>
      <c r="N148" s="81">
        <v>63.65</v>
      </c>
      <c r="O148" s="81">
        <v>27.15</v>
      </c>
      <c r="P148" s="81">
        <v>1.74</v>
      </c>
      <c r="Q148" s="81">
        <v>92.539999999999992</v>
      </c>
      <c r="R148" s="82">
        <v>287.90999999999997</v>
      </c>
      <c r="S148" s="80">
        <v>10.029999999999999</v>
      </c>
      <c r="T148" s="81">
        <v>0</v>
      </c>
      <c r="U148" s="81">
        <v>0</v>
      </c>
      <c r="V148" s="81">
        <v>10.029999999999999</v>
      </c>
      <c r="W148" s="81">
        <v>74.239999999999995</v>
      </c>
      <c r="X148" s="81">
        <v>1.47</v>
      </c>
      <c r="Y148" s="81">
        <v>0</v>
      </c>
      <c r="Z148" s="81">
        <v>75.709999999999994</v>
      </c>
      <c r="AA148" s="81">
        <v>0</v>
      </c>
      <c r="AB148" s="81">
        <v>0</v>
      </c>
      <c r="AC148" s="81">
        <v>0</v>
      </c>
      <c r="AD148" s="81">
        <v>0</v>
      </c>
      <c r="AE148" s="81">
        <v>0</v>
      </c>
      <c r="AF148" s="81">
        <v>0</v>
      </c>
      <c r="AG148" s="81">
        <v>0</v>
      </c>
      <c r="AH148" s="81">
        <v>0</v>
      </c>
      <c r="AI148" s="82">
        <v>85.74</v>
      </c>
      <c r="AJ148" s="80">
        <v>10.029999999999999</v>
      </c>
      <c r="AK148" s="81">
        <v>0</v>
      </c>
      <c r="AL148" s="81">
        <v>0</v>
      </c>
      <c r="AM148" s="81">
        <v>10.029999999999999</v>
      </c>
      <c r="AN148" s="81">
        <v>0</v>
      </c>
      <c r="AO148" s="81">
        <v>0</v>
      </c>
      <c r="AP148" s="81">
        <v>0</v>
      </c>
      <c r="AQ148" s="81">
        <v>0</v>
      </c>
      <c r="AR148" s="81">
        <v>0</v>
      </c>
      <c r="AS148" s="81">
        <v>0</v>
      </c>
      <c r="AT148" s="81">
        <v>0</v>
      </c>
      <c r="AU148" s="81">
        <v>0</v>
      </c>
      <c r="AV148" s="81">
        <v>0</v>
      </c>
      <c r="AW148" s="81">
        <v>0</v>
      </c>
      <c r="AX148" s="81">
        <v>0</v>
      </c>
      <c r="AY148" s="81">
        <v>0</v>
      </c>
      <c r="AZ148" s="82"/>
      <c r="BA148" s="80">
        <v>10.029999999999999</v>
      </c>
      <c r="BB148" s="81">
        <v>0</v>
      </c>
      <c r="BC148" s="81">
        <v>0</v>
      </c>
      <c r="BD148" s="81">
        <v>10.029999999999999</v>
      </c>
      <c r="BE148" s="81">
        <v>74.239999999999995</v>
      </c>
      <c r="BF148" s="81">
        <v>0</v>
      </c>
      <c r="BG148" s="81">
        <v>0</v>
      </c>
      <c r="BH148" s="81">
        <v>74.239999999999995</v>
      </c>
      <c r="BI148" s="81">
        <v>0</v>
      </c>
      <c r="BJ148" s="81">
        <v>0</v>
      </c>
      <c r="BK148" s="81">
        <v>0</v>
      </c>
      <c r="BL148" s="81">
        <v>0</v>
      </c>
      <c r="BM148" s="81">
        <v>0</v>
      </c>
      <c r="BN148" s="81">
        <v>0</v>
      </c>
      <c r="BO148" s="81">
        <v>0</v>
      </c>
      <c r="BP148" s="81">
        <v>0</v>
      </c>
      <c r="BQ148" s="82">
        <v>84.27</v>
      </c>
      <c r="BR148" s="82">
        <v>-72.77</v>
      </c>
      <c r="BS148" s="83">
        <v>-98.019935344827587</v>
      </c>
      <c r="BT148" s="84">
        <f t="shared" si="6"/>
        <v>-202.16999999999996</v>
      </c>
      <c r="BU148" s="84">
        <f t="shared" si="7"/>
        <v>85.74</v>
      </c>
      <c r="BV148" s="84">
        <f t="shared" si="8"/>
        <v>1.4699999999999989</v>
      </c>
    </row>
    <row r="149" spans="1:74" ht="13.15" hidden="1" customHeight="1" outlineLevel="3" x14ac:dyDescent="0.3">
      <c r="A149" s="79" t="s">
        <v>2383</v>
      </c>
      <c r="B149" s="80">
        <v>1901.3300000000002</v>
      </c>
      <c r="C149" s="81">
        <v>904.92</v>
      </c>
      <c r="D149" s="81">
        <v>1053.03</v>
      </c>
      <c r="E149" s="81">
        <v>3859.2799999999997</v>
      </c>
      <c r="F149" s="81">
        <v>475.53000000000003</v>
      </c>
      <c r="G149" s="81">
        <v>558.58000000000004</v>
      </c>
      <c r="H149" s="81">
        <v>551.43000000000006</v>
      </c>
      <c r="I149" s="81">
        <v>1585.5400000000002</v>
      </c>
      <c r="J149" s="81">
        <v>0.23</v>
      </c>
      <c r="K149" s="81">
        <v>371.01</v>
      </c>
      <c r="L149" s="81">
        <v>-0.72</v>
      </c>
      <c r="M149" s="81">
        <v>370.52</v>
      </c>
      <c r="N149" s="81">
        <v>-1.51</v>
      </c>
      <c r="O149" s="81">
        <v>-0.79</v>
      </c>
      <c r="P149" s="81">
        <v>1056.74</v>
      </c>
      <c r="Q149" s="81">
        <v>1054.44</v>
      </c>
      <c r="R149" s="82">
        <v>6869.7799999999988</v>
      </c>
      <c r="S149" s="80">
        <v>172.35000000000002</v>
      </c>
      <c r="T149" s="81">
        <v>214.05</v>
      </c>
      <c r="U149" s="81">
        <v>168.87</v>
      </c>
      <c r="V149" s="81">
        <v>555.27</v>
      </c>
      <c r="W149" s="81">
        <v>236.98000000000002</v>
      </c>
      <c r="X149" s="81">
        <v>181.79000000000002</v>
      </c>
      <c r="Y149" s="81">
        <v>0</v>
      </c>
      <c r="Z149" s="81">
        <v>418.77000000000004</v>
      </c>
      <c r="AA149" s="81">
        <v>0</v>
      </c>
      <c r="AB149" s="81">
        <v>0</v>
      </c>
      <c r="AC149" s="81">
        <v>0</v>
      </c>
      <c r="AD149" s="81">
        <v>0</v>
      </c>
      <c r="AE149" s="81">
        <v>0</v>
      </c>
      <c r="AF149" s="81">
        <v>0</v>
      </c>
      <c r="AG149" s="81">
        <v>0</v>
      </c>
      <c r="AH149" s="81">
        <v>0</v>
      </c>
      <c r="AI149" s="82">
        <v>974.04</v>
      </c>
      <c r="AJ149" s="80">
        <v>172.35000000000002</v>
      </c>
      <c r="AK149" s="81">
        <v>0</v>
      </c>
      <c r="AL149" s="81">
        <v>0</v>
      </c>
      <c r="AM149" s="81">
        <v>172.35000000000002</v>
      </c>
      <c r="AN149" s="81">
        <v>0</v>
      </c>
      <c r="AO149" s="81">
        <v>0</v>
      </c>
      <c r="AP149" s="81">
        <v>0</v>
      </c>
      <c r="AQ149" s="81">
        <v>0</v>
      </c>
      <c r="AR149" s="81">
        <v>0</v>
      </c>
      <c r="AS149" s="81">
        <v>0</v>
      </c>
      <c r="AT149" s="81">
        <v>0</v>
      </c>
      <c r="AU149" s="81">
        <v>0</v>
      </c>
      <c r="AV149" s="81">
        <v>0</v>
      </c>
      <c r="AW149" s="81">
        <v>0</v>
      </c>
      <c r="AX149" s="81">
        <v>0</v>
      </c>
      <c r="AY149" s="81">
        <v>0</v>
      </c>
      <c r="AZ149" s="82"/>
      <c r="BA149" s="80">
        <v>172.35000000000002</v>
      </c>
      <c r="BB149" s="81">
        <v>214.05</v>
      </c>
      <c r="BC149" s="81">
        <v>168.87</v>
      </c>
      <c r="BD149" s="81">
        <v>555.27</v>
      </c>
      <c r="BE149" s="81">
        <v>236.98000000000002</v>
      </c>
      <c r="BF149" s="81">
        <v>0</v>
      </c>
      <c r="BG149" s="81">
        <v>0</v>
      </c>
      <c r="BH149" s="81">
        <v>236.98000000000002</v>
      </c>
      <c r="BI149" s="81">
        <v>0</v>
      </c>
      <c r="BJ149" s="81">
        <v>0</v>
      </c>
      <c r="BK149" s="81">
        <v>0</v>
      </c>
      <c r="BL149" s="81">
        <v>0</v>
      </c>
      <c r="BM149" s="81">
        <v>0</v>
      </c>
      <c r="BN149" s="81">
        <v>0</v>
      </c>
      <c r="BO149" s="81">
        <v>0</v>
      </c>
      <c r="BP149" s="81">
        <v>0</v>
      </c>
      <c r="BQ149" s="82">
        <v>792.25</v>
      </c>
      <c r="BR149" s="82">
        <v>-55.19</v>
      </c>
      <c r="BS149" s="83">
        <v>-23.288885137986327</v>
      </c>
      <c r="BT149" s="84">
        <f t="shared" si="6"/>
        <v>-5895.7399999999989</v>
      </c>
      <c r="BU149" s="84">
        <f t="shared" si="7"/>
        <v>974.04</v>
      </c>
      <c r="BV149" s="84">
        <f t="shared" si="8"/>
        <v>181.78999999999996</v>
      </c>
    </row>
    <row r="150" spans="1:74" ht="13.15" hidden="1" customHeight="1" outlineLevel="3" x14ac:dyDescent="0.3">
      <c r="A150" s="79" t="s">
        <v>284</v>
      </c>
      <c r="B150" s="80">
        <v>0</v>
      </c>
      <c r="C150" s="81">
        <v>0</v>
      </c>
      <c r="D150" s="81">
        <v>0</v>
      </c>
      <c r="E150" s="81">
        <v>0</v>
      </c>
      <c r="F150" s="81">
        <v>0</v>
      </c>
      <c r="G150" s="81">
        <v>0</v>
      </c>
      <c r="H150" s="81">
        <v>0</v>
      </c>
      <c r="I150" s="81">
        <v>0</v>
      </c>
      <c r="J150" s="81">
        <v>0</v>
      </c>
      <c r="K150" s="81">
        <v>0</v>
      </c>
      <c r="L150" s="81">
        <v>0</v>
      </c>
      <c r="M150" s="81">
        <v>0</v>
      </c>
      <c r="N150" s="81">
        <v>0</v>
      </c>
      <c r="O150" s="81">
        <v>0</v>
      </c>
      <c r="P150" s="81">
        <v>0</v>
      </c>
      <c r="Q150" s="81">
        <v>0</v>
      </c>
      <c r="R150" s="82">
        <v>0</v>
      </c>
      <c r="S150" s="80">
        <v>0</v>
      </c>
      <c r="T150" s="81">
        <v>0</v>
      </c>
      <c r="U150" s="81">
        <v>0</v>
      </c>
      <c r="V150" s="81">
        <v>0</v>
      </c>
      <c r="W150" s="81">
        <v>0</v>
      </c>
      <c r="X150" s="81">
        <v>0</v>
      </c>
      <c r="Y150" s="81">
        <v>0</v>
      </c>
      <c r="Z150" s="81">
        <v>0</v>
      </c>
      <c r="AA150" s="81">
        <v>0</v>
      </c>
      <c r="AB150" s="81">
        <v>0</v>
      </c>
      <c r="AC150" s="81">
        <v>0</v>
      </c>
      <c r="AD150" s="81">
        <v>0</v>
      </c>
      <c r="AE150" s="81">
        <v>0</v>
      </c>
      <c r="AF150" s="81">
        <v>0</v>
      </c>
      <c r="AG150" s="81">
        <v>0</v>
      </c>
      <c r="AH150" s="81">
        <v>0</v>
      </c>
      <c r="AI150" s="82">
        <v>0</v>
      </c>
      <c r="AJ150" s="80">
        <v>0</v>
      </c>
      <c r="AK150" s="81">
        <v>0</v>
      </c>
      <c r="AL150" s="81">
        <v>0</v>
      </c>
      <c r="AM150" s="81">
        <v>0</v>
      </c>
      <c r="AN150" s="81">
        <v>0</v>
      </c>
      <c r="AO150" s="81">
        <v>0</v>
      </c>
      <c r="AP150" s="81">
        <v>0</v>
      </c>
      <c r="AQ150" s="81">
        <v>0</v>
      </c>
      <c r="AR150" s="81">
        <v>0</v>
      </c>
      <c r="AS150" s="81">
        <v>0</v>
      </c>
      <c r="AT150" s="81">
        <v>0</v>
      </c>
      <c r="AU150" s="81">
        <v>0</v>
      </c>
      <c r="AV150" s="81">
        <v>0</v>
      </c>
      <c r="AW150" s="81">
        <v>0</v>
      </c>
      <c r="AX150" s="81">
        <v>0</v>
      </c>
      <c r="AY150" s="81">
        <v>0</v>
      </c>
      <c r="AZ150" s="82"/>
      <c r="BA150" s="80">
        <v>0</v>
      </c>
      <c r="BB150" s="81">
        <v>0</v>
      </c>
      <c r="BC150" s="81">
        <v>0</v>
      </c>
      <c r="BD150" s="81">
        <v>0</v>
      </c>
      <c r="BE150" s="81">
        <v>0</v>
      </c>
      <c r="BF150" s="81">
        <v>0</v>
      </c>
      <c r="BG150" s="81">
        <v>0</v>
      </c>
      <c r="BH150" s="81">
        <v>0</v>
      </c>
      <c r="BI150" s="81">
        <v>0</v>
      </c>
      <c r="BJ150" s="81">
        <v>0</v>
      </c>
      <c r="BK150" s="81">
        <v>0</v>
      </c>
      <c r="BL150" s="81">
        <v>0</v>
      </c>
      <c r="BM150" s="81">
        <v>0</v>
      </c>
      <c r="BN150" s="81">
        <v>0</v>
      </c>
      <c r="BO150" s="81">
        <v>0</v>
      </c>
      <c r="BP150" s="81">
        <v>0</v>
      </c>
      <c r="BQ150" s="82">
        <v>0</v>
      </c>
      <c r="BR150" s="82">
        <v>0</v>
      </c>
      <c r="BS150" s="83">
        <v>0</v>
      </c>
      <c r="BT150" s="84">
        <f t="shared" si="6"/>
        <v>0</v>
      </c>
      <c r="BU150" s="84">
        <f t="shared" si="7"/>
        <v>0</v>
      </c>
      <c r="BV150" s="84">
        <f t="shared" si="8"/>
        <v>0</v>
      </c>
    </row>
    <row r="151" spans="1:74" ht="13.15" hidden="1" customHeight="1" outlineLevel="3" x14ac:dyDescent="0.3">
      <c r="A151" s="79" t="s">
        <v>285</v>
      </c>
      <c r="B151" s="80">
        <v>0</v>
      </c>
      <c r="C151" s="81">
        <v>0</v>
      </c>
      <c r="D151" s="81">
        <v>0</v>
      </c>
      <c r="E151" s="81">
        <v>0</v>
      </c>
      <c r="F151" s="81">
        <v>0</v>
      </c>
      <c r="G151" s="81">
        <v>0</v>
      </c>
      <c r="H151" s="81">
        <v>0</v>
      </c>
      <c r="I151" s="81">
        <v>0</v>
      </c>
      <c r="J151" s="81">
        <v>0</v>
      </c>
      <c r="K151" s="81">
        <v>0</v>
      </c>
      <c r="L151" s="81">
        <v>0</v>
      </c>
      <c r="M151" s="81">
        <v>0</v>
      </c>
      <c r="N151" s="81">
        <v>0</v>
      </c>
      <c r="O151" s="81">
        <v>0</v>
      </c>
      <c r="P151" s="81">
        <v>0</v>
      </c>
      <c r="Q151" s="81">
        <v>0</v>
      </c>
      <c r="R151" s="82">
        <v>0</v>
      </c>
      <c r="S151" s="80">
        <v>0</v>
      </c>
      <c r="T151" s="81">
        <v>0</v>
      </c>
      <c r="U151" s="81">
        <v>0</v>
      </c>
      <c r="V151" s="81">
        <v>0</v>
      </c>
      <c r="W151" s="81">
        <v>0</v>
      </c>
      <c r="X151" s="81">
        <v>0</v>
      </c>
      <c r="Y151" s="81">
        <v>0</v>
      </c>
      <c r="Z151" s="81">
        <v>0</v>
      </c>
      <c r="AA151" s="81">
        <v>0</v>
      </c>
      <c r="AB151" s="81">
        <v>0</v>
      </c>
      <c r="AC151" s="81">
        <v>0</v>
      </c>
      <c r="AD151" s="81">
        <v>0</v>
      </c>
      <c r="AE151" s="81">
        <v>0</v>
      </c>
      <c r="AF151" s="81">
        <v>0</v>
      </c>
      <c r="AG151" s="81">
        <v>0</v>
      </c>
      <c r="AH151" s="81">
        <v>0</v>
      </c>
      <c r="AI151" s="82">
        <v>0</v>
      </c>
      <c r="AJ151" s="80">
        <v>0</v>
      </c>
      <c r="AK151" s="81">
        <v>0</v>
      </c>
      <c r="AL151" s="81">
        <v>0</v>
      </c>
      <c r="AM151" s="81">
        <v>0</v>
      </c>
      <c r="AN151" s="81">
        <v>0</v>
      </c>
      <c r="AO151" s="81">
        <v>0</v>
      </c>
      <c r="AP151" s="81">
        <v>0</v>
      </c>
      <c r="AQ151" s="81">
        <v>0</v>
      </c>
      <c r="AR151" s="81">
        <v>0</v>
      </c>
      <c r="AS151" s="81">
        <v>0</v>
      </c>
      <c r="AT151" s="81">
        <v>0</v>
      </c>
      <c r="AU151" s="81">
        <v>0</v>
      </c>
      <c r="AV151" s="81">
        <v>0</v>
      </c>
      <c r="AW151" s="81">
        <v>0</v>
      </c>
      <c r="AX151" s="81">
        <v>0</v>
      </c>
      <c r="AY151" s="81">
        <v>0</v>
      </c>
      <c r="AZ151" s="82"/>
      <c r="BA151" s="80">
        <v>0</v>
      </c>
      <c r="BB151" s="81">
        <v>0</v>
      </c>
      <c r="BC151" s="81">
        <v>0</v>
      </c>
      <c r="BD151" s="81">
        <v>0</v>
      </c>
      <c r="BE151" s="81">
        <v>0</v>
      </c>
      <c r="BF151" s="81">
        <v>0</v>
      </c>
      <c r="BG151" s="81">
        <v>0</v>
      </c>
      <c r="BH151" s="81">
        <v>0</v>
      </c>
      <c r="BI151" s="81">
        <v>0</v>
      </c>
      <c r="BJ151" s="81">
        <v>0</v>
      </c>
      <c r="BK151" s="81">
        <v>0</v>
      </c>
      <c r="BL151" s="81">
        <v>0</v>
      </c>
      <c r="BM151" s="81">
        <v>0</v>
      </c>
      <c r="BN151" s="81">
        <v>0</v>
      </c>
      <c r="BO151" s="81">
        <v>0</v>
      </c>
      <c r="BP151" s="81">
        <v>0</v>
      </c>
      <c r="BQ151" s="82">
        <v>0</v>
      </c>
      <c r="BR151" s="82">
        <v>0</v>
      </c>
      <c r="BS151" s="83">
        <v>0</v>
      </c>
      <c r="BT151" s="84">
        <f t="shared" si="6"/>
        <v>0</v>
      </c>
      <c r="BU151" s="84">
        <f t="shared" si="7"/>
        <v>0</v>
      </c>
      <c r="BV151" s="84">
        <f t="shared" si="8"/>
        <v>0</v>
      </c>
    </row>
    <row r="152" spans="1:74" ht="13.15" hidden="1" customHeight="1" outlineLevel="3" x14ac:dyDescent="0.3">
      <c r="A152" s="79" t="s">
        <v>286</v>
      </c>
      <c r="B152" s="80">
        <v>0</v>
      </c>
      <c r="C152" s="81">
        <v>0</v>
      </c>
      <c r="D152" s="81">
        <v>0</v>
      </c>
      <c r="E152" s="81">
        <v>0</v>
      </c>
      <c r="F152" s="81">
        <v>0</v>
      </c>
      <c r="G152" s="81">
        <v>0</v>
      </c>
      <c r="H152" s="81">
        <v>0</v>
      </c>
      <c r="I152" s="81">
        <v>0</v>
      </c>
      <c r="J152" s="81">
        <v>0</v>
      </c>
      <c r="K152" s="81">
        <v>0</v>
      </c>
      <c r="L152" s="81">
        <v>0</v>
      </c>
      <c r="M152" s="81">
        <v>0</v>
      </c>
      <c r="N152" s="81">
        <v>0</v>
      </c>
      <c r="O152" s="81">
        <v>0</v>
      </c>
      <c r="P152" s="81">
        <v>0</v>
      </c>
      <c r="Q152" s="81">
        <v>0</v>
      </c>
      <c r="R152" s="82">
        <v>0</v>
      </c>
      <c r="S152" s="80">
        <v>0</v>
      </c>
      <c r="T152" s="81">
        <v>0</v>
      </c>
      <c r="U152" s="81">
        <v>0</v>
      </c>
      <c r="V152" s="81">
        <v>0</v>
      </c>
      <c r="W152" s="81">
        <v>0</v>
      </c>
      <c r="X152" s="81">
        <v>0</v>
      </c>
      <c r="Y152" s="81">
        <v>0</v>
      </c>
      <c r="Z152" s="81">
        <v>0</v>
      </c>
      <c r="AA152" s="81">
        <v>0</v>
      </c>
      <c r="AB152" s="81">
        <v>0</v>
      </c>
      <c r="AC152" s="81">
        <v>0</v>
      </c>
      <c r="AD152" s="81">
        <v>0</v>
      </c>
      <c r="AE152" s="81">
        <v>0</v>
      </c>
      <c r="AF152" s="81">
        <v>0</v>
      </c>
      <c r="AG152" s="81">
        <v>0</v>
      </c>
      <c r="AH152" s="81">
        <v>0</v>
      </c>
      <c r="AI152" s="82">
        <v>0</v>
      </c>
      <c r="AJ152" s="80">
        <v>0</v>
      </c>
      <c r="AK152" s="81">
        <v>0</v>
      </c>
      <c r="AL152" s="81">
        <v>0</v>
      </c>
      <c r="AM152" s="81">
        <v>0</v>
      </c>
      <c r="AN152" s="81">
        <v>0</v>
      </c>
      <c r="AO152" s="81">
        <v>0</v>
      </c>
      <c r="AP152" s="81">
        <v>0</v>
      </c>
      <c r="AQ152" s="81">
        <v>0</v>
      </c>
      <c r="AR152" s="81">
        <v>0</v>
      </c>
      <c r="AS152" s="81">
        <v>0</v>
      </c>
      <c r="AT152" s="81">
        <v>0</v>
      </c>
      <c r="AU152" s="81">
        <v>0</v>
      </c>
      <c r="AV152" s="81">
        <v>0</v>
      </c>
      <c r="AW152" s="81">
        <v>0</v>
      </c>
      <c r="AX152" s="81">
        <v>0</v>
      </c>
      <c r="AY152" s="81">
        <v>0</v>
      </c>
      <c r="AZ152" s="82"/>
      <c r="BA152" s="80">
        <v>0</v>
      </c>
      <c r="BB152" s="81">
        <v>0</v>
      </c>
      <c r="BC152" s="81">
        <v>0</v>
      </c>
      <c r="BD152" s="81">
        <v>0</v>
      </c>
      <c r="BE152" s="81">
        <v>0</v>
      </c>
      <c r="BF152" s="81">
        <v>0</v>
      </c>
      <c r="BG152" s="81">
        <v>0</v>
      </c>
      <c r="BH152" s="81">
        <v>0</v>
      </c>
      <c r="BI152" s="81">
        <v>0</v>
      </c>
      <c r="BJ152" s="81">
        <v>0</v>
      </c>
      <c r="BK152" s="81">
        <v>0</v>
      </c>
      <c r="BL152" s="81">
        <v>0</v>
      </c>
      <c r="BM152" s="81">
        <v>0</v>
      </c>
      <c r="BN152" s="81">
        <v>0</v>
      </c>
      <c r="BO152" s="81">
        <v>0</v>
      </c>
      <c r="BP152" s="81">
        <v>0</v>
      </c>
      <c r="BQ152" s="82">
        <v>0</v>
      </c>
      <c r="BR152" s="82">
        <v>0</v>
      </c>
      <c r="BS152" s="83">
        <v>0</v>
      </c>
      <c r="BT152" s="84">
        <f t="shared" si="6"/>
        <v>0</v>
      </c>
      <c r="BU152" s="84">
        <f t="shared" si="7"/>
        <v>0</v>
      </c>
      <c r="BV152" s="84">
        <f t="shared" si="8"/>
        <v>0</v>
      </c>
    </row>
    <row r="153" spans="1:74" ht="13.15" hidden="1" customHeight="1" outlineLevel="3" x14ac:dyDescent="0.3">
      <c r="A153" s="79" t="s">
        <v>287</v>
      </c>
      <c r="B153" s="80">
        <v>9278</v>
      </c>
      <c r="C153" s="81">
        <v>39173</v>
      </c>
      <c r="D153" s="81">
        <v>47000</v>
      </c>
      <c r="E153" s="81">
        <v>95451</v>
      </c>
      <c r="F153" s="81">
        <v>2736</v>
      </c>
      <c r="G153" s="81">
        <v>14080</v>
      </c>
      <c r="H153" s="81">
        <v>18533.760000000009</v>
      </c>
      <c r="I153" s="81">
        <v>35349.760000000009</v>
      </c>
      <c r="J153" s="81">
        <v>7016.6</v>
      </c>
      <c r="K153" s="81">
        <v>23297.320000000003</v>
      </c>
      <c r="L153" s="81">
        <v>7936.5599999999995</v>
      </c>
      <c r="M153" s="81">
        <v>38250.480000000003</v>
      </c>
      <c r="N153" s="81">
        <v>3080</v>
      </c>
      <c r="O153" s="81">
        <v>12320</v>
      </c>
      <c r="P153" s="81">
        <v>9480</v>
      </c>
      <c r="Q153" s="81">
        <v>24880</v>
      </c>
      <c r="R153" s="82">
        <v>193931.24000000002</v>
      </c>
      <c r="S153" s="80">
        <v>0</v>
      </c>
      <c r="T153" s="81">
        <v>6746.7999999999993</v>
      </c>
      <c r="U153" s="81">
        <v>1010</v>
      </c>
      <c r="V153" s="81">
        <v>7756.7999999999993</v>
      </c>
      <c r="W153" s="81">
        <v>23095.119999999999</v>
      </c>
      <c r="X153" s="81">
        <v>15738</v>
      </c>
      <c r="Y153" s="81">
        <v>0</v>
      </c>
      <c r="Z153" s="81">
        <v>38833.119999999995</v>
      </c>
      <c r="AA153" s="81">
        <v>0</v>
      </c>
      <c r="AB153" s="81">
        <v>0</v>
      </c>
      <c r="AC153" s="81">
        <v>0</v>
      </c>
      <c r="AD153" s="81">
        <v>0</v>
      </c>
      <c r="AE153" s="81">
        <v>0</v>
      </c>
      <c r="AF153" s="81">
        <v>0</v>
      </c>
      <c r="AG153" s="81">
        <v>0</v>
      </c>
      <c r="AH153" s="81">
        <v>0</v>
      </c>
      <c r="AI153" s="82">
        <v>46589.919999999998</v>
      </c>
      <c r="AJ153" s="80">
        <v>0</v>
      </c>
      <c r="AK153" s="81">
        <v>0</v>
      </c>
      <c r="AL153" s="81">
        <v>0</v>
      </c>
      <c r="AM153" s="81">
        <v>0</v>
      </c>
      <c r="AN153" s="81">
        <v>0</v>
      </c>
      <c r="AO153" s="81">
        <v>0</v>
      </c>
      <c r="AP153" s="81">
        <v>0</v>
      </c>
      <c r="AQ153" s="81">
        <v>0</v>
      </c>
      <c r="AR153" s="81">
        <v>0</v>
      </c>
      <c r="AS153" s="81">
        <v>0</v>
      </c>
      <c r="AT153" s="81">
        <v>0</v>
      </c>
      <c r="AU153" s="81">
        <v>0</v>
      </c>
      <c r="AV153" s="81">
        <v>0</v>
      </c>
      <c r="AW153" s="81">
        <v>0</v>
      </c>
      <c r="AX153" s="81">
        <v>0</v>
      </c>
      <c r="AY153" s="81">
        <v>0</v>
      </c>
      <c r="AZ153" s="82"/>
      <c r="BA153" s="80">
        <v>0</v>
      </c>
      <c r="BB153" s="81">
        <v>6746.7999999999993</v>
      </c>
      <c r="BC153" s="81">
        <v>1010</v>
      </c>
      <c r="BD153" s="81">
        <v>7756.7999999999993</v>
      </c>
      <c r="BE153" s="81">
        <v>23095.119999999999</v>
      </c>
      <c r="BF153" s="81">
        <v>0</v>
      </c>
      <c r="BG153" s="81">
        <v>0</v>
      </c>
      <c r="BH153" s="81">
        <v>23095.119999999999</v>
      </c>
      <c r="BI153" s="81">
        <v>0</v>
      </c>
      <c r="BJ153" s="81">
        <v>0</v>
      </c>
      <c r="BK153" s="81">
        <v>0</v>
      </c>
      <c r="BL153" s="81">
        <v>0</v>
      </c>
      <c r="BM153" s="81">
        <v>0</v>
      </c>
      <c r="BN153" s="81">
        <v>0</v>
      </c>
      <c r="BO153" s="81">
        <v>0</v>
      </c>
      <c r="BP153" s="81">
        <v>0</v>
      </c>
      <c r="BQ153" s="82">
        <v>30851.919999999998</v>
      </c>
      <c r="BR153" s="82">
        <v>-7357.119999999999</v>
      </c>
      <c r="BS153" s="83">
        <v>-31.855734025196664</v>
      </c>
      <c r="BT153" s="84">
        <f t="shared" si="6"/>
        <v>-147341.32</v>
      </c>
      <c r="BU153" s="84">
        <f t="shared" si="7"/>
        <v>46589.919999999998</v>
      </c>
      <c r="BV153" s="84">
        <f t="shared" si="8"/>
        <v>15738</v>
      </c>
    </row>
    <row r="154" spans="1:74" ht="13.15" hidden="1" customHeight="1" outlineLevel="3" x14ac:dyDescent="0.3">
      <c r="A154" s="79" t="s">
        <v>288</v>
      </c>
      <c r="B154" s="80">
        <v>57</v>
      </c>
      <c r="C154" s="81">
        <v>60.54</v>
      </c>
      <c r="D154" s="81">
        <v>58.949999999999996</v>
      </c>
      <c r="E154" s="81">
        <v>176.48999999999998</v>
      </c>
      <c r="F154" s="81">
        <v>61.199999999999996</v>
      </c>
      <c r="G154" s="81">
        <v>70.199999999999989</v>
      </c>
      <c r="H154" s="81">
        <v>56.010000000000005</v>
      </c>
      <c r="I154" s="81">
        <v>187.40999999999997</v>
      </c>
      <c r="J154" s="81">
        <v>61.650000000000006</v>
      </c>
      <c r="K154" s="81">
        <v>42.4</v>
      </c>
      <c r="L154" s="81">
        <v>63.300000000000004</v>
      </c>
      <c r="M154" s="81">
        <v>167.35000000000002</v>
      </c>
      <c r="N154" s="81">
        <v>38.36</v>
      </c>
      <c r="O154" s="81">
        <v>0</v>
      </c>
      <c r="P154" s="81">
        <v>0</v>
      </c>
      <c r="Q154" s="81">
        <v>38.36</v>
      </c>
      <c r="R154" s="82">
        <v>569.6099999999999</v>
      </c>
      <c r="S154" s="80">
        <v>0</v>
      </c>
      <c r="T154" s="81">
        <v>0</v>
      </c>
      <c r="U154" s="81">
        <v>0</v>
      </c>
      <c r="V154" s="81">
        <v>0</v>
      </c>
      <c r="W154" s="81">
        <v>0</v>
      </c>
      <c r="X154" s="81">
        <v>0</v>
      </c>
      <c r="Y154" s="81">
        <v>0</v>
      </c>
      <c r="Z154" s="81">
        <v>0</v>
      </c>
      <c r="AA154" s="81">
        <v>0</v>
      </c>
      <c r="AB154" s="81">
        <v>0</v>
      </c>
      <c r="AC154" s="81">
        <v>0</v>
      </c>
      <c r="AD154" s="81">
        <v>0</v>
      </c>
      <c r="AE154" s="81">
        <v>0</v>
      </c>
      <c r="AF154" s="81">
        <v>0</v>
      </c>
      <c r="AG154" s="81">
        <v>0</v>
      </c>
      <c r="AH154" s="81">
        <v>0</v>
      </c>
      <c r="AI154" s="82">
        <v>0</v>
      </c>
      <c r="AJ154" s="80">
        <v>0</v>
      </c>
      <c r="AK154" s="81">
        <v>0</v>
      </c>
      <c r="AL154" s="81">
        <v>0</v>
      </c>
      <c r="AM154" s="81">
        <v>0</v>
      </c>
      <c r="AN154" s="81">
        <v>0</v>
      </c>
      <c r="AO154" s="81">
        <v>0</v>
      </c>
      <c r="AP154" s="81">
        <v>0</v>
      </c>
      <c r="AQ154" s="81">
        <v>0</v>
      </c>
      <c r="AR154" s="81">
        <v>0</v>
      </c>
      <c r="AS154" s="81">
        <v>0</v>
      </c>
      <c r="AT154" s="81">
        <v>0</v>
      </c>
      <c r="AU154" s="81">
        <v>0</v>
      </c>
      <c r="AV154" s="81">
        <v>0</v>
      </c>
      <c r="AW154" s="81">
        <v>0</v>
      </c>
      <c r="AX154" s="81">
        <v>0</v>
      </c>
      <c r="AY154" s="81">
        <v>0</v>
      </c>
      <c r="AZ154" s="82"/>
      <c r="BA154" s="80">
        <v>0</v>
      </c>
      <c r="BB154" s="81">
        <v>0</v>
      </c>
      <c r="BC154" s="81">
        <v>0</v>
      </c>
      <c r="BD154" s="81">
        <v>0</v>
      </c>
      <c r="BE154" s="81">
        <v>0</v>
      </c>
      <c r="BF154" s="81">
        <v>0</v>
      </c>
      <c r="BG154" s="81">
        <v>0</v>
      </c>
      <c r="BH154" s="81">
        <v>0</v>
      </c>
      <c r="BI154" s="81">
        <v>0</v>
      </c>
      <c r="BJ154" s="81">
        <v>0</v>
      </c>
      <c r="BK154" s="81">
        <v>0</v>
      </c>
      <c r="BL154" s="81">
        <v>0</v>
      </c>
      <c r="BM154" s="81">
        <v>0</v>
      </c>
      <c r="BN154" s="81">
        <v>0</v>
      </c>
      <c r="BO154" s="81">
        <v>0</v>
      </c>
      <c r="BP154" s="81">
        <v>0</v>
      </c>
      <c r="BQ154" s="82">
        <v>0</v>
      </c>
      <c r="BR154" s="82">
        <v>0</v>
      </c>
      <c r="BS154" s="83">
        <v>0</v>
      </c>
      <c r="BT154" s="84">
        <f t="shared" si="6"/>
        <v>-569.6099999999999</v>
      </c>
      <c r="BU154" s="84">
        <f t="shared" si="7"/>
        <v>0</v>
      </c>
      <c r="BV154" s="84">
        <f t="shared" si="8"/>
        <v>0</v>
      </c>
    </row>
    <row r="155" spans="1:74" ht="13.15" hidden="1" customHeight="1" outlineLevel="3" x14ac:dyDescent="0.3">
      <c r="A155" s="79" t="s">
        <v>289</v>
      </c>
      <c r="B155" s="80">
        <v>18</v>
      </c>
      <c r="C155" s="81">
        <v>18</v>
      </c>
      <c r="D155" s="81">
        <v>18</v>
      </c>
      <c r="E155" s="81">
        <v>54</v>
      </c>
      <c r="F155" s="81">
        <v>18</v>
      </c>
      <c r="G155" s="81">
        <v>18</v>
      </c>
      <c r="H155" s="81">
        <v>18</v>
      </c>
      <c r="I155" s="81">
        <v>54</v>
      </c>
      <c r="J155" s="81">
        <v>18</v>
      </c>
      <c r="K155" s="81">
        <v>24.5</v>
      </c>
      <c r="L155" s="81">
        <v>31</v>
      </c>
      <c r="M155" s="81">
        <v>73.5</v>
      </c>
      <c r="N155" s="81">
        <v>31</v>
      </c>
      <c r="O155" s="81">
        <v>40.5</v>
      </c>
      <c r="P155" s="81">
        <v>34</v>
      </c>
      <c r="Q155" s="81">
        <v>105.5</v>
      </c>
      <c r="R155" s="82">
        <v>287</v>
      </c>
      <c r="S155" s="80">
        <v>47.599999999999994</v>
      </c>
      <c r="T155" s="81">
        <v>54.099999999999994</v>
      </c>
      <c r="U155" s="81">
        <v>44.3</v>
      </c>
      <c r="V155" s="81">
        <v>146</v>
      </c>
      <c r="W155" s="81">
        <v>47.6</v>
      </c>
      <c r="X155" s="81">
        <v>54.2</v>
      </c>
      <c r="Y155" s="81">
        <v>0</v>
      </c>
      <c r="Z155" s="81">
        <v>101.80000000000001</v>
      </c>
      <c r="AA155" s="81">
        <v>0</v>
      </c>
      <c r="AB155" s="81">
        <v>0</v>
      </c>
      <c r="AC155" s="81">
        <v>0</v>
      </c>
      <c r="AD155" s="81">
        <v>0</v>
      </c>
      <c r="AE155" s="81">
        <v>0</v>
      </c>
      <c r="AF155" s="81">
        <v>0</v>
      </c>
      <c r="AG155" s="81">
        <v>0</v>
      </c>
      <c r="AH155" s="81">
        <v>0</v>
      </c>
      <c r="AI155" s="82">
        <v>247.8</v>
      </c>
      <c r="AJ155" s="80">
        <v>47.599999999999994</v>
      </c>
      <c r="AK155" s="81">
        <v>0</v>
      </c>
      <c r="AL155" s="81">
        <v>0</v>
      </c>
      <c r="AM155" s="81">
        <v>47.599999999999994</v>
      </c>
      <c r="AN155" s="81">
        <v>0</v>
      </c>
      <c r="AO155" s="81">
        <v>0</v>
      </c>
      <c r="AP155" s="81">
        <v>0</v>
      </c>
      <c r="AQ155" s="81">
        <v>0</v>
      </c>
      <c r="AR155" s="81">
        <v>0</v>
      </c>
      <c r="AS155" s="81">
        <v>0</v>
      </c>
      <c r="AT155" s="81">
        <v>0</v>
      </c>
      <c r="AU155" s="81">
        <v>0</v>
      </c>
      <c r="AV155" s="81">
        <v>0</v>
      </c>
      <c r="AW155" s="81">
        <v>0</v>
      </c>
      <c r="AX155" s="81">
        <v>0</v>
      </c>
      <c r="AY155" s="81">
        <v>0</v>
      </c>
      <c r="AZ155" s="82"/>
      <c r="BA155" s="80">
        <v>47.599999999999994</v>
      </c>
      <c r="BB155" s="81">
        <v>54.099999999999994</v>
      </c>
      <c r="BC155" s="81">
        <v>44.3</v>
      </c>
      <c r="BD155" s="81">
        <v>146</v>
      </c>
      <c r="BE155" s="81">
        <v>47.6</v>
      </c>
      <c r="BF155" s="81">
        <v>0</v>
      </c>
      <c r="BG155" s="81">
        <v>0</v>
      </c>
      <c r="BH155" s="81">
        <v>47.6</v>
      </c>
      <c r="BI155" s="81">
        <v>0</v>
      </c>
      <c r="BJ155" s="81">
        <v>0</v>
      </c>
      <c r="BK155" s="81">
        <v>0</v>
      </c>
      <c r="BL155" s="81">
        <v>0</v>
      </c>
      <c r="BM155" s="81">
        <v>0</v>
      </c>
      <c r="BN155" s="81">
        <v>0</v>
      </c>
      <c r="BO155" s="81">
        <v>0</v>
      </c>
      <c r="BP155" s="81">
        <v>0</v>
      </c>
      <c r="BQ155" s="82">
        <v>193.6</v>
      </c>
      <c r="BR155" s="82">
        <v>6.6000000000000014</v>
      </c>
      <c r="BS155" s="83">
        <v>13.865546218487399</v>
      </c>
      <c r="BT155" s="84">
        <f t="shared" si="6"/>
        <v>-39.199999999999989</v>
      </c>
      <c r="BU155" s="84">
        <f t="shared" si="7"/>
        <v>247.8</v>
      </c>
      <c r="BV155" s="84">
        <f t="shared" si="8"/>
        <v>54.200000000000017</v>
      </c>
    </row>
    <row r="156" spans="1:74" ht="13.15" hidden="1" customHeight="1" outlineLevel="3" x14ac:dyDescent="0.3">
      <c r="A156" s="79" t="s">
        <v>290</v>
      </c>
      <c r="B156" s="80">
        <v>0</v>
      </c>
      <c r="C156" s="81">
        <v>0</v>
      </c>
      <c r="D156" s="81">
        <v>0</v>
      </c>
      <c r="E156" s="81">
        <v>0</v>
      </c>
      <c r="F156" s="81">
        <v>0</v>
      </c>
      <c r="G156" s="81">
        <v>0</v>
      </c>
      <c r="H156" s="81">
        <v>0</v>
      </c>
      <c r="I156" s="81">
        <v>0</v>
      </c>
      <c r="J156" s="81">
        <v>0</v>
      </c>
      <c r="K156" s="81">
        <v>0</v>
      </c>
      <c r="L156" s="81">
        <v>0</v>
      </c>
      <c r="M156" s="81">
        <v>0</v>
      </c>
      <c r="N156" s="81">
        <v>0</v>
      </c>
      <c r="O156" s="81">
        <v>0</v>
      </c>
      <c r="P156" s="81">
        <v>0</v>
      </c>
      <c r="Q156" s="81">
        <v>0</v>
      </c>
      <c r="R156" s="82">
        <v>0</v>
      </c>
      <c r="S156" s="80">
        <v>0</v>
      </c>
      <c r="T156" s="81">
        <v>0</v>
      </c>
      <c r="U156" s="81">
        <v>0</v>
      </c>
      <c r="V156" s="81">
        <v>0</v>
      </c>
      <c r="W156" s="81">
        <v>0</v>
      </c>
      <c r="X156" s="81">
        <v>0</v>
      </c>
      <c r="Y156" s="81">
        <v>0</v>
      </c>
      <c r="Z156" s="81">
        <v>0</v>
      </c>
      <c r="AA156" s="81">
        <v>0</v>
      </c>
      <c r="AB156" s="81">
        <v>0</v>
      </c>
      <c r="AC156" s="81">
        <v>0</v>
      </c>
      <c r="AD156" s="81">
        <v>0</v>
      </c>
      <c r="AE156" s="81">
        <v>0</v>
      </c>
      <c r="AF156" s="81">
        <v>0</v>
      </c>
      <c r="AG156" s="81">
        <v>0</v>
      </c>
      <c r="AH156" s="81">
        <v>0</v>
      </c>
      <c r="AI156" s="82">
        <v>0</v>
      </c>
      <c r="AJ156" s="80">
        <v>0</v>
      </c>
      <c r="AK156" s="81">
        <v>0</v>
      </c>
      <c r="AL156" s="81">
        <v>0</v>
      </c>
      <c r="AM156" s="81">
        <v>0</v>
      </c>
      <c r="AN156" s="81">
        <v>0</v>
      </c>
      <c r="AO156" s="81">
        <v>0</v>
      </c>
      <c r="AP156" s="81">
        <v>0</v>
      </c>
      <c r="AQ156" s="81">
        <v>0</v>
      </c>
      <c r="AR156" s="81">
        <v>0</v>
      </c>
      <c r="AS156" s="81">
        <v>0</v>
      </c>
      <c r="AT156" s="81">
        <v>0</v>
      </c>
      <c r="AU156" s="81">
        <v>0</v>
      </c>
      <c r="AV156" s="81">
        <v>0</v>
      </c>
      <c r="AW156" s="81">
        <v>0</v>
      </c>
      <c r="AX156" s="81">
        <v>0</v>
      </c>
      <c r="AY156" s="81">
        <v>0</v>
      </c>
      <c r="AZ156" s="82"/>
      <c r="BA156" s="80">
        <v>0</v>
      </c>
      <c r="BB156" s="81">
        <v>0</v>
      </c>
      <c r="BC156" s="81">
        <v>0</v>
      </c>
      <c r="BD156" s="81">
        <v>0</v>
      </c>
      <c r="BE156" s="81">
        <v>0</v>
      </c>
      <c r="BF156" s="81">
        <v>0</v>
      </c>
      <c r="BG156" s="81">
        <v>0</v>
      </c>
      <c r="BH156" s="81">
        <v>0</v>
      </c>
      <c r="BI156" s="81">
        <v>0</v>
      </c>
      <c r="BJ156" s="81">
        <v>0</v>
      </c>
      <c r="BK156" s="81">
        <v>0</v>
      </c>
      <c r="BL156" s="81">
        <v>0</v>
      </c>
      <c r="BM156" s="81">
        <v>0</v>
      </c>
      <c r="BN156" s="81">
        <v>0</v>
      </c>
      <c r="BO156" s="81">
        <v>0</v>
      </c>
      <c r="BP156" s="81">
        <v>0</v>
      </c>
      <c r="BQ156" s="82">
        <v>0</v>
      </c>
      <c r="BR156" s="82">
        <v>0</v>
      </c>
      <c r="BS156" s="83">
        <v>0</v>
      </c>
      <c r="BT156" s="84">
        <f t="shared" si="6"/>
        <v>0</v>
      </c>
      <c r="BU156" s="84">
        <f t="shared" si="7"/>
        <v>0</v>
      </c>
      <c r="BV156" s="84">
        <f t="shared" si="8"/>
        <v>0</v>
      </c>
    </row>
    <row r="157" spans="1:74" ht="13.15" hidden="1" customHeight="1" outlineLevel="3" x14ac:dyDescent="0.3">
      <c r="A157" s="79" t="s">
        <v>291</v>
      </c>
      <c r="B157" s="80">
        <v>0</v>
      </c>
      <c r="C157" s="81">
        <v>0</v>
      </c>
      <c r="D157" s="81">
        <v>0</v>
      </c>
      <c r="E157" s="81">
        <v>0</v>
      </c>
      <c r="F157" s="81">
        <v>0</v>
      </c>
      <c r="G157" s="81">
        <v>0.06</v>
      </c>
      <c r="H157" s="81">
        <v>0</v>
      </c>
      <c r="I157" s="81">
        <v>0.06</v>
      </c>
      <c r="J157" s="81">
        <v>0</v>
      </c>
      <c r="K157" s="81">
        <v>0</v>
      </c>
      <c r="L157" s="81">
        <v>1.2</v>
      </c>
      <c r="M157" s="81">
        <v>1.2</v>
      </c>
      <c r="N157" s="81">
        <v>0</v>
      </c>
      <c r="O157" s="81">
        <v>0</v>
      </c>
      <c r="P157" s="81">
        <v>0</v>
      </c>
      <c r="Q157" s="81">
        <v>0</v>
      </c>
      <c r="R157" s="82">
        <v>1.26</v>
      </c>
      <c r="S157" s="80">
        <v>0</v>
      </c>
      <c r="T157" s="81">
        <v>0</v>
      </c>
      <c r="U157" s="81">
        <v>0</v>
      </c>
      <c r="V157" s="81">
        <v>0</v>
      </c>
      <c r="W157" s="81">
        <v>0.4</v>
      </c>
      <c r="X157" s="81">
        <v>0</v>
      </c>
      <c r="Y157" s="81">
        <v>0</v>
      </c>
      <c r="Z157" s="81">
        <v>0.4</v>
      </c>
      <c r="AA157" s="81">
        <v>0</v>
      </c>
      <c r="AB157" s="81">
        <v>0</v>
      </c>
      <c r="AC157" s="81">
        <v>0</v>
      </c>
      <c r="AD157" s="81">
        <v>0</v>
      </c>
      <c r="AE157" s="81">
        <v>0</v>
      </c>
      <c r="AF157" s="81">
        <v>0</v>
      </c>
      <c r="AG157" s="81">
        <v>0</v>
      </c>
      <c r="AH157" s="81">
        <v>0</v>
      </c>
      <c r="AI157" s="82">
        <v>0.4</v>
      </c>
      <c r="AJ157" s="80">
        <v>0</v>
      </c>
      <c r="AK157" s="81">
        <v>0</v>
      </c>
      <c r="AL157" s="81">
        <v>0</v>
      </c>
      <c r="AM157" s="81">
        <v>0</v>
      </c>
      <c r="AN157" s="81">
        <v>0</v>
      </c>
      <c r="AO157" s="81">
        <v>0</v>
      </c>
      <c r="AP157" s="81">
        <v>0</v>
      </c>
      <c r="AQ157" s="81">
        <v>0</v>
      </c>
      <c r="AR157" s="81">
        <v>0</v>
      </c>
      <c r="AS157" s="81">
        <v>0</v>
      </c>
      <c r="AT157" s="81">
        <v>0</v>
      </c>
      <c r="AU157" s="81">
        <v>0</v>
      </c>
      <c r="AV157" s="81">
        <v>0</v>
      </c>
      <c r="AW157" s="81">
        <v>0</v>
      </c>
      <c r="AX157" s="81">
        <v>0</v>
      </c>
      <c r="AY157" s="81">
        <v>0</v>
      </c>
      <c r="AZ157" s="82"/>
      <c r="BA157" s="80">
        <v>0</v>
      </c>
      <c r="BB157" s="81">
        <v>0</v>
      </c>
      <c r="BC157" s="81">
        <v>0</v>
      </c>
      <c r="BD157" s="81">
        <v>0</v>
      </c>
      <c r="BE157" s="81">
        <v>0.4</v>
      </c>
      <c r="BF157" s="81">
        <v>0</v>
      </c>
      <c r="BG157" s="81">
        <v>0</v>
      </c>
      <c r="BH157" s="81">
        <v>0.4</v>
      </c>
      <c r="BI157" s="81">
        <v>0</v>
      </c>
      <c r="BJ157" s="81">
        <v>0</v>
      </c>
      <c r="BK157" s="81">
        <v>0</v>
      </c>
      <c r="BL157" s="81">
        <v>0</v>
      </c>
      <c r="BM157" s="81">
        <v>0</v>
      </c>
      <c r="BN157" s="81">
        <v>0</v>
      </c>
      <c r="BO157" s="81">
        <v>0</v>
      </c>
      <c r="BP157" s="81">
        <v>0</v>
      </c>
      <c r="BQ157" s="82">
        <v>0.4</v>
      </c>
      <c r="BR157" s="82">
        <v>-0.4</v>
      </c>
      <c r="BS157" s="83">
        <v>-100</v>
      </c>
      <c r="BT157" s="84">
        <f t="shared" si="6"/>
        <v>-0.86</v>
      </c>
      <c r="BU157" s="84">
        <f t="shared" si="7"/>
        <v>0.4</v>
      </c>
      <c r="BV157" s="84">
        <f t="shared" si="8"/>
        <v>0</v>
      </c>
    </row>
    <row r="158" spans="1:74" ht="13.15" hidden="1" customHeight="1" outlineLevel="3" x14ac:dyDescent="0.3">
      <c r="A158" s="79" t="s">
        <v>292</v>
      </c>
      <c r="B158" s="80">
        <v>0</v>
      </c>
      <c r="C158" s="81">
        <v>0</v>
      </c>
      <c r="D158" s="81">
        <v>0</v>
      </c>
      <c r="E158" s="81">
        <v>0</v>
      </c>
      <c r="F158" s="81">
        <v>0</v>
      </c>
      <c r="G158" s="81">
        <v>0</v>
      </c>
      <c r="H158" s="81">
        <v>0</v>
      </c>
      <c r="I158" s="81">
        <v>0</v>
      </c>
      <c r="J158" s="81">
        <v>0</v>
      </c>
      <c r="K158" s="81">
        <v>0</v>
      </c>
      <c r="L158" s="81">
        <v>0</v>
      </c>
      <c r="M158" s="81">
        <v>0</v>
      </c>
      <c r="N158" s="81">
        <v>0</v>
      </c>
      <c r="O158" s="81">
        <v>0</v>
      </c>
      <c r="P158" s="81">
        <v>0</v>
      </c>
      <c r="Q158" s="81">
        <v>0</v>
      </c>
      <c r="R158" s="82">
        <v>0</v>
      </c>
      <c r="S158" s="80">
        <v>0</v>
      </c>
      <c r="T158" s="81">
        <v>0</v>
      </c>
      <c r="U158" s="81">
        <v>0</v>
      </c>
      <c r="V158" s="81">
        <v>0</v>
      </c>
      <c r="W158" s="81">
        <v>0</v>
      </c>
      <c r="X158" s="81">
        <v>0</v>
      </c>
      <c r="Y158" s="81">
        <v>24870</v>
      </c>
      <c r="Z158" s="81">
        <v>24870</v>
      </c>
      <c r="AA158" s="81">
        <v>17730</v>
      </c>
      <c r="AB158" s="81">
        <v>21300</v>
      </c>
      <c r="AC158" s="81">
        <v>28320</v>
      </c>
      <c r="AD158" s="81">
        <v>67350</v>
      </c>
      <c r="AE158" s="81">
        <v>24600</v>
      </c>
      <c r="AF158" s="81">
        <v>28320</v>
      </c>
      <c r="AG158" s="81">
        <v>24510</v>
      </c>
      <c r="AH158" s="81">
        <v>77430</v>
      </c>
      <c r="AI158" s="82">
        <v>169650</v>
      </c>
      <c r="AJ158" s="80">
        <v>0</v>
      </c>
      <c r="AK158" s="81">
        <v>27780</v>
      </c>
      <c r="AL158" s="81">
        <v>31530</v>
      </c>
      <c r="AM158" s="81">
        <v>59310</v>
      </c>
      <c r="AN158" s="81">
        <v>27210</v>
      </c>
      <c r="AO158" s="81">
        <v>28200</v>
      </c>
      <c r="AP158" s="81">
        <v>24870</v>
      </c>
      <c r="AQ158" s="81">
        <v>80280</v>
      </c>
      <c r="AR158" s="81">
        <v>17730</v>
      </c>
      <c r="AS158" s="81">
        <v>21300</v>
      </c>
      <c r="AT158" s="81">
        <v>28320</v>
      </c>
      <c r="AU158" s="81">
        <v>67350</v>
      </c>
      <c r="AV158" s="81">
        <v>24600</v>
      </c>
      <c r="AW158" s="81">
        <v>28320</v>
      </c>
      <c r="AX158" s="81">
        <v>24510</v>
      </c>
      <c r="AY158" s="81">
        <v>77430</v>
      </c>
      <c r="AZ158" s="82"/>
      <c r="BA158" s="80">
        <v>0</v>
      </c>
      <c r="BB158" s="81">
        <v>0</v>
      </c>
      <c r="BC158" s="81">
        <v>0</v>
      </c>
      <c r="BD158" s="81">
        <v>0</v>
      </c>
      <c r="BE158" s="81">
        <v>0</v>
      </c>
      <c r="BF158" s="81">
        <v>28200</v>
      </c>
      <c r="BG158" s="81">
        <v>24870</v>
      </c>
      <c r="BH158" s="81">
        <v>53070</v>
      </c>
      <c r="BI158" s="81">
        <v>17730</v>
      </c>
      <c r="BJ158" s="81">
        <v>21300</v>
      </c>
      <c r="BK158" s="81">
        <v>28320</v>
      </c>
      <c r="BL158" s="81">
        <v>67350</v>
      </c>
      <c r="BM158" s="81">
        <v>24600</v>
      </c>
      <c r="BN158" s="81">
        <v>28320</v>
      </c>
      <c r="BO158" s="81">
        <v>24510</v>
      </c>
      <c r="BP158" s="81">
        <v>77430</v>
      </c>
      <c r="BQ158" s="82">
        <v>197850</v>
      </c>
      <c r="BR158" s="82">
        <v>0</v>
      </c>
      <c r="BS158" s="83">
        <v>0</v>
      </c>
      <c r="BT158" s="84">
        <f t="shared" si="6"/>
        <v>169650</v>
      </c>
      <c r="BU158" s="84">
        <f t="shared" si="7"/>
        <v>169650</v>
      </c>
      <c r="BV158" s="84">
        <f t="shared" si="8"/>
        <v>-28200</v>
      </c>
    </row>
    <row r="159" spans="1:74" ht="13.15" hidden="1" customHeight="1" outlineLevel="3" x14ac:dyDescent="0.3">
      <c r="A159" s="79" t="s">
        <v>293</v>
      </c>
      <c r="B159" s="80">
        <v>0</v>
      </c>
      <c r="C159" s="81">
        <v>0</v>
      </c>
      <c r="D159" s="81">
        <v>0</v>
      </c>
      <c r="E159" s="81">
        <v>0</v>
      </c>
      <c r="F159" s="81">
        <v>0</v>
      </c>
      <c r="G159" s="81">
        <v>0</v>
      </c>
      <c r="H159" s="81">
        <v>0</v>
      </c>
      <c r="I159" s="81">
        <v>0</v>
      </c>
      <c r="J159" s="81">
        <v>14720</v>
      </c>
      <c r="K159" s="81">
        <v>0</v>
      </c>
      <c r="L159" s="81">
        <v>0</v>
      </c>
      <c r="M159" s="81">
        <v>14720</v>
      </c>
      <c r="N159" s="81">
        <v>14720</v>
      </c>
      <c r="O159" s="81">
        <v>0</v>
      </c>
      <c r="P159" s="81">
        <v>0</v>
      </c>
      <c r="Q159" s="81">
        <v>14720</v>
      </c>
      <c r="R159" s="82">
        <v>29440</v>
      </c>
      <c r="S159" s="80">
        <v>0</v>
      </c>
      <c r="T159" s="81">
        <v>0</v>
      </c>
      <c r="U159" s="81">
        <v>0</v>
      </c>
      <c r="V159" s="81">
        <v>0</v>
      </c>
      <c r="W159" s="81">
        <v>0</v>
      </c>
      <c r="X159" s="81">
        <v>0</v>
      </c>
      <c r="Y159" s="81">
        <v>0</v>
      </c>
      <c r="Z159" s="81">
        <v>0</v>
      </c>
      <c r="AA159" s="81">
        <v>0</v>
      </c>
      <c r="AB159" s="81">
        <v>0</v>
      </c>
      <c r="AC159" s="81">
        <v>0</v>
      </c>
      <c r="AD159" s="81">
        <v>0</v>
      </c>
      <c r="AE159" s="81">
        <v>0</v>
      </c>
      <c r="AF159" s="81">
        <v>0</v>
      </c>
      <c r="AG159" s="81">
        <v>0</v>
      </c>
      <c r="AH159" s="81">
        <v>0</v>
      </c>
      <c r="AI159" s="82">
        <v>0</v>
      </c>
      <c r="AJ159" s="80">
        <v>0</v>
      </c>
      <c r="AK159" s="81">
        <v>0</v>
      </c>
      <c r="AL159" s="81">
        <v>0</v>
      </c>
      <c r="AM159" s="81">
        <v>0</v>
      </c>
      <c r="AN159" s="81">
        <v>0</v>
      </c>
      <c r="AO159" s="81">
        <v>0</v>
      </c>
      <c r="AP159" s="81">
        <v>0</v>
      </c>
      <c r="AQ159" s="81">
        <v>0</v>
      </c>
      <c r="AR159" s="81">
        <v>0</v>
      </c>
      <c r="AS159" s="81">
        <v>0</v>
      </c>
      <c r="AT159" s="81">
        <v>0</v>
      </c>
      <c r="AU159" s="81">
        <v>0</v>
      </c>
      <c r="AV159" s="81">
        <v>0</v>
      </c>
      <c r="AW159" s="81">
        <v>0</v>
      </c>
      <c r="AX159" s="81">
        <v>0</v>
      </c>
      <c r="AY159" s="81">
        <v>0</v>
      </c>
      <c r="AZ159" s="82"/>
      <c r="BA159" s="80">
        <v>0</v>
      </c>
      <c r="BB159" s="81">
        <v>0</v>
      </c>
      <c r="BC159" s="81">
        <v>0</v>
      </c>
      <c r="BD159" s="81">
        <v>0</v>
      </c>
      <c r="BE159" s="81">
        <v>0</v>
      </c>
      <c r="BF159" s="81">
        <v>0</v>
      </c>
      <c r="BG159" s="81">
        <v>0</v>
      </c>
      <c r="BH159" s="81">
        <v>0</v>
      </c>
      <c r="BI159" s="81">
        <v>0</v>
      </c>
      <c r="BJ159" s="81">
        <v>0</v>
      </c>
      <c r="BK159" s="81">
        <v>0</v>
      </c>
      <c r="BL159" s="81">
        <v>0</v>
      </c>
      <c r="BM159" s="81">
        <v>0</v>
      </c>
      <c r="BN159" s="81">
        <v>0</v>
      </c>
      <c r="BO159" s="81">
        <v>0</v>
      </c>
      <c r="BP159" s="81">
        <v>0</v>
      </c>
      <c r="BQ159" s="82">
        <v>0</v>
      </c>
      <c r="BR159" s="82">
        <v>0</v>
      </c>
      <c r="BS159" s="83">
        <v>0</v>
      </c>
      <c r="BT159" s="84">
        <f t="shared" si="6"/>
        <v>-29440</v>
      </c>
      <c r="BU159" s="84">
        <f t="shared" si="7"/>
        <v>0</v>
      </c>
      <c r="BV159" s="84">
        <f t="shared" si="8"/>
        <v>0</v>
      </c>
    </row>
    <row r="160" spans="1:74" ht="13.15" hidden="1" customHeight="1" outlineLevel="3" x14ac:dyDescent="0.3">
      <c r="A160" s="79" t="s">
        <v>294</v>
      </c>
      <c r="B160" s="80">
        <v>0</v>
      </c>
      <c r="C160" s="81">
        <v>0</v>
      </c>
      <c r="D160" s="81">
        <v>0</v>
      </c>
      <c r="E160" s="81">
        <v>0</v>
      </c>
      <c r="F160" s="81">
        <v>0</v>
      </c>
      <c r="G160" s="81">
        <v>0</v>
      </c>
      <c r="H160" s="81">
        <v>0</v>
      </c>
      <c r="I160" s="81">
        <v>0</v>
      </c>
      <c r="J160" s="81">
        <v>0</v>
      </c>
      <c r="K160" s="81">
        <v>0</v>
      </c>
      <c r="L160" s="81">
        <v>0</v>
      </c>
      <c r="M160" s="81">
        <v>0</v>
      </c>
      <c r="N160" s="81">
        <v>0</v>
      </c>
      <c r="O160" s="81">
        <v>0</v>
      </c>
      <c r="P160" s="81">
        <v>0</v>
      </c>
      <c r="Q160" s="81">
        <v>0</v>
      </c>
      <c r="R160" s="82">
        <v>0</v>
      </c>
      <c r="S160" s="80">
        <v>0</v>
      </c>
      <c r="T160" s="81">
        <v>0</v>
      </c>
      <c r="U160" s="81">
        <v>0</v>
      </c>
      <c r="V160" s="81">
        <v>0</v>
      </c>
      <c r="W160" s="81">
        <v>0</v>
      </c>
      <c r="X160" s="81">
        <v>0</v>
      </c>
      <c r="Y160" s="81">
        <v>0</v>
      </c>
      <c r="Z160" s="81">
        <v>0</v>
      </c>
      <c r="AA160" s="81">
        <v>0</v>
      </c>
      <c r="AB160" s="81">
        <v>0</v>
      </c>
      <c r="AC160" s="81">
        <v>0</v>
      </c>
      <c r="AD160" s="81">
        <v>0</v>
      </c>
      <c r="AE160" s="81">
        <v>0</v>
      </c>
      <c r="AF160" s="81">
        <v>0</v>
      </c>
      <c r="AG160" s="81">
        <v>0</v>
      </c>
      <c r="AH160" s="81">
        <v>0</v>
      </c>
      <c r="AI160" s="82">
        <v>0</v>
      </c>
      <c r="AJ160" s="80">
        <v>0</v>
      </c>
      <c r="AK160" s="81">
        <v>0</v>
      </c>
      <c r="AL160" s="81">
        <v>0</v>
      </c>
      <c r="AM160" s="81">
        <v>0</v>
      </c>
      <c r="AN160" s="81">
        <v>0</v>
      </c>
      <c r="AO160" s="81">
        <v>0</v>
      </c>
      <c r="AP160" s="81">
        <v>0</v>
      </c>
      <c r="AQ160" s="81">
        <v>0</v>
      </c>
      <c r="AR160" s="81">
        <v>0</v>
      </c>
      <c r="AS160" s="81">
        <v>0</v>
      </c>
      <c r="AT160" s="81">
        <v>0</v>
      </c>
      <c r="AU160" s="81">
        <v>0</v>
      </c>
      <c r="AV160" s="81">
        <v>0</v>
      </c>
      <c r="AW160" s="81">
        <v>0</v>
      </c>
      <c r="AX160" s="81">
        <v>0</v>
      </c>
      <c r="AY160" s="81">
        <v>0</v>
      </c>
      <c r="AZ160" s="82"/>
      <c r="BA160" s="80">
        <v>0</v>
      </c>
      <c r="BB160" s="81">
        <v>0</v>
      </c>
      <c r="BC160" s="81">
        <v>0</v>
      </c>
      <c r="BD160" s="81">
        <v>0</v>
      </c>
      <c r="BE160" s="81">
        <v>0</v>
      </c>
      <c r="BF160" s="81">
        <v>0</v>
      </c>
      <c r="BG160" s="81">
        <v>0</v>
      </c>
      <c r="BH160" s="81">
        <v>0</v>
      </c>
      <c r="BI160" s="81">
        <v>0</v>
      </c>
      <c r="BJ160" s="81">
        <v>0</v>
      </c>
      <c r="BK160" s="81">
        <v>0</v>
      </c>
      <c r="BL160" s="81">
        <v>0</v>
      </c>
      <c r="BM160" s="81">
        <v>0</v>
      </c>
      <c r="BN160" s="81">
        <v>0</v>
      </c>
      <c r="BO160" s="81">
        <v>0</v>
      </c>
      <c r="BP160" s="81">
        <v>0</v>
      </c>
      <c r="BQ160" s="82">
        <v>0</v>
      </c>
      <c r="BR160" s="82">
        <v>0</v>
      </c>
      <c r="BS160" s="83">
        <v>0</v>
      </c>
      <c r="BT160" s="84">
        <f t="shared" si="6"/>
        <v>0</v>
      </c>
      <c r="BU160" s="84">
        <f t="shared" si="7"/>
        <v>0</v>
      </c>
      <c r="BV160" s="84">
        <f t="shared" si="8"/>
        <v>0</v>
      </c>
    </row>
    <row r="161" spans="1:74" ht="13.15" hidden="1" customHeight="1" outlineLevel="3" x14ac:dyDescent="0.3">
      <c r="A161" s="79" t="s">
        <v>295</v>
      </c>
      <c r="B161" s="80">
        <v>0</v>
      </c>
      <c r="C161" s="81">
        <v>0</v>
      </c>
      <c r="D161" s="81">
        <v>0</v>
      </c>
      <c r="E161" s="81">
        <v>0</v>
      </c>
      <c r="F161" s="81">
        <v>0</v>
      </c>
      <c r="G161" s="81">
        <v>0</v>
      </c>
      <c r="H161" s="81">
        <v>0</v>
      </c>
      <c r="I161" s="81">
        <v>0</v>
      </c>
      <c r="J161" s="81">
        <v>0</v>
      </c>
      <c r="K161" s="81">
        <v>0</v>
      </c>
      <c r="L161" s="81">
        <v>0</v>
      </c>
      <c r="M161" s="81">
        <v>0</v>
      </c>
      <c r="N161" s="81">
        <v>0</v>
      </c>
      <c r="O161" s="81">
        <v>0</v>
      </c>
      <c r="P161" s="81">
        <v>0</v>
      </c>
      <c r="Q161" s="81">
        <v>0</v>
      </c>
      <c r="R161" s="82">
        <v>0</v>
      </c>
      <c r="S161" s="80">
        <v>0</v>
      </c>
      <c r="T161" s="81">
        <v>0</v>
      </c>
      <c r="U161" s="81">
        <v>0</v>
      </c>
      <c r="V161" s="81">
        <v>0</v>
      </c>
      <c r="W161" s="81">
        <v>0</v>
      </c>
      <c r="X161" s="81">
        <v>0</v>
      </c>
      <c r="Y161" s="81">
        <v>0</v>
      </c>
      <c r="Z161" s="81">
        <v>0</v>
      </c>
      <c r="AA161" s="81">
        <v>0</v>
      </c>
      <c r="AB161" s="81">
        <v>0</v>
      </c>
      <c r="AC161" s="81">
        <v>0</v>
      </c>
      <c r="AD161" s="81">
        <v>0</v>
      </c>
      <c r="AE161" s="81">
        <v>0</v>
      </c>
      <c r="AF161" s="81">
        <v>0</v>
      </c>
      <c r="AG161" s="81">
        <v>0</v>
      </c>
      <c r="AH161" s="81">
        <v>0</v>
      </c>
      <c r="AI161" s="82">
        <v>0</v>
      </c>
      <c r="AJ161" s="80">
        <v>0</v>
      </c>
      <c r="AK161" s="81">
        <v>0</v>
      </c>
      <c r="AL161" s="81">
        <v>0</v>
      </c>
      <c r="AM161" s="81">
        <v>0</v>
      </c>
      <c r="AN161" s="81">
        <v>0</v>
      </c>
      <c r="AO161" s="81">
        <v>0</v>
      </c>
      <c r="AP161" s="81">
        <v>0</v>
      </c>
      <c r="AQ161" s="81">
        <v>0</v>
      </c>
      <c r="AR161" s="81">
        <v>0</v>
      </c>
      <c r="AS161" s="81">
        <v>0</v>
      </c>
      <c r="AT161" s="81">
        <v>0</v>
      </c>
      <c r="AU161" s="81">
        <v>0</v>
      </c>
      <c r="AV161" s="81">
        <v>0</v>
      </c>
      <c r="AW161" s="81">
        <v>0</v>
      </c>
      <c r="AX161" s="81">
        <v>0</v>
      </c>
      <c r="AY161" s="81">
        <v>0</v>
      </c>
      <c r="AZ161" s="82"/>
      <c r="BA161" s="80">
        <v>0</v>
      </c>
      <c r="BB161" s="81">
        <v>0</v>
      </c>
      <c r="BC161" s="81">
        <v>0</v>
      </c>
      <c r="BD161" s="81">
        <v>0</v>
      </c>
      <c r="BE161" s="81">
        <v>0</v>
      </c>
      <c r="BF161" s="81">
        <v>0</v>
      </c>
      <c r="BG161" s="81">
        <v>0</v>
      </c>
      <c r="BH161" s="81">
        <v>0</v>
      </c>
      <c r="BI161" s="81">
        <v>0</v>
      </c>
      <c r="BJ161" s="81">
        <v>0</v>
      </c>
      <c r="BK161" s="81">
        <v>0</v>
      </c>
      <c r="BL161" s="81">
        <v>0</v>
      </c>
      <c r="BM161" s="81">
        <v>0</v>
      </c>
      <c r="BN161" s="81">
        <v>0</v>
      </c>
      <c r="BO161" s="81">
        <v>0</v>
      </c>
      <c r="BP161" s="81">
        <v>0</v>
      </c>
      <c r="BQ161" s="82">
        <v>0</v>
      </c>
      <c r="BR161" s="82">
        <v>0</v>
      </c>
      <c r="BS161" s="83">
        <v>0</v>
      </c>
      <c r="BT161" s="84">
        <f t="shared" si="6"/>
        <v>0</v>
      </c>
      <c r="BU161" s="84">
        <f t="shared" si="7"/>
        <v>0</v>
      </c>
      <c r="BV161" s="84">
        <f t="shared" si="8"/>
        <v>0</v>
      </c>
    </row>
    <row r="162" spans="1:74" ht="13.15" hidden="1" customHeight="1" outlineLevel="2" collapsed="1" x14ac:dyDescent="0.3">
      <c r="A162" s="79" t="s">
        <v>296</v>
      </c>
      <c r="B162" s="80">
        <v>15868.73</v>
      </c>
      <c r="C162" s="81">
        <v>44371.1</v>
      </c>
      <c r="D162" s="81">
        <v>54437.759999999995</v>
      </c>
      <c r="E162" s="81">
        <v>114677.59</v>
      </c>
      <c r="F162" s="81">
        <v>8124.8099999999986</v>
      </c>
      <c r="G162" s="81">
        <v>22798.97</v>
      </c>
      <c r="H162" s="81">
        <v>23858.770000000008</v>
      </c>
      <c r="I162" s="81">
        <v>54782.55</v>
      </c>
      <c r="J162" s="81">
        <v>26925.8</v>
      </c>
      <c r="K162" s="81">
        <v>26903.210000000006</v>
      </c>
      <c r="L162" s="81">
        <v>16074.56</v>
      </c>
      <c r="M162" s="81">
        <v>69903.570000000007</v>
      </c>
      <c r="N162" s="81">
        <v>18868.52</v>
      </c>
      <c r="O162" s="81">
        <v>36859.160000000003</v>
      </c>
      <c r="P162" s="81">
        <v>16131.82</v>
      </c>
      <c r="Q162" s="81">
        <v>71859.5</v>
      </c>
      <c r="R162" s="82">
        <v>311223.21000000002</v>
      </c>
      <c r="S162" s="80">
        <v>4083.8700000000003</v>
      </c>
      <c r="T162" s="81">
        <v>60181.530000000006</v>
      </c>
      <c r="U162" s="81">
        <v>2768.61</v>
      </c>
      <c r="V162" s="81">
        <v>67034.010000000009</v>
      </c>
      <c r="W162" s="81">
        <v>26825.79</v>
      </c>
      <c r="X162" s="81">
        <v>19926.07</v>
      </c>
      <c r="Y162" s="81">
        <v>24870</v>
      </c>
      <c r="Z162" s="81">
        <v>71621.86</v>
      </c>
      <c r="AA162" s="81">
        <v>17730</v>
      </c>
      <c r="AB162" s="81">
        <v>21300</v>
      </c>
      <c r="AC162" s="81">
        <v>28320</v>
      </c>
      <c r="AD162" s="81">
        <v>67350</v>
      </c>
      <c r="AE162" s="81">
        <v>24600</v>
      </c>
      <c r="AF162" s="81">
        <v>28320</v>
      </c>
      <c r="AG162" s="81">
        <v>24510</v>
      </c>
      <c r="AH162" s="81">
        <v>77430</v>
      </c>
      <c r="AI162" s="82">
        <v>283435.87</v>
      </c>
      <c r="AJ162" s="80">
        <v>4083.8700000000003</v>
      </c>
      <c r="AK162" s="81">
        <v>27780</v>
      </c>
      <c r="AL162" s="81">
        <v>31530</v>
      </c>
      <c r="AM162" s="81">
        <v>63393.869999999995</v>
      </c>
      <c r="AN162" s="81">
        <v>27210</v>
      </c>
      <c r="AO162" s="81">
        <v>28200</v>
      </c>
      <c r="AP162" s="81">
        <v>24870</v>
      </c>
      <c r="AQ162" s="81">
        <v>80280</v>
      </c>
      <c r="AR162" s="81">
        <v>17730</v>
      </c>
      <c r="AS162" s="81">
        <v>21300</v>
      </c>
      <c r="AT162" s="81">
        <v>28320</v>
      </c>
      <c r="AU162" s="81">
        <v>67350</v>
      </c>
      <c r="AV162" s="81">
        <v>24600</v>
      </c>
      <c r="AW162" s="81">
        <v>28320</v>
      </c>
      <c r="AX162" s="81">
        <v>24510</v>
      </c>
      <c r="AY162" s="81">
        <v>77430</v>
      </c>
      <c r="AZ162" s="82"/>
      <c r="BA162" s="80">
        <v>4083.8700000000003</v>
      </c>
      <c r="BB162" s="81">
        <v>60181.530000000006</v>
      </c>
      <c r="BC162" s="81">
        <v>2768.61</v>
      </c>
      <c r="BD162" s="81">
        <v>67034.010000000009</v>
      </c>
      <c r="BE162" s="81">
        <v>26825.79</v>
      </c>
      <c r="BF162" s="81">
        <v>28200</v>
      </c>
      <c r="BG162" s="81">
        <v>24870</v>
      </c>
      <c r="BH162" s="81">
        <v>79895.790000000008</v>
      </c>
      <c r="BI162" s="81">
        <v>17730</v>
      </c>
      <c r="BJ162" s="81">
        <v>21300</v>
      </c>
      <c r="BK162" s="81">
        <v>28320</v>
      </c>
      <c r="BL162" s="81">
        <v>67350</v>
      </c>
      <c r="BM162" s="81">
        <v>24600</v>
      </c>
      <c r="BN162" s="81">
        <v>28320</v>
      </c>
      <c r="BO162" s="81">
        <v>24510</v>
      </c>
      <c r="BP162" s="81">
        <v>77430</v>
      </c>
      <c r="BQ162" s="82">
        <v>291709.80000000005</v>
      </c>
      <c r="BR162" s="82">
        <v>-6899.7200000000012</v>
      </c>
      <c r="BS162" s="83">
        <v>-25.720472724195638</v>
      </c>
      <c r="BT162" s="84">
        <f t="shared" si="6"/>
        <v>-27787.340000000026</v>
      </c>
      <c r="BU162" s="84">
        <f t="shared" si="7"/>
        <v>283435.87</v>
      </c>
      <c r="BV162" s="84">
        <f t="shared" si="8"/>
        <v>-8273.9300000000512</v>
      </c>
    </row>
    <row r="163" spans="1:74" ht="13.15" hidden="1" customHeight="1" outlineLevel="3" x14ac:dyDescent="0.3">
      <c r="A163" s="79" t="s">
        <v>297</v>
      </c>
      <c r="B163" s="80">
        <v>1259.4099999999999</v>
      </c>
      <c r="C163" s="81">
        <v>1256.4099999999999</v>
      </c>
      <c r="D163" s="81">
        <v>1255.3200000000002</v>
      </c>
      <c r="E163" s="81">
        <v>3771.14</v>
      </c>
      <c r="F163" s="81">
        <v>1264.67</v>
      </c>
      <c r="G163" s="81">
        <v>1254.78</v>
      </c>
      <c r="H163" s="81">
        <v>20003.660000000003</v>
      </c>
      <c r="I163" s="81">
        <v>22523.110000000004</v>
      </c>
      <c r="J163" s="81">
        <v>8153.3</v>
      </c>
      <c r="K163" s="81">
        <v>-24232.45</v>
      </c>
      <c r="L163" s="81">
        <v>1441.44</v>
      </c>
      <c r="M163" s="81">
        <v>-14637.710000000001</v>
      </c>
      <c r="N163" s="81">
        <v>1329.0900000000001</v>
      </c>
      <c r="O163" s="81">
        <v>1307.48</v>
      </c>
      <c r="P163" s="81">
        <v>-205.87</v>
      </c>
      <c r="Q163" s="81">
        <v>2430.7000000000003</v>
      </c>
      <c r="R163" s="82">
        <v>14087.240000000002</v>
      </c>
      <c r="S163" s="80">
        <v>3221.3399999999997</v>
      </c>
      <c r="T163" s="81">
        <v>1999.3</v>
      </c>
      <c r="U163" s="81">
        <v>1878.55</v>
      </c>
      <c r="V163" s="81">
        <v>7099.19</v>
      </c>
      <c r="W163" s="81">
        <v>2149.0100000000002</v>
      </c>
      <c r="X163" s="81">
        <v>-103.19999999999999</v>
      </c>
      <c r="Y163" s="81">
        <v>0</v>
      </c>
      <c r="Z163" s="81">
        <v>2045.8100000000002</v>
      </c>
      <c r="AA163" s="81">
        <v>0</v>
      </c>
      <c r="AB163" s="81">
        <v>0</v>
      </c>
      <c r="AC163" s="81">
        <v>0</v>
      </c>
      <c r="AD163" s="81">
        <v>0</v>
      </c>
      <c r="AE163" s="81">
        <v>0</v>
      </c>
      <c r="AF163" s="81">
        <v>0</v>
      </c>
      <c r="AG163" s="81">
        <v>0</v>
      </c>
      <c r="AH163" s="81">
        <v>0</v>
      </c>
      <c r="AI163" s="82">
        <v>9145</v>
      </c>
      <c r="AJ163" s="80">
        <v>3221.3399999999997</v>
      </c>
      <c r="AK163" s="81">
        <v>0</v>
      </c>
      <c r="AL163" s="81">
        <v>0</v>
      </c>
      <c r="AM163" s="81">
        <v>3221.3399999999997</v>
      </c>
      <c r="AN163" s="81">
        <v>0</v>
      </c>
      <c r="AO163" s="81">
        <v>0</v>
      </c>
      <c r="AP163" s="81">
        <v>0</v>
      </c>
      <c r="AQ163" s="81">
        <v>0</v>
      </c>
      <c r="AR163" s="81">
        <v>0</v>
      </c>
      <c r="AS163" s="81">
        <v>0</v>
      </c>
      <c r="AT163" s="81">
        <v>0</v>
      </c>
      <c r="AU163" s="81">
        <v>0</v>
      </c>
      <c r="AV163" s="81">
        <v>0</v>
      </c>
      <c r="AW163" s="81">
        <v>0</v>
      </c>
      <c r="AX163" s="81">
        <v>0</v>
      </c>
      <c r="AY163" s="81">
        <v>0</v>
      </c>
      <c r="AZ163" s="82"/>
      <c r="BA163" s="80">
        <v>3221.3399999999997</v>
      </c>
      <c r="BB163" s="81">
        <v>1999.3</v>
      </c>
      <c r="BC163" s="81">
        <v>1878.55</v>
      </c>
      <c r="BD163" s="81">
        <v>7099.19</v>
      </c>
      <c r="BE163" s="81">
        <v>2149.0100000000002</v>
      </c>
      <c r="BF163" s="81">
        <v>0</v>
      </c>
      <c r="BG163" s="81">
        <v>0</v>
      </c>
      <c r="BH163" s="81">
        <v>2149.0100000000002</v>
      </c>
      <c r="BI163" s="81">
        <v>0</v>
      </c>
      <c r="BJ163" s="81">
        <v>0</v>
      </c>
      <c r="BK163" s="81">
        <v>0</v>
      </c>
      <c r="BL163" s="81">
        <v>0</v>
      </c>
      <c r="BM163" s="81">
        <v>0</v>
      </c>
      <c r="BN163" s="81">
        <v>0</v>
      </c>
      <c r="BO163" s="81">
        <v>0</v>
      </c>
      <c r="BP163" s="81">
        <v>0</v>
      </c>
      <c r="BQ163" s="82">
        <v>9248.2000000000007</v>
      </c>
      <c r="BR163" s="82">
        <v>-2252.21</v>
      </c>
      <c r="BS163" s="83">
        <v>-104.80221125076197</v>
      </c>
      <c r="BT163" s="84">
        <f t="shared" si="6"/>
        <v>-4942.2400000000016</v>
      </c>
      <c r="BU163" s="84">
        <f t="shared" si="7"/>
        <v>9145</v>
      </c>
      <c r="BV163" s="84">
        <f t="shared" si="8"/>
        <v>-103.20000000000073</v>
      </c>
    </row>
    <row r="164" spans="1:74" ht="13.15" hidden="1" customHeight="1" outlineLevel="3" x14ac:dyDescent="0.3">
      <c r="A164" s="79" t="s">
        <v>298</v>
      </c>
      <c r="B164" s="80">
        <v>0</v>
      </c>
      <c r="C164" s="81">
        <v>0</v>
      </c>
      <c r="D164" s="81">
        <v>0</v>
      </c>
      <c r="E164" s="81">
        <v>0</v>
      </c>
      <c r="F164" s="81">
        <v>0</v>
      </c>
      <c r="G164" s="81">
        <v>0</v>
      </c>
      <c r="H164" s="81">
        <v>0</v>
      </c>
      <c r="I164" s="81">
        <v>0</v>
      </c>
      <c r="J164" s="81">
        <v>0</v>
      </c>
      <c r="K164" s="81">
        <v>0</v>
      </c>
      <c r="L164" s="81">
        <v>0</v>
      </c>
      <c r="M164" s="81">
        <v>0</v>
      </c>
      <c r="N164" s="81">
        <v>4211.45</v>
      </c>
      <c r="O164" s="81">
        <v>8191.94</v>
      </c>
      <c r="P164" s="81">
        <v>0</v>
      </c>
      <c r="Q164" s="81">
        <v>12403.39</v>
      </c>
      <c r="R164" s="82">
        <v>12403.39</v>
      </c>
      <c r="S164" s="80">
        <v>0</v>
      </c>
      <c r="T164" s="81">
        <v>0</v>
      </c>
      <c r="U164" s="81">
        <v>0</v>
      </c>
      <c r="V164" s="81">
        <v>0</v>
      </c>
      <c r="W164" s="81">
        <v>0</v>
      </c>
      <c r="X164" s="81">
        <v>0</v>
      </c>
      <c r="Y164" s="81">
        <v>2860.05</v>
      </c>
      <c r="Z164" s="81">
        <v>2860.05</v>
      </c>
      <c r="AA164" s="81">
        <v>2038.95</v>
      </c>
      <c r="AB164" s="81">
        <v>2449.5</v>
      </c>
      <c r="AC164" s="81">
        <v>3256.8</v>
      </c>
      <c r="AD164" s="81">
        <v>7745.25</v>
      </c>
      <c r="AE164" s="81">
        <v>2829</v>
      </c>
      <c r="AF164" s="81">
        <v>3256.8</v>
      </c>
      <c r="AG164" s="81">
        <v>2818.65</v>
      </c>
      <c r="AH164" s="81">
        <v>8904.4500000000007</v>
      </c>
      <c r="AI164" s="82">
        <v>19509.75</v>
      </c>
      <c r="AJ164" s="80">
        <v>0</v>
      </c>
      <c r="AK164" s="81">
        <v>3194.7</v>
      </c>
      <c r="AL164" s="81">
        <v>3625.95</v>
      </c>
      <c r="AM164" s="81">
        <v>6820.65</v>
      </c>
      <c r="AN164" s="81">
        <v>3129.15</v>
      </c>
      <c r="AO164" s="81">
        <v>3243</v>
      </c>
      <c r="AP164" s="81">
        <v>2860.05</v>
      </c>
      <c r="AQ164" s="81">
        <v>9232.2000000000007</v>
      </c>
      <c r="AR164" s="81">
        <v>2038.95</v>
      </c>
      <c r="AS164" s="81">
        <v>2449.5</v>
      </c>
      <c r="AT164" s="81">
        <v>3256.8</v>
      </c>
      <c r="AU164" s="81">
        <v>7745.25</v>
      </c>
      <c r="AV164" s="81">
        <v>2829</v>
      </c>
      <c r="AW164" s="81">
        <v>3256.8</v>
      </c>
      <c r="AX164" s="81">
        <v>2818.65</v>
      </c>
      <c r="AY164" s="81">
        <v>8904.4500000000007</v>
      </c>
      <c r="AZ164" s="82"/>
      <c r="BA164" s="80">
        <v>0</v>
      </c>
      <c r="BB164" s="81">
        <v>0</v>
      </c>
      <c r="BC164" s="81">
        <v>0</v>
      </c>
      <c r="BD164" s="81">
        <v>0</v>
      </c>
      <c r="BE164" s="81">
        <v>0</v>
      </c>
      <c r="BF164" s="81">
        <v>3243</v>
      </c>
      <c r="BG164" s="81">
        <v>2860.05</v>
      </c>
      <c r="BH164" s="81">
        <v>6103.05</v>
      </c>
      <c r="BI164" s="81">
        <v>2038.95</v>
      </c>
      <c r="BJ164" s="81">
        <v>2449.5</v>
      </c>
      <c r="BK164" s="81">
        <v>3256.8</v>
      </c>
      <c r="BL164" s="81">
        <v>7745.25</v>
      </c>
      <c r="BM164" s="81">
        <v>2829</v>
      </c>
      <c r="BN164" s="81">
        <v>3256.8</v>
      </c>
      <c r="BO164" s="81">
        <v>2818.65</v>
      </c>
      <c r="BP164" s="81">
        <v>8904.4500000000007</v>
      </c>
      <c r="BQ164" s="82">
        <v>22752.75</v>
      </c>
      <c r="BR164" s="82">
        <v>0</v>
      </c>
      <c r="BS164" s="83">
        <v>0</v>
      </c>
      <c r="BT164" s="84">
        <f t="shared" si="6"/>
        <v>7106.3600000000006</v>
      </c>
      <c r="BU164" s="84">
        <f t="shared" si="7"/>
        <v>19509.75</v>
      </c>
      <c r="BV164" s="84">
        <f t="shared" si="8"/>
        <v>-3243</v>
      </c>
    </row>
    <row r="165" spans="1:74" ht="13.15" hidden="1" customHeight="1" outlineLevel="3" x14ac:dyDescent="0.3">
      <c r="A165" s="79" t="s">
        <v>299</v>
      </c>
      <c r="B165" s="80">
        <v>0</v>
      </c>
      <c r="C165" s="81">
        <v>0</v>
      </c>
      <c r="D165" s="81">
        <v>0</v>
      </c>
      <c r="E165" s="81">
        <v>0</v>
      </c>
      <c r="F165" s="81">
        <v>0</v>
      </c>
      <c r="G165" s="81">
        <v>0</v>
      </c>
      <c r="H165" s="81">
        <v>0</v>
      </c>
      <c r="I165" s="81">
        <v>0</v>
      </c>
      <c r="J165" s="81">
        <v>0</v>
      </c>
      <c r="K165" s="81">
        <v>0</v>
      </c>
      <c r="L165" s="81">
        <v>0</v>
      </c>
      <c r="M165" s="81">
        <v>0</v>
      </c>
      <c r="N165" s="81">
        <v>0</v>
      </c>
      <c r="O165" s="81">
        <v>0</v>
      </c>
      <c r="P165" s="81">
        <v>0</v>
      </c>
      <c r="Q165" s="81">
        <v>0</v>
      </c>
      <c r="R165" s="82">
        <v>0</v>
      </c>
      <c r="S165" s="80">
        <v>0</v>
      </c>
      <c r="T165" s="81">
        <v>0</v>
      </c>
      <c r="U165" s="81">
        <v>0</v>
      </c>
      <c r="V165" s="81">
        <v>0</v>
      </c>
      <c r="W165" s="81">
        <v>0</v>
      </c>
      <c r="X165" s="81">
        <v>0</v>
      </c>
      <c r="Y165" s="81">
        <v>0</v>
      </c>
      <c r="Z165" s="81">
        <v>0</v>
      </c>
      <c r="AA165" s="81">
        <v>0</v>
      </c>
      <c r="AB165" s="81">
        <v>0</v>
      </c>
      <c r="AC165" s="81">
        <v>0</v>
      </c>
      <c r="AD165" s="81">
        <v>0</v>
      </c>
      <c r="AE165" s="81">
        <v>0</v>
      </c>
      <c r="AF165" s="81">
        <v>0</v>
      </c>
      <c r="AG165" s="81">
        <v>0</v>
      </c>
      <c r="AH165" s="81">
        <v>0</v>
      </c>
      <c r="AI165" s="82">
        <v>0</v>
      </c>
      <c r="AJ165" s="80">
        <v>0</v>
      </c>
      <c r="AK165" s="81">
        <v>0</v>
      </c>
      <c r="AL165" s="81">
        <v>0</v>
      </c>
      <c r="AM165" s="81">
        <v>0</v>
      </c>
      <c r="AN165" s="81">
        <v>0</v>
      </c>
      <c r="AO165" s="81">
        <v>0</v>
      </c>
      <c r="AP165" s="81">
        <v>0</v>
      </c>
      <c r="AQ165" s="81">
        <v>0</v>
      </c>
      <c r="AR165" s="81">
        <v>0</v>
      </c>
      <c r="AS165" s="81">
        <v>0</v>
      </c>
      <c r="AT165" s="81">
        <v>0</v>
      </c>
      <c r="AU165" s="81">
        <v>0</v>
      </c>
      <c r="AV165" s="81">
        <v>0</v>
      </c>
      <c r="AW165" s="81">
        <v>0</v>
      </c>
      <c r="AX165" s="81">
        <v>0</v>
      </c>
      <c r="AY165" s="81">
        <v>0</v>
      </c>
      <c r="AZ165" s="82"/>
      <c r="BA165" s="80">
        <v>0</v>
      </c>
      <c r="BB165" s="81">
        <v>0</v>
      </c>
      <c r="BC165" s="81">
        <v>0</v>
      </c>
      <c r="BD165" s="81">
        <v>0</v>
      </c>
      <c r="BE165" s="81">
        <v>0</v>
      </c>
      <c r="BF165" s="81">
        <v>0</v>
      </c>
      <c r="BG165" s="81">
        <v>0</v>
      </c>
      <c r="BH165" s="81">
        <v>0</v>
      </c>
      <c r="BI165" s="81">
        <v>0</v>
      </c>
      <c r="BJ165" s="81">
        <v>0</v>
      </c>
      <c r="BK165" s="81">
        <v>0</v>
      </c>
      <c r="BL165" s="81">
        <v>0</v>
      </c>
      <c r="BM165" s="81">
        <v>0</v>
      </c>
      <c r="BN165" s="81">
        <v>0</v>
      </c>
      <c r="BO165" s="81">
        <v>0</v>
      </c>
      <c r="BP165" s="81">
        <v>0</v>
      </c>
      <c r="BQ165" s="82">
        <v>0</v>
      </c>
      <c r="BR165" s="82">
        <v>0</v>
      </c>
      <c r="BS165" s="83">
        <v>0</v>
      </c>
      <c r="BT165" s="84">
        <f t="shared" si="6"/>
        <v>0</v>
      </c>
      <c r="BU165" s="84">
        <f t="shared" si="7"/>
        <v>0</v>
      </c>
      <c r="BV165" s="84">
        <f t="shared" si="8"/>
        <v>0</v>
      </c>
    </row>
    <row r="166" spans="1:74" ht="13.15" hidden="1" customHeight="1" outlineLevel="3" x14ac:dyDescent="0.3">
      <c r="A166" s="79" t="s">
        <v>300</v>
      </c>
      <c r="B166" s="80">
        <v>0</v>
      </c>
      <c r="C166" s="81">
        <v>0</v>
      </c>
      <c r="D166" s="81">
        <v>0</v>
      </c>
      <c r="E166" s="81">
        <v>0</v>
      </c>
      <c r="F166" s="81">
        <v>0</v>
      </c>
      <c r="G166" s="81">
        <v>0</v>
      </c>
      <c r="H166" s="81">
        <v>0</v>
      </c>
      <c r="I166" s="81">
        <v>0</v>
      </c>
      <c r="J166" s="81">
        <v>0</v>
      </c>
      <c r="K166" s="81">
        <v>0</v>
      </c>
      <c r="L166" s="81">
        <v>0</v>
      </c>
      <c r="M166" s="81">
        <v>0</v>
      </c>
      <c r="N166" s="81">
        <v>0</v>
      </c>
      <c r="O166" s="81">
        <v>0</v>
      </c>
      <c r="P166" s="81">
        <v>0</v>
      </c>
      <c r="Q166" s="81">
        <v>0</v>
      </c>
      <c r="R166" s="82">
        <v>0</v>
      </c>
      <c r="S166" s="80">
        <v>0</v>
      </c>
      <c r="T166" s="81">
        <v>0</v>
      </c>
      <c r="U166" s="81">
        <v>0</v>
      </c>
      <c r="V166" s="81">
        <v>0</v>
      </c>
      <c r="W166" s="81">
        <v>0</v>
      </c>
      <c r="X166" s="81">
        <v>0</v>
      </c>
      <c r="Y166" s="81">
        <v>0</v>
      </c>
      <c r="Z166" s="81">
        <v>0</v>
      </c>
      <c r="AA166" s="81">
        <v>0</v>
      </c>
      <c r="AB166" s="81">
        <v>0</v>
      </c>
      <c r="AC166" s="81">
        <v>0</v>
      </c>
      <c r="AD166" s="81">
        <v>0</v>
      </c>
      <c r="AE166" s="81">
        <v>0</v>
      </c>
      <c r="AF166" s="81">
        <v>0</v>
      </c>
      <c r="AG166" s="81">
        <v>0</v>
      </c>
      <c r="AH166" s="81">
        <v>0</v>
      </c>
      <c r="AI166" s="82">
        <v>0</v>
      </c>
      <c r="AJ166" s="80">
        <v>0</v>
      </c>
      <c r="AK166" s="81">
        <v>0</v>
      </c>
      <c r="AL166" s="81">
        <v>0</v>
      </c>
      <c r="AM166" s="81">
        <v>0</v>
      </c>
      <c r="AN166" s="81">
        <v>0</v>
      </c>
      <c r="AO166" s="81">
        <v>0</v>
      </c>
      <c r="AP166" s="81">
        <v>0</v>
      </c>
      <c r="AQ166" s="81">
        <v>0</v>
      </c>
      <c r="AR166" s="81">
        <v>0</v>
      </c>
      <c r="AS166" s="81">
        <v>0</v>
      </c>
      <c r="AT166" s="81">
        <v>0</v>
      </c>
      <c r="AU166" s="81">
        <v>0</v>
      </c>
      <c r="AV166" s="81">
        <v>0</v>
      </c>
      <c r="AW166" s="81">
        <v>0</v>
      </c>
      <c r="AX166" s="81">
        <v>0</v>
      </c>
      <c r="AY166" s="81">
        <v>0</v>
      </c>
      <c r="AZ166" s="82"/>
      <c r="BA166" s="80">
        <v>0</v>
      </c>
      <c r="BB166" s="81">
        <v>0</v>
      </c>
      <c r="BC166" s="81">
        <v>0</v>
      </c>
      <c r="BD166" s="81">
        <v>0</v>
      </c>
      <c r="BE166" s="81">
        <v>0</v>
      </c>
      <c r="BF166" s="81">
        <v>0</v>
      </c>
      <c r="BG166" s="81">
        <v>0</v>
      </c>
      <c r="BH166" s="81">
        <v>0</v>
      </c>
      <c r="BI166" s="81">
        <v>0</v>
      </c>
      <c r="BJ166" s="81">
        <v>0</v>
      </c>
      <c r="BK166" s="81">
        <v>0</v>
      </c>
      <c r="BL166" s="81">
        <v>0</v>
      </c>
      <c r="BM166" s="81">
        <v>0</v>
      </c>
      <c r="BN166" s="81">
        <v>0</v>
      </c>
      <c r="BO166" s="81">
        <v>0</v>
      </c>
      <c r="BP166" s="81">
        <v>0</v>
      </c>
      <c r="BQ166" s="82">
        <v>0</v>
      </c>
      <c r="BR166" s="82">
        <v>0</v>
      </c>
      <c r="BS166" s="83">
        <v>0</v>
      </c>
      <c r="BT166" s="84">
        <f t="shared" si="6"/>
        <v>0</v>
      </c>
      <c r="BU166" s="84">
        <f t="shared" si="7"/>
        <v>0</v>
      </c>
      <c r="BV166" s="84">
        <f t="shared" si="8"/>
        <v>0</v>
      </c>
    </row>
    <row r="167" spans="1:74" ht="13.15" hidden="1" customHeight="1" outlineLevel="3" x14ac:dyDescent="0.3">
      <c r="A167" s="79" t="s">
        <v>301</v>
      </c>
      <c r="B167" s="80">
        <v>316</v>
      </c>
      <c r="C167" s="81">
        <v>316</v>
      </c>
      <c r="D167" s="81">
        <v>316</v>
      </c>
      <c r="E167" s="81">
        <v>948</v>
      </c>
      <c r="F167" s="81">
        <v>334.82000000000005</v>
      </c>
      <c r="G167" s="81">
        <v>561.21</v>
      </c>
      <c r="H167" s="81">
        <v>941.89</v>
      </c>
      <c r="I167" s="81">
        <v>1837.92</v>
      </c>
      <c r="J167" s="81">
        <v>212.69</v>
      </c>
      <c r="K167" s="81">
        <v>212.69</v>
      </c>
      <c r="L167" s="81">
        <v>226.49</v>
      </c>
      <c r="M167" s="81">
        <v>651.87</v>
      </c>
      <c r="N167" s="81">
        <v>213</v>
      </c>
      <c r="O167" s="81">
        <v>213</v>
      </c>
      <c r="P167" s="81">
        <v>213</v>
      </c>
      <c r="Q167" s="81">
        <v>639</v>
      </c>
      <c r="R167" s="82">
        <v>4076.79</v>
      </c>
      <c r="S167" s="80">
        <v>209.48</v>
      </c>
      <c r="T167" s="81">
        <v>209.48</v>
      </c>
      <c r="U167" s="81">
        <v>209.48</v>
      </c>
      <c r="V167" s="81">
        <v>628.43999999999994</v>
      </c>
      <c r="W167" s="81">
        <v>213.51999999999998</v>
      </c>
      <c r="X167" s="81">
        <v>213.51999999999998</v>
      </c>
      <c r="Y167" s="81">
        <v>0</v>
      </c>
      <c r="Z167" s="81">
        <v>427.03999999999996</v>
      </c>
      <c r="AA167" s="81">
        <v>0</v>
      </c>
      <c r="AB167" s="81">
        <v>0</v>
      </c>
      <c r="AC167" s="81">
        <v>0</v>
      </c>
      <c r="AD167" s="81">
        <v>0</v>
      </c>
      <c r="AE167" s="81">
        <v>0</v>
      </c>
      <c r="AF167" s="81">
        <v>0</v>
      </c>
      <c r="AG167" s="81">
        <v>0</v>
      </c>
      <c r="AH167" s="81">
        <v>0</v>
      </c>
      <c r="AI167" s="82">
        <v>1055.48</v>
      </c>
      <c r="AJ167" s="80">
        <v>209.48</v>
      </c>
      <c r="AK167" s="81">
        <v>0</v>
      </c>
      <c r="AL167" s="81">
        <v>0</v>
      </c>
      <c r="AM167" s="81">
        <v>209.48</v>
      </c>
      <c r="AN167" s="81">
        <v>0</v>
      </c>
      <c r="AO167" s="81">
        <v>0</v>
      </c>
      <c r="AP167" s="81">
        <v>0</v>
      </c>
      <c r="AQ167" s="81">
        <v>0</v>
      </c>
      <c r="AR167" s="81">
        <v>0</v>
      </c>
      <c r="AS167" s="81">
        <v>0</v>
      </c>
      <c r="AT167" s="81">
        <v>0</v>
      </c>
      <c r="AU167" s="81">
        <v>0</v>
      </c>
      <c r="AV167" s="81">
        <v>0</v>
      </c>
      <c r="AW167" s="81">
        <v>0</v>
      </c>
      <c r="AX167" s="81">
        <v>0</v>
      </c>
      <c r="AY167" s="81">
        <v>0</v>
      </c>
      <c r="AZ167" s="82"/>
      <c r="BA167" s="80">
        <v>209.48</v>
      </c>
      <c r="BB167" s="81">
        <v>209.48</v>
      </c>
      <c r="BC167" s="81">
        <v>209.48</v>
      </c>
      <c r="BD167" s="81">
        <v>628.43999999999994</v>
      </c>
      <c r="BE167" s="81">
        <v>213.51999999999998</v>
      </c>
      <c r="BF167" s="81">
        <v>0</v>
      </c>
      <c r="BG167" s="81">
        <v>0</v>
      </c>
      <c r="BH167" s="81">
        <v>213.51999999999998</v>
      </c>
      <c r="BI167" s="81">
        <v>0</v>
      </c>
      <c r="BJ167" s="81">
        <v>0</v>
      </c>
      <c r="BK167" s="81">
        <v>0</v>
      </c>
      <c r="BL167" s="81">
        <v>0</v>
      </c>
      <c r="BM167" s="81">
        <v>0</v>
      </c>
      <c r="BN167" s="81">
        <v>0</v>
      </c>
      <c r="BO167" s="81">
        <v>0</v>
      </c>
      <c r="BP167" s="81">
        <v>0</v>
      </c>
      <c r="BQ167" s="82">
        <v>841.95999999999992</v>
      </c>
      <c r="BR167" s="82">
        <v>0</v>
      </c>
      <c r="BS167" s="83">
        <v>0</v>
      </c>
      <c r="BT167" s="84">
        <f t="shared" si="6"/>
        <v>-3021.31</v>
      </c>
      <c r="BU167" s="84">
        <f t="shared" si="7"/>
        <v>1055.48</v>
      </c>
      <c r="BV167" s="84">
        <f t="shared" si="8"/>
        <v>213.5200000000001</v>
      </c>
    </row>
    <row r="168" spans="1:74" ht="13.15" hidden="1" customHeight="1" outlineLevel="3" x14ac:dyDescent="0.3">
      <c r="A168" s="79" t="s">
        <v>302</v>
      </c>
      <c r="B168" s="80">
        <v>151.36000000000001</v>
      </c>
      <c r="C168" s="81">
        <v>138.05000000000001</v>
      </c>
      <c r="D168" s="81">
        <v>154.34</v>
      </c>
      <c r="E168" s="81">
        <v>443.75</v>
      </c>
      <c r="F168" s="81">
        <v>150.88</v>
      </c>
      <c r="G168" s="81">
        <v>144.63999999999999</v>
      </c>
      <c r="H168" s="81">
        <v>283.14</v>
      </c>
      <c r="I168" s="81">
        <v>578.66</v>
      </c>
      <c r="J168" s="81">
        <v>378.45</v>
      </c>
      <c r="K168" s="81">
        <v>389.38</v>
      </c>
      <c r="L168" s="81">
        <v>380.72</v>
      </c>
      <c r="M168" s="81">
        <v>1148.55</v>
      </c>
      <c r="N168" s="81">
        <v>397.45</v>
      </c>
      <c r="O168" s="81">
        <v>388.57</v>
      </c>
      <c r="P168" s="81">
        <v>405.63</v>
      </c>
      <c r="Q168" s="81">
        <v>1191.6500000000001</v>
      </c>
      <c r="R168" s="82">
        <v>3362.61</v>
      </c>
      <c r="S168" s="80">
        <v>530.12</v>
      </c>
      <c r="T168" s="81">
        <v>483.53999999999996</v>
      </c>
      <c r="U168" s="81">
        <v>541.89</v>
      </c>
      <c r="V168" s="81">
        <v>1555.55</v>
      </c>
      <c r="W168" s="81">
        <v>528.52</v>
      </c>
      <c r="X168" s="81">
        <v>-238.81000000000006</v>
      </c>
      <c r="Y168" s="81">
        <v>0</v>
      </c>
      <c r="Z168" s="81">
        <v>289.70999999999992</v>
      </c>
      <c r="AA168" s="81">
        <v>0</v>
      </c>
      <c r="AB168" s="81">
        <v>0</v>
      </c>
      <c r="AC168" s="81">
        <v>0</v>
      </c>
      <c r="AD168" s="81">
        <v>0</v>
      </c>
      <c r="AE168" s="81">
        <v>0</v>
      </c>
      <c r="AF168" s="81">
        <v>0</v>
      </c>
      <c r="AG168" s="81">
        <v>0</v>
      </c>
      <c r="AH168" s="81">
        <v>0</v>
      </c>
      <c r="AI168" s="82">
        <v>1845.2599999999998</v>
      </c>
      <c r="AJ168" s="80">
        <v>530.12</v>
      </c>
      <c r="AK168" s="81">
        <v>0</v>
      </c>
      <c r="AL168" s="81">
        <v>0</v>
      </c>
      <c r="AM168" s="81">
        <v>530.12</v>
      </c>
      <c r="AN168" s="81">
        <v>0</v>
      </c>
      <c r="AO168" s="81">
        <v>0</v>
      </c>
      <c r="AP168" s="81">
        <v>0</v>
      </c>
      <c r="AQ168" s="81">
        <v>0</v>
      </c>
      <c r="AR168" s="81">
        <v>0</v>
      </c>
      <c r="AS168" s="81">
        <v>0</v>
      </c>
      <c r="AT168" s="81">
        <v>0</v>
      </c>
      <c r="AU168" s="81">
        <v>0</v>
      </c>
      <c r="AV168" s="81">
        <v>0</v>
      </c>
      <c r="AW168" s="81">
        <v>0</v>
      </c>
      <c r="AX168" s="81">
        <v>0</v>
      </c>
      <c r="AY168" s="81">
        <v>0</v>
      </c>
      <c r="AZ168" s="82"/>
      <c r="BA168" s="80">
        <v>530.12</v>
      </c>
      <c r="BB168" s="81">
        <v>483.53999999999996</v>
      </c>
      <c r="BC168" s="81">
        <v>541.89</v>
      </c>
      <c r="BD168" s="81">
        <v>1555.55</v>
      </c>
      <c r="BE168" s="81">
        <v>528.52</v>
      </c>
      <c r="BF168" s="81">
        <v>0</v>
      </c>
      <c r="BG168" s="81">
        <v>0</v>
      </c>
      <c r="BH168" s="81">
        <v>528.52</v>
      </c>
      <c r="BI168" s="81">
        <v>0</v>
      </c>
      <c r="BJ168" s="81">
        <v>0</v>
      </c>
      <c r="BK168" s="81">
        <v>0</v>
      </c>
      <c r="BL168" s="81">
        <v>0</v>
      </c>
      <c r="BM168" s="81">
        <v>0</v>
      </c>
      <c r="BN168" s="81">
        <v>0</v>
      </c>
      <c r="BO168" s="81">
        <v>0</v>
      </c>
      <c r="BP168" s="81">
        <v>0</v>
      </c>
      <c r="BQ168" s="82">
        <v>2084.0699999999997</v>
      </c>
      <c r="BR168" s="82">
        <v>-767.33</v>
      </c>
      <c r="BS168" s="83">
        <v>-145.18466661621133</v>
      </c>
      <c r="BT168" s="84">
        <f t="shared" si="6"/>
        <v>-1517.3500000000004</v>
      </c>
      <c r="BU168" s="84">
        <f t="shared" si="7"/>
        <v>1845.2599999999998</v>
      </c>
      <c r="BV168" s="84">
        <f t="shared" si="8"/>
        <v>-238.80999999999995</v>
      </c>
    </row>
    <row r="169" spans="1:74" ht="13.15" hidden="1" customHeight="1" outlineLevel="3" x14ac:dyDescent="0.3">
      <c r="A169" s="79" t="s">
        <v>303</v>
      </c>
      <c r="B169" s="80">
        <v>0</v>
      </c>
      <c r="C169" s="81">
        <v>0</v>
      </c>
      <c r="D169" s="81">
        <v>0</v>
      </c>
      <c r="E169" s="81">
        <v>0</v>
      </c>
      <c r="F169" s="81">
        <v>0</v>
      </c>
      <c r="G169" s="81">
        <v>0</v>
      </c>
      <c r="H169" s="81">
        <v>0</v>
      </c>
      <c r="I169" s="81">
        <v>0</v>
      </c>
      <c r="J169" s="81">
        <v>0</v>
      </c>
      <c r="K169" s="81">
        <v>0</v>
      </c>
      <c r="L169" s="81">
        <v>0</v>
      </c>
      <c r="M169" s="81">
        <v>0</v>
      </c>
      <c r="N169" s="81">
        <v>0</v>
      </c>
      <c r="O169" s="81">
        <v>0</v>
      </c>
      <c r="P169" s="81">
        <v>0</v>
      </c>
      <c r="Q169" s="81">
        <v>0</v>
      </c>
      <c r="R169" s="82">
        <v>0</v>
      </c>
      <c r="S169" s="80">
        <v>0</v>
      </c>
      <c r="T169" s="81">
        <v>0</v>
      </c>
      <c r="U169" s="81">
        <v>0</v>
      </c>
      <c r="V169" s="81">
        <v>0</v>
      </c>
      <c r="W169" s="81">
        <v>0</v>
      </c>
      <c r="X169" s="81">
        <v>0</v>
      </c>
      <c r="Y169" s="81">
        <v>0</v>
      </c>
      <c r="Z169" s="81">
        <v>0</v>
      </c>
      <c r="AA169" s="81">
        <v>0</v>
      </c>
      <c r="AB169" s="81">
        <v>0</v>
      </c>
      <c r="AC169" s="81">
        <v>0</v>
      </c>
      <c r="AD169" s="81">
        <v>0</v>
      </c>
      <c r="AE169" s="81">
        <v>0</v>
      </c>
      <c r="AF169" s="81">
        <v>0</v>
      </c>
      <c r="AG169" s="81">
        <v>0</v>
      </c>
      <c r="AH169" s="81">
        <v>0</v>
      </c>
      <c r="AI169" s="82">
        <v>0</v>
      </c>
      <c r="AJ169" s="80">
        <v>0</v>
      </c>
      <c r="AK169" s="81">
        <v>0</v>
      </c>
      <c r="AL169" s="81">
        <v>0</v>
      </c>
      <c r="AM169" s="81">
        <v>0</v>
      </c>
      <c r="AN169" s="81">
        <v>0</v>
      </c>
      <c r="AO169" s="81">
        <v>0</v>
      </c>
      <c r="AP169" s="81">
        <v>0</v>
      </c>
      <c r="AQ169" s="81">
        <v>0</v>
      </c>
      <c r="AR169" s="81">
        <v>0</v>
      </c>
      <c r="AS169" s="81">
        <v>0</v>
      </c>
      <c r="AT169" s="81">
        <v>0</v>
      </c>
      <c r="AU169" s="81">
        <v>0</v>
      </c>
      <c r="AV169" s="81">
        <v>0</v>
      </c>
      <c r="AW169" s="81">
        <v>0</v>
      </c>
      <c r="AX169" s="81">
        <v>0</v>
      </c>
      <c r="AY169" s="81">
        <v>0</v>
      </c>
      <c r="AZ169" s="82"/>
      <c r="BA169" s="80">
        <v>0</v>
      </c>
      <c r="BB169" s="81">
        <v>0</v>
      </c>
      <c r="BC169" s="81">
        <v>0</v>
      </c>
      <c r="BD169" s="81">
        <v>0</v>
      </c>
      <c r="BE169" s="81">
        <v>0</v>
      </c>
      <c r="BF169" s="81">
        <v>0</v>
      </c>
      <c r="BG169" s="81">
        <v>0</v>
      </c>
      <c r="BH169" s="81">
        <v>0</v>
      </c>
      <c r="BI169" s="81">
        <v>0</v>
      </c>
      <c r="BJ169" s="81">
        <v>0</v>
      </c>
      <c r="BK169" s="81">
        <v>0</v>
      </c>
      <c r="BL169" s="81">
        <v>0</v>
      </c>
      <c r="BM169" s="81">
        <v>0</v>
      </c>
      <c r="BN169" s="81">
        <v>0</v>
      </c>
      <c r="BO169" s="81">
        <v>0</v>
      </c>
      <c r="BP169" s="81">
        <v>0</v>
      </c>
      <c r="BQ169" s="82">
        <v>0</v>
      </c>
      <c r="BR169" s="82">
        <v>0</v>
      </c>
      <c r="BS169" s="83">
        <v>0</v>
      </c>
      <c r="BT169" s="84">
        <f t="shared" si="6"/>
        <v>0</v>
      </c>
      <c r="BU169" s="84">
        <f t="shared" si="7"/>
        <v>0</v>
      </c>
      <c r="BV169" s="84">
        <f t="shared" si="8"/>
        <v>0</v>
      </c>
    </row>
    <row r="170" spans="1:74" ht="13.15" hidden="1" customHeight="1" outlineLevel="3" x14ac:dyDescent="0.3">
      <c r="A170" s="79" t="s">
        <v>2384</v>
      </c>
      <c r="B170" s="80">
        <v>0</v>
      </c>
      <c r="C170" s="81">
        <v>0</v>
      </c>
      <c r="D170" s="81">
        <v>0</v>
      </c>
      <c r="E170" s="81">
        <v>0</v>
      </c>
      <c r="F170" s="81">
        <v>0</v>
      </c>
      <c r="G170" s="81">
        <v>0</v>
      </c>
      <c r="H170" s="81">
        <v>0</v>
      </c>
      <c r="I170" s="81">
        <v>0</v>
      </c>
      <c r="J170" s="81">
        <v>0</v>
      </c>
      <c r="K170" s="81">
        <v>0</v>
      </c>
      <c r="L170" s="81">
        <v>0</v>
      </c>
      <c r="M170" s="81">
        <v>0</v>
      </c>
      <c r="N170" s="81">
        <v>0</v>
      </c>
      <c r="O170" s="81">
        <v>0</v>
      </c>
      <c r="P170" s="81">
        <v>0</v>
      </c>
      <c r="Q170" s="81">
        <v>0</v>
      </c>
      <c r="R170" s="82">
        <v>0</v>
      </c>
      <c r="S170" s="80">
        <v>0</v>
      </c>
      <c r="T170" s="81">
        <v>0</v>
      </c>
      <c r="U170" s="81">
        <v>0</v>
      </c>
      <c r="V170" s="81">
        <v>0</v>
      </c>
      <c r="W170" s="81">
        <v>0</v>
      </c>
      <c r="X170" s="81">
        <v>0</v>
      </c>
      <c r="Y170" s="81">
        <v>0</v>
      </c>
      <c r="Z170" s="81">
        <v>0</v>
      </c>
      <c r="AA170" s="81">
        <v>0</v>
      </c>
      <c r="AB170" s="81">
        <v>0</v>
      </c>
      <c r="AC170" s="81">
        <v>0</v>
      </c>
      <c r="AD170" s="81">
        <v>0</v>
      </c>
      <c r="AE170" s="81">
        <v>0</v>
      </c>
      <c r="AF170" s="81">
        <v>0</v>
      </c>
      <c r="AG170" s="81">
        <v>0</v>
      </c>
      <c r="AH170" s="81">
        <v>0</v>
      </c>
      <c r="AI170" s="82">
        <v>0</v>
      </c>
      <c r="AJ170" s="80">
        <v>0</v>
      </c>
      <c r="AK170" s="81">
        <v>0</v>
      </c>
      <c r="AL170" s="81">
        <v>0</v>
      </c>
      <c r="AM170" s="81">
        <v>0</v>
      </c>
      <c r="AN170" s="81">
        <v>0</v>
      </c>
      <c r="AO170" s="81">
        <v>0</v>
      </c>
      <c r="AP170" s="81">
        <v>0</v>
      </c>
      <c r="AQ170" s="81">
        <v>0</v>
      </c>
      <c r="AR170" s="81">
        <v>0</v>
      </c>
      <c r="AS170" s="81">
        <v>0</v>
      </c>
      <c r="AT170" s="81">
        <v>0</v>
      </c>
      <c r="AU170" s="81">
        <v>0</v>
      </c>
      <c r="AV170" s="81">
        <v>0</v>
      </c>
      <c r="AW170" s="81">
        <v>0</v>
      </c>
      <c r="AX170" s="81">
        <v>0</v>
      </c>
      <c r="AY170" s="81">
        <v>0</v>
      </c>
      <c r="AZ170" s="82"/>
      <c r="BA170" s="80">
        <v>0</v>
      </c>
      <c r="BB170" s="81">
        <v>0</v>
      </c>
      <c r="BC170" s="81">
        <v>0</v>
      </c>
      <c r="BD170" s="81">
        <v>0</v>
      </c>
      <c r="BE170" s="81">
        <v>0</v>
      </c>
      <c r="BF170" s="81">
        <v>0</v>
      </c>
      <c r="BG170" s="81">
        <v>0</v>
      </c>
      <c r="BH170" s="81">
        <v>0</v>
      </c>
      <c r="BI170" s="81">
        <v>0</v>
      </c>
      <c r="BJ170" s="81">
        <v>0</v>
      </c>
      <c r="BK170" s="81">
        <v>0</v>
      </c>
      <c r="BL170" s="81">
        <v>0</v>
      </c>
      <c r="BM170" s="81">
        <v>0</v>
      </c>
      <c r="BN170" s="81">
        <v>0</v>
      </c>
      <c r="BO170" s="81">
        <v>0</v>
      </c>
      <c r="BP170" s="81">
        <v>0</v>
      </c>
      <c r="BQ170" s="82">
        <v>0</v>
      </c>
      <c r="BR170" s="82">
        <v>0</v>
      </c>
      <c r="BS170" s="83">
        <v>0</v>
      </c>
      <c r="BT170" s="84">
        <f t="shared" si="6"/>
        <v>0</v>
      </c>
      <c r="BU170" s="84">
        <f t="shared" si="7"/>
        <v>0</v>
      </c>
      <c r="BV170" s="84">
        <f t="shared" si="8"/>
        <v>0</v>
      </c>
    </row>
    <row r="171" spans="1:74" ht="13.15" hidden="1" customHeight="1" outlineLevel="3" x14ac:dyDescent="0.3">
      <c r="A171" s="79" t="s">
        <v>304</v>
      </c>
      <c r="B171" s="80">
        <v>0</v>
      </c>
      <c r="C171" s="81">
        <v>0</v>
      </c>
      <c r="D171" s="81">
        <v>0</v>
      </c>
      <c r="E171" s="81">
        <v>0</v>
      </c>
      <c r="F171" s="81">
        <v>0</v>
      </c>
      <c r="G171" s="81">
        <v>0</v>
      </c>
      <c r="H171" s="81">
        <v>0</v>
      </c>
      <c r="I171" s="81">
        <v>0</v>
      </c>
      <c r="J171" s="81">
        <v>0</v>
      </c>
      <c r="K171" s="81">
        <v>0</v>
      </c>
      <c r="L171" s="81">
        <v>0</v>
      </c>
      <c r="M171" s="81">
        <v>0</v>
      </c>
      <c r="N171" s="81">
        <v>0</v>
      </c>
      <c r="O171" s="81">
        <v>0</v>
      </c>
      <c r="P171" s="81">
        <v>0</v>
      </c>
      <c r="Q171" s="81">
        <v>0</v>
      </c>
      <c r="R171" s="82">
        <v>0</v>
      </c>
      <c r="S171" s="80">
        <v>0</v>
      </c>
      <c r="T171" s="81">
        <v>0</v>
      </c>
      <c r="U171" s="81">
        <v>0</v>
      </c>
      <c r="V171" s="81">
        <v>0</v>
      </c>
      <c r="W171" s="81">
        <v>0</v>
      </c>
      <c r="X171" s="81">
        <v>0</v>
      </c>
      <c r="Y171" s="81">
        <v>0</v>
      </c>
      <c r="Z171" s="81">
        <v>0</v>
      </c>
      <c r="AA171" s="81">
        <v>0</v>
      </c>
      <c r="AB171" s="81">
        <v>0</v>
      </c>
      <c r="AC171" s="81">
        <v>0</v>
      </c>
      <c r="AD171" s="81">
        <v>0</v>
      </c>
      <c r="AE171" s="81">
        <v>0</v>
      </c>
      <c r="AF171" s="81">
        <v>0</v>
      </c>
      <c r="AG171" s="81">
        <v>0</v>
      </c>
      <c r="AH171" s="81">
        <v>0</v>
      </c>
      <c r="AI171" s="82">
        <v>0</v>
      </c>
      <c r="AJ171" s="80">
        <v>0</v>
      </c>
      <c r="AK171" s="81">
        <v>0</v>
      </c>
      <c r="AL171" s="81">
        <v>0</v>
      </c>
      <c r="AM171" s="81">
        <v>0</v>
      </c>
      <c r="AN171" s="81">
        <v>0</v>
      </c>
      <c r="AO171" s="81">
        <v>0</v>
      </c>
      <c r="AP171" s="81">
        <v>0</v>
      </c>
      <c r="AQ171" s="81">
        <v>0</v>
      </c>
      <c r="AR171" s="81">
        <v>0</v>
      </c>
      <c r="AS171" s="81">
        <v>0</v>
      </c>
      <c r="AT171" s="81">
        <v>0</v>
      </c>
      <c r="AU171" s="81">
        <v>0</v>
      </c>
      <c r="AV171" s="81">
        <v>0</v>
      </c>
      <c r="AW171" s="81">
        <v>0</v>
      </c>
      <c r="AX171" s="81">
        <v>0</v>
      </c>
      <c r="AY171" s="81">
        <v>0</v>
      </c>
      <c r="AZ171" s="82"/>
      <c r="BA171" s="80">
        <v>0</v>
      </c>
      <c r="BB171" s="81">
        <v>0</v>
      </c>
      <c r="BC171" s="81">
        <v>0</v>
      </c>
      <c r="BD171" s="81">
        <v>0</v>
      </c>
      <c r="BE171" s="81">
        <v>0</v>
      </c>
      <c r="BF171" s="81">
        <v>0</v>
      </c>
      <c r="BG171" s="81">
        <v>0</v>
      </c>
      <c r="BH171" s="81">
        <v>0</v>
      </c>
      <c r="BI171" s="81">
        <v>0</v>
      </c>
      <c r="BJ171" s="81">
        <v>0</v>
      </c>
      <c r="BK171" s="81">
        <v>0</v>
      </c>
      <c r="BL171" s="81">
        <v>0</v>
      </c>
      <c r="BM171" s="81">
        <v>0</v>
      </c>
      <c r="BN171" s="81">
        <v>0</v>
      </c>
      <c r="BO171" s="81">
        <v>0</v>
      </c>
      <c r="BP171" s="81">
        <v>0</v>
      </c>
      <c r="BQ171" s="82">
        <v>0</v>
      </c>
      <c r="BR171" s="82">
        <v>0</v>
      </c>
      <c r="BS171" s="83">
        <v>0</v>
      </c>
      <c r="BT171" s="84">
        <f t="shared" si="6"/>
        <v>0</v>
      </c>
      <c r="BU171" s="84">
        <f t="shared" si="7"/>
        <v>0</v>
      </c>
      <c r="BV171" s="84">
        <f t="shared" si="8"/>
        <v>0</v>
      </c>
    </row>
    <row r="172" spans="1:74" ht="13.15" hidden="1" customHeight="1" outlineLevel="3" x14ac:dyDescent="0.3">
      <c r="A172" s="79" t="s">
        <v>2385</v>
      </c>
      <c r="B172" s="80">
        <v>0</v>
      </c>
      <c r="C172" s="81">
        <v>0</v>
      </c>
      <c r="D172" s="81">
        <v>0</v>
      </c>
      <c r="E172" s="81">
        <v>0</v>
      </c>
      <c r="F172" s="81">
        <v>0</v>
      </c>
      <c r="G172" s="81">
        <v>0</v>
      </c>
      <c r="H172" s="81">
        <v>0</v>
      </c>
      <c r="I172" s="81">
        <v>0</v>
      </c>
      <c r="J172" s="81">
        <v>0</v>
      </c>
      <c r="K172" s="81">
        <v>0</v>
      </c>
      <c r="L172" s="81">
        <v>0</v>
      </c>
      <c r="M172" s="81">
        <v>0</v>
      </c>
      <c r="N172" s="81">
        <v>0</v>
      </c>
      <c r="O172" s="81">
        <v>0</v>
      </c>
      <c r="P172" s="81">
        <v>0</v>
      </c>
      <c r="Q172" s="81">
        <v>0</v>
      </c>
      <c r="R172" s="82">
        <v>0</v>
      </c>
      <c r="S172" s="80">
        <v>0</v>
      </c>
      <c r="T172" s="81">
        <v>0</v>
      </c>
      <c r="U172" s="81">
        <v>0</v>
      </c>
      <c r="V172" s="81">
        <v>0</v>
      </c>
      <c r="W172" s="81">
        <v>0</v>
      </c>
      <c r="X172" s="81">
        <v>0</v>
      </c>
      <c r="Y172" s="81">
        <v>0</v>
      </c>
      <c r="Z172" s="81">
        <v>0</v>
      </c>
      <c r="AA172" s="81">
        <v>0</v>
      </c>
      <c r="AB172" s="81">
        <v>0</v>
      </c>
      <c r="AC172" s="81">
        <v>0</v>
      </c>
      <c r="AD172" s="81">
        <v>0</v>
      </c>
      <c r="AE172" s="81">
        <v>0</v>
      </c>
      <c r="AF172" s="81">
        <v>0</v>
      </c>
      <c r="AG172" s="81">
        <v>0</v>
      </c>
      <c r="AH172" s="81">
        <v>0</v>
      </c>
      <c r="AI172" s="82">
        <v>0</v>
      </c>
      <c r="AJ172" s="80">
        <v>0</v>
      </c>
      <c r="AK172" s="81">
        <v>0</v>
      </c>
      <c r="AL172" s="81">
        <v>0</v>
      </c>
      <c r="AM172" s="81">
        <v>0</v>
      </c>
      <c r="AN172" s="81">
        <v>0</v>
      </c>
      <c r="AO172" s="81">
        <v>0</v>
      </c>
      <c r="AP172" s="81">
        <v>0</v>
      </c>
      <c r="AQ172" s="81">
        <v>0</v>
      </c>
      <c r="AR172" s="81">
        <v>0</v>
      </c>
      <c r="AS172" s="81">
        <v>0</v>
      </c>
      <c r="AT172" s="81">
        <v>0</v>
      </c>
      <c r="AU172" s="81">
        <v>0</v>
      </c>
      <c r="AV172" s="81">
        <v>0</v>
      </c>
      <c r="AW172" s="81">
        <v>0</v>
      </c>
      <c r="AX172" s="81">
        <v>0</v>
      </c>
      <c r="AY172" s="81">
        <v>0</v>
      </c>
      <c r="AZ172" s="82"/>
      <c r="BA172" s="80">
        <v>0</v>
      </c>
      <c r="BB172" s="81">
        <v>0</v>
      </c>
      <c r="BC172" s="81">
        <v>0</v>
      </c>
      <c r="BD172" s="81">
        <v>0</v>
      </c>
      <c r="BE172" s="81">
        <v>0</v>
      </c>
      <c r="BF172" s="81">
        <v>0</v>
      </c>
      <c r="BG172" s="81">
        <v>0</v>
      </c>
      <c r="BH172" s="81">
        <v>0</v>
      </c>
      <c r="BI172" s="81">
        <v>0</v>
      </c>
      <c r="BJ172" s="81">
        <v>0</v>
      </c>
      <c r="BK172" s="81">
        <v>0</v>
      </c>
      <c r="BL172" s="81">
        <v>0</v>
      </c>
      <c r="BM172" s="81">
        <v>0</v>
      </c>
      <c r="BN172" s="81">
        <v>0</v>
      </c>
      <c r="BO172" s="81">
        <v>0</v>
      </c>
      <c r="BP172" s="81">
        <v>0</v>
      </c>
      <c r="BQ172" s="82">
        <v>0</v>
      </c>
      <c r="BR172" s="82">
        <v>0</v>
      </c>
      <c r="BS172" s="83">
        <v>0</v>
      </c>
      <c r="BT172" s="84">
        <f t="shared" si="6"/>
        <v>0</v>
      </c>
      <c r="BU172" s="84">
        <f t="shared" si="7"/>
        <v>0</v>
      </c>
      <c r="BV172" s="84">
        <f t="shared" si="8"/>
        <v>0</v>
      </c>
    </row>
    <row r="173" spans="1:74" ht="13.15" hidden="1" customHeight="1" outlineLevel="3" x14ac:dyDescent="0.3">
      <c r="A173" s="79" t="s">
        <v>305</v>
      </c>
      <c r="B173" s="80">
        <v>0</v>
      </c>
      <c r="C173" s="81">
        <v>0</v>
      </c>
      <c r="D173" s="81">
        <v>0</v>
      </c>
      <c r="E173" s="81">
        <v>0</v>
      </c>
      <c r="F173" s="81">
        <v>0</v>
      </c>
      <c r="G173" s="81">
        <v>0</v>
      </c>
      <c r="H173" s="81">
        <v>0</v>
      </c>
      <c r="I173" s="81">
        <v>0</v>
      </c>
      <c r="J173" s="81">
        <v>0</v>
      </c>
      <c r="K173" s="81">
        <v>0</v>
      </c>
      <c r="L173" s="81">
        <v>0</v>
      </c>
      <c r="M173" s="81">
        <v>0</v>
      </c>
      <c r="N173" s="81">
        <v>0</v>
      </c>
      <c r="O173" s="81">
        <v>0</v>
      </c>
      <c r="P173" s="81">
        <v>0</v>
      </c>
      <c r="Q173" s="81">
        <v>0</v>
      </c>
      <c r="R173" s="82">
        <v>0</v>
      </c>
      <c r="S173" s="80">
        <v>0</v>
      </c>
      <c r="T173" s="81">
        <v>0</v>
      </c>
      <c r="U173" s="81">
        <v>0</v>
      </c>
      <c r="V173" s="81">
        <v>0</v>
      </c>
      <c r="W173" s="81">
        <v>0</v>
      </c>
      <c r="X173" s="81">
        <v>0</v>
      </c>
      <c r="Y173" s="81">
        <v>0</v>
      </c>
      <c r="Z173" s="81">
        <v>0</v>
      </c>
      <c r="AA173" s="81">
        <v>0</v>
      </c>
      <c r="AB173" s="81">
        <v>0</v>
      </c>
      <c r="AC173" s="81">
        <v>0</v>
      </c>
      <c r="AD173" s="81">
        <v>0</v>
      </c>
      <c r="AE173" s="81">
        <v>0</v>
      </c>
      <c r="AF173" s="81">
        <v>0</v>
      </c>
      <c r="AG173" s="81">
        <v>0</v>
      </c>
      <c r="AH173" s="81">
        <v>0</v>
      </c>
      <c r="AI173" s="82">
        <v>0</v>
      </c>
      <c r="AJ173" s="80">
        <v>0</v>
      </c>
      <c r="AK173" s="81">
        <v>0</v>
      </c>
      <c r="AL173" s="81">
        <v>0</v>
      </c>
      <c r="AM173" s="81">
        <v>0</v>
      </c>
      <c r="AN173" s="81">
        <v>0</v>
      </c>
      <c r="AO173" s="81">
        <v>0</v>
      </c>
      <c r="AP173" s="81">
        <v>0</v>
      </c>
      <c r="AQ173" s="81">
        <v>0</v>
      </c>
      <c r="AR173" s="81">
        <v>0</v>
      </c>
      <c r="AS173" s="81">
        <v>0</v>
      </c>
      <c r="AT173" s="81">
        <v>0</v>
      </c>
      <c r="AU173" s="81">
        <v>0</v>
      </c>
      <c r="AV173" s="81">
        <v>0</v>
      </c>
      <c r="AW173" s="81">
        <v>0</v>
      </c>
      <c r="AX173" s="81">
        <v>0</v>
      </c>
      <c r="AY173" s="81">
        <v>0</v>
      </c>
      <c r="AZ173" s="82"/>
      <c r="BA173" s="80">
        <v>0</v>
      </c>
      <c r="BB173" s="81">
        <v>0</v>
      </c>
      <c r="BC173" s="81">
        <v>0</v>
      </c>
      <c r="BD173" s="81">
        <v>0</v>
      </c>
      <c r="BE173" s="81">
        <v>0</v>
      </c>
      <c r="BF173" s="81">
        <v>0</v>
      </c>
      <c r="BG173" s="81">
        <v>0</v>
      </c>
      <c r="BH173" s="81">
        <v>0</v>
      </c>
      <c r="BI173" s="81">
        <v>0</v>
      </c>
      <c r="BJ173" s="81">
        <v>0</v>
      </c>
      <c r="BK173" s="81">
        <v>0</v>
      </c>
      <c r="BL173" s="81">
        <v>0</v>
      </c>
      <c r="BM173" s="81">
        <v>0</v>
      </c>
      <c r="BN173" s="81">
        <v>0</v>
      </c>
      <c r="BO173" s="81">
        <v>0</v>
      </c>
      <c r="BP173" s="81">
        <v>0</v>
      </c>
      <c r="BQ173" s="82">
        <v>0</v>
      </c>
      <c r="BR173" s="82">
        <v>0</v>
      </c>
      <c r="BS173" s="83">
        <v>0</v>
      </c>
      <c r="BT173" s="84">
        <f t="shared" si="6"/>
        <v>0</v>
      </c>
      <c r="BU173" s="84">
        <f t="shared" si="7"/>
        <v>0</v>
      </c>
      <c r="BV173" s="84">
        <f t="shared" si="8"/>
        <v>0</v>
      </c>
    </row>
    <row r="174" spans="1:74" ht="13.15" hidden="1" customHeight="1" outlineLevel="3" x14ac:dyDescent="0.3">
      <c r="A174" s="79" t="s">
        <v>306</v>
      </c>
      <c r="B174" s="80">
        <v>0</v>
      </c>
      <c r="C174" s="81">
        <v>0</v>
      </c>
      <c r="D174" s="81">
        <v>0</v>
      </c>
      <c r="E174" s="81">
        <v>0</v>
      </c>
      <c r="F174" s="81">
        <v>0</v>
      </c>
      <c r="G174" s="81">
        <v>0</v>
      </c>
      <c r="H174" s="81">
        <v>0</v>
      </c>
      <c r="I174" s="81">
        <v>0</v>
      </c>
      <c r="J174" s="81">
        <v>0</v>
      </c>
      <c r="K174" s="81">
        <v>0</v>
      </c>
      <c r="L174" s="81">
        <v>0</v>
      </c>
      <c r="M174" s="81">
        <v>0</v>
      </c>
      <c r="N174" s="81">
        <v>0</v>
      </c>
      <c r="O174" s="81">
        <v>0</v>
      </c>
      <c r="P174" s="81">
        <v>0</v>
      </c>
      <c r="Q174" s="81">
        <v>0</v>
      </c>
      <c r="R174" s="82">
        <v>0</v>
      </c>
      <c r="S174" s="80">
        <v>0</v>
      </c>
      <c r="T174" s="81">
        <v>0</v>
      </c>
      <c r="U174" s="81">
        <v>0</v>
      </c>
      <c r="V174" s="81">
        <v>0</v>
      </c>
      <c r="W174" s="81">
        <v>0</v>
      </c>
      <c r="X174" s="81">
        <v>0</v>
      </c>
      <c r="Y174" s="81">
        <v>0</v>
      </c>
      <c r="Z174" s="81">
        <v>0</v>
      </c>
      <c r="AA174" s="81">
        <v>0</v>
      </c>
      <c r="AB174" s="81">
        <v>0</v>
      </c>
      <c r="AC174" s="81">
        <v>0</v>
      </c>
      <c r="AD174" s="81">
        <v>0</v>
      </c>
      <c r="AE174" s="81">
        <v>0</v>
      </c>
      <c r="AF174" s="81">
        <v>0</v>
      </c>
      <c r="AG174" s="81">
        <v>0</v>
      </c>
      <c r="AH174" s="81">
        <v>0</v>
      </c>
      <c r="AI174" s="82">
        <v>0</v>
      </c>
      <c r="AJ174" s="80">
        <v>0</v>
      </c>
      <c r="AK174" s="81">
        <v>0</v>
      </c>
      <c r="AL174" s="81">
        <v>0</v>
      </c>
      <c r="AM174" s="81">
        <v>0</v>
      </c>
      <c r="AN174" s="81">
        <v>0</v>
      </c>
      <c r="AO174" s="81">
        <v>0</v>
      </c>
      <c r="AP174" s="81">
        <v>0</v>
      </c>
      <c r="AQ174" s="81">
        <v>0</v>
      </c>
      <c r="AR174" s="81">
        <v>0</v>
      </c>
      <c r="AS174" s="81">
        <v>0</v>
      </c>
      <c r="AT174" s="81">
        <v>0</v>
      </c>
      <c r="AU174" s="81">
        <v>0</v>
      </c>
      <c r="AV174" s="81">
        <v>0</v>
      </c>
      <c r="AW174" s="81">
        <v>0</v>
      </c>
      <c r="AX174" s="81">
        <v>0</v>
      </c>
      <c r="AY174" s="81">
        <v>0</v>
      </c>
      <c r="AZ174" s="82"/>
      <c r="BA174" s="80">
        <v>0</v>
      </c>
      <c r="BB174" s="81">
        <v>0</v>
      </c>
      <c r="BC174" s="81">
        <v>0</v>
      </c>
      <c r="BD174" s="81">
        <v>0</v>
      </c>
      <c r="BE174" s="81">
        <v>0</v>
      </c>
      <c r="BF174" s="81">
        <v>0</v>
      </c>
      <c r="BG174" s="81">
        <v>0</v>
      </c>
      <c r="BH174" s="81">
        <v>0</v>
      </c>
      <c r="BI174" s="81">
        <v>0</v>
      </c>
      <c r="BJ174" s="81">
        <v>0</v>
      </c>
      <c r="BK174" s="81">
        <v>0</v>
      </c>
      <c r="BL174" s="81">
        <v>0</v>
      </c>
      <c r="BM174" s="81">
        <v>0</v>
      </c>
      <c r="BN174" s="81">
        <v>0</v>
      </c>
      <c r="BO174" s="81">
        <v>0</v>
      </c>
      <c r="BP174" s="81">
        <v>0</v>
      </c>
      <c r="BQ174" s="82">
        <v>0</v>
      </c>
      <c r="BR174" s="82">
        <v>0</v>
      </c>
      <c r="BS174" s="83">
        <v>0</v>
      </c>
      <c r="BT174" s="84">
        <f t="shared" si="6"/>
        <v>0</v>
      </c>
      <c r="BU174" s="84">
        <f t="shared" si="7"/>
        <v>0</v>
      </c>
      <c r="BV174" s="84">
        <f t="shared" si="8"/>
        <v>0</v>
      </c>
    </row>
    <row r="175" spans="1:74" ht="13.15" hidden="1" customHeight="1" outlineLevel="2" collapsed="1" x14ac:dyDescent="0.3">
      <c r="A175" s="79" t="s">
        <v>307</v>
      </c>
      <c r="B175" s="80">
        <v>1726.77</v>
      </c>
      <c r="C175" s="81">
        <v>1710.4599999999998</v>
      </c>
      <c r="D175" s="81">
        <v>1725.66</v>
      </c>
      <c r="E175" s="81">
        <v>5162.8899999999994</v>
      </c>
      <c r="F175" s="81">
        <v>1750.3700000000003</v>
      </c>
      <c r="G175" s="81">
        <v>1960.63</v>
      </c>
      <c r="H175" s="81">
        <v>21228.690000000002</v>
      </c>
      <c r="I175" s="81">
        <v>24939.690000000002</v>
      </c>
      <c r="J175" s="81">
        <v>8744.44</v>
      </c>
      <c r="K175" s="81">
        <v>-23630.38</v>
      </c>
      <c r="L175" s="81">
        <v>2048.65</v>
      </c>
      <c r="M175" s="81">
        <v>-12837.29</v>
      </c>
      <c r="N175" s="81">
        <v>6150.99</v>
      </c>
      <c r="O175" s="81">
        <v>10100.99</v>
      </c>
      <c r="P175" s="81">
        <v>412.76</v>
      </c>
      <c r="Q175" s="81">
        <v>16664.739999999998</v>
      </c>
      <c r="R175" s="82">
        <v>33930.030000000006</v>
      </c>
      <c r="S175" s="80">
        <v>3960.9399999999996</v>
      </c>
      <c r="T175" s="81">
        <v>2692.3199999999997</v>
      </c>
      <c r="U175" s="81">
        <v>2629.9199999999996</v>
      </c>
      <c r="V175" s="81">
        <v>9283.1799999999985</v>
      </c>
      <c r="W175" s="81">
        <v>2891.05</v>
      </c>
      <c r="X175" s="81">
        <v>-128.49000000000007</v>
      </c>
      <c r="Y175" s="81">
        <v>2860.05</v>
      </c>
      <c r="Z175" s="81">
        <v>5622.6100000000006</v>
      </c>
      <c r="AA175" s="81">
        <v>2038.95</v>
      </c>
      <c r="AB175" s="81">
        <v>2449.5</v>
      </c>
      <c r="AC175" s="81">
        <v>3256.8</v>
      </c>
      <c r="AD175" s="81">
        <v>7745.25</v>
      </c>
      <c r="AE175" s="81">
        <v>2829</v>
      </c>
      <c r="AF175" s="81">
        <v>3256.8</v>
      </c>
      <c r="AG175" s="81">
        <v>2818.65</v>
      </c>
      <c r="AH175" s="81">
        <v>8904.4500000000007</v>
      </c>
      <c r="AI175" s="82">
        <v>31555.49</v>
      </c>
      <c r="AJ175" s="80">
        <v>3960.9399999999996</v>
      </c>
      <c r="AK175" s="81">
        <v>3194.7</v>
      </c>
      <c r="AL175" s="81">
        <v>3625.95</v>
      </c>
      <c r="AM175" s="81">
        <v>10781.59</v>
      </c>
      <c r="AN175" s="81">
        <v>3129.15</v>
      </c>
      <c r="AO175" s="81">
        <v>3243</v>
      </c>
      <c r="AP175" s="81">
        <v>2860.05</v>
      </c>
      <c r="AQ175" s="81">
        <v>9232.2000000000007</v>
      </c>
      <c r="AR175" s="81">
        <v>2038.95</v>
      </c>
      <c r="AS175" s="81">
        <v>2449.5</v>
      </c>
      <c r="AT175" s="81">
        <v>3256.8</v>
      </c>
      <c r="AU175" s="81">
        <v>7745.25</v>
      </c>
      <c r="AV175" s="81">
        <v>2829</v>
      </c>
      <c r="AW175" s="81">
        <v>3256.8</v>
      </c>
      <c r="AX175" s="81">
        <v>2818.65</v>
      </c>
      <c r="AY175" s="81">
        <v>8904.4500000000007</v>
      </c>
      <c r="AZ175" s="82"/>
      <c r="BA175" s="80">
        <v>3960.9399999999996</v>
      </c>
      <c r="BB175" s="81">
        <v>2692.3199999999997</v>
      </c>
      <c r="BC175" s="81">
        <v>2629.9199999999996</v>
      </c>
      <c r="BD175" s="81">
        <v>9283.1799999999985</v>
      </c>
      <c r="BE175" s="81">
        <v>2891.05</v>
      </c>
      <c r="BF175" s="81">
        <v>3243</v>
      </c>
      <c r="BG175" s="81">
        <v>2860.05</v>
      </c>
      <c r="BH175" s="81">
        <v>8994.1</v>
      </c>
      <c r="BI175" s="81">
        <v>2038.95</v>
      </c>
      <c r="BJ175" s="81">
        <v>2449.5</v>
      </c>
      <c r="BK175" s="81">
        <v>3256.8</v>
      </c>
      <c r="BL175" s="81">
        <v>7745.25</v>
      </c>
      <c r="BM175" s="81">
        <v>2829</v>
      </c>
      <c r="BN175" s="81">
        <v>3256.8</v>
      </c>
      <c r="BO175" s="81">
        <v>2818.65</v>
      </c>
      <c r="BP175" s="81">
        <v>8904.4500000000007</v>
      </c>
      <c r="BQ175" s="82">
        <v>34926.979999999996</v>
      </c>
      <c r="BR175" s="82">
        <v>-3019.5400000000004</v>
      </c>
      <c r="BS175" s="83">
        <v>-104.44440601165668</v>
      </c>
      <c r="BT175" s="84">
        <f t="shared" si="6"/>
        <v>-2374.5400000000045</v>
      </c>
      <c r="BU175" s="84">
        <f t="shared" si="7"/>
        <v>31555.49</v>
      </c>
      <c r="BV175" s="84">
        <f t="shared" si="8"/>
        <v>-3371.4899999999943</v>
      </c>
    </row>
    <row r="176" spans="1:74" ht="13.15" hidden="1" customHeight="1" outlineLevel="3" x14ac:dyDescent="0.3">
      <c r="A176" s="79" t="s">
        <v>2386</v>
      </c>
      <c r="B176" s="80">
        <v>118562.73000000001</v>
      </c>
      <c r="C176" s="81">
        <v>96098.69</v>
      </c>
      <c r="D176" s="81">
        <v>195595.39</v>
      </c>
      <c r="E176" s="81">
        <v>410256.81000000006</v>
      </c>
      <c r="F176" s="81">
        <v>160725.5</v>
      </c>
      <c r="G176" s="81">
        <v>75921.040000000008</v>
      </c>
      <c r="H176" s="81">
        <v>-205747.53</v>
      </c>
      <c r="I176" s="81">
        <v>30899.010000000009</v>
      </c>
      <c r="J176" s="81">
        <v>88321.06</v>
      </c>
      <c r="K176" s="81">
        <v>28043.46</v>
      </c>
      <c r="L176" s="81">
        <v>23987.100000000002</v>
      </c>
      <c r="M176" s="81">
        <v>140351.62</v>
      </c>
      <c r="N176" s="81">
        <v>69118.42</v>
      </c>
      <c r="O176" s="81">
        <v>26170</v>
      </c>
      <c r="P176" s="81">
        <v>222985.27</v>
      </c>
      <c r="Q176" s="81">
        <v>318273.69</v>
      </c>
      <c r="R176" s="82">
        <v>899781.13000000012</v>
      </c>
      <c r="S176" s="80">
        <v>77993.959999999992</v>
      </c>
      <c r="T176" s="81">
        <v>34340.25</v>
      </c>
      <c r="U176" s="81">
        <v>98241.600000000006</v>
      </c>
      <c r="V176" s="81">
        <v>210575.81</v>
      </c>
      <c r="W176" s="81">
        <v>201792.06</v>
      </c>
      <c r="X176" s="81">
        <v>133971.81</v>
      </c>
      <c r="Y176" s="81">
        <v>0</v>
      </c>
      <c r="Z176" s="81">
        <v>335763.87</v>
      </c>
      <c r="AA176" s="81">
        <v>0</v>
      </c>
      <c r="AB176" s="81">
        <v>0</v>
      </c>
      <c r="AC176" s="81">
        <v>0</v>
      </c>
      <c r="AD176" s="81">
        <v>0</v>
      </c>
      <c r="AE176" s="81">
        <v>0</v>
      </c>
      <c r="AF176" s="81">
        <v>0</v>
      </c>
      <c r="AG176" s="81">
        <v>0</v>
      </c>
      <c r="AH176" s="81">
        <v>0</v>
      </c>
      <c r="AI176" s="82">
        <v>546339.67999999993</v>
      </c>
      <c r="AJ176" s="80">
        <v>77993.959999999992</v>
      </c>
      <c r="AK176" s="81">
        <v>0</v>
      </c>
      <c r="AL176" s="81">
        <v>0</v>
      </c>
      <c r="AM176" s="81">
        <v>77993.959999999992</v>
      </c>
      <c r="AN176" s="81">
        <v>0</v>
      </c>
      <c r="AO176" s="81">
        <v>0</v>
      </c>
      <c r="AP176" s="81">
        <v>0</v>
      </c>
      <c r="AQ176" s="81">
        <v>0</v>
      </c>
      <c r="AR176" s="81">
        <v>0</v>
      </c>
      <c r="AS176" s="81">
        <v>0</v>
      </c>
      <c r="AT176" s="81">
        <v>0</v>
      </c>
      <c r="AU176" s="81">
        <v>0</v>
      </c>
      <c r="AV176" s="81">
        <v>0</v>
      </c>
      <c r="AW176" s="81">
        <v>0</v>
      </c>
      <c r="AX176" s="81">
        <v>0</v>
      </c>
      <c r="AY176" s="81">
        <v>0</v>
      </c>
      <c r="AZ176" s="82"/>
      <c r="BA176" s="80">
        <v>77993.959999999992</v>
      </c>
      <c r="BB176" s="81">
        <v>34340.25</v>
      </c>
      <c r="BC176" s="81">
        <v>98241.600000000006</v>
      </c>
      <c r="BD176" s="81">
        <v>210575.81</v>
      </c>
      <c r="BE176" s="81">
        <v>201792.06</v>
      </c>
      <c r="BF176" s="81">
        <v>0</v>
      </c>
      <c r="BG176" s="81">
        <v>0</v>
      </c>
      <c r="BH176" s="81">
        <v>201792.06</v>
      </c>
      <c r="BI176" s="81">
        <v>0</v>
      </c>
      <c r="BJ176" s="81">
        <v>0</v>
      </c>
      <c r="BK176" s="81">
        <v>0</v>
      </c>
      <c r="BL176" s="81">
        <v>0</v>
      </c>
      <c r="BM176" s="81">
        <v>0</v>
      </c>
      <c r="BN176" s="81">
        <v>0</v>
      </c>
      <c r="BO176" s="81">
        <v>0</v>
      </c>
      <c r="BP176" s="81">
        <v>0</v>
      </c>
      <c r="BQ176" s="82">
        <v>412367.87</v>
      </c>
      <c r="BR176" s="82">
        <v>-67820.25</v>
      </c>
      <c r="BS176" s="83">
        <v>-33.608978470213344</v>
      </c>
      <c r="BT176" s="84">
        <f t="shared" si="6"/>
        <v>-353441.45000000019</v>
      </c>
      <c r="BU176" s="84">
        <f t="shared" si="7"/>
        <v>546339.67999999993</v>
      </c>
      <c r="BV176" s="84">
        <f t="shared" si="8"/>
        <v>133971.80999999994</v>
      </c>
    </row>
    <row r="177" spans="1:74" ht="13.15" hidden="1" customHeight="1" outlineLevel="3" x14ac:dyDescent="0.3">
      <c r="A177" s="79" t="s">
        <v>2387</v>
      </c>
      <c r="B177" s="80">
        <v>0</v>
      </c>
      <c r="C177" s="81">
        <v>0</v>
      </c>
      <c r="D177" s="81">
        <v>0</v>
      </c>
      <c r="E177" s="81">
        <v>0</v>
      </c>
      <c r="F177" s="81">
        <v>0</v>
      </c>
      <c r="G177" s="81">
        <v>0</v>
      </c>
      <c r="H177" s="81">
        <v>0</v>
      </c>
      <c r="I177" s="81">
        <v>0</v>
      </c>
      <c r="J177" s="81">
        <v>0</v>
      </c>
      <c r="K177" s="81">
        <v>0</v>
      </c>
      <c r="L177" s="81">
        <v>0</v>
      </c>
      <c r="M177" s="81">
        <v>0</v>
      </c>
      <c r="N177" s="81">
        <v>0</v>
      </c>
      <c r="O177" s="81">
        <v>0</v>
      </c>
      <c r="P177" s="81">
        <v>0</v>
      </c>
      <c r="Q177" s="81">
        <v>0</v>
      </c>
      <c r="R177" s="82">
        <v>0</v>
      </c>
      <c r="S177" s="80">
        <v>0</v>
      </c>
      <c r="T177" s="81">
        <v>0</v>
      </c>
      <c r="U177" s="81">
        <v>0</v>
      </c>
      <c r="V177" s="81">
        <v>0</v>
      </c>
      <c r="W177" s="81">
        <v>0</v>
      </c>
      <c r="X177" s="81">
        <v>0</v>
      </c>
      <c r="Y177" s="81">
        <v>79584</v>
      </c>
      <c r="Z177" s="81">
        <v>79584</v>
      </c>
      <c r="AA177" s="81">
        <v>56736</v>
      </c>
      <c r="AB177" s="81">
        <v>68160</v>
      </c>
      <c r="AC177" s="81">
        <v>90624</v>
      </c>
      <c r="AD177" s="81">
        <v>215520</v>
      </c>
      <c r="AE177" s="81">
        <v>78720</v>
      </c>
      <c r="AF177" s="81">
        <v>90624</v>
      </c>
      <c r="AG177" s="81">
        <v>78432</v>
      </c>
      <c r="AH177" s="81">
        <v>247776</v>
      </c>
      <c r="AI177" s="82">
        <v>542880</v>
      </c>
      <c r="AJ177" s="80">
        <v>0</v>
      </c>
      <c r="AK177" s="81">
        <v>88896</v>
      </c>
      <c r="AL177" s="81">
        <v>100896</v>
      </c>
      <c r="AM177" s="81">
        <v>189792</v>
      </c>
      <c r="AN177" s="81">
        <v>87072</v>
      </c>
      <c r="AO177" s="81">
        <v>90240</v>
      </c>
      <c r="AP177" s="81">
        <v>79584</v>
      </c>
      <c r="AQ177" s="81">
        <v>256896</v>
      </c>
      <c r="AR177" s="81">
        <v>56736</v>
      </c>
      <c r="AS177" s="81">
        <v>68160</v>
      </c>
      <c r="AT177" s="81">
        <v>90624</v>
      </c>
      <c r="AU177" s="81">
        <v>215520</v>
      </c>
      <c r="AV177" s="81">
        <v>78720</v>
      </c>
      <c r="AW177" s="81">
        <v>90624</v>
      </c>
      <c r="AX177" s="81">
        <v>78432</v>
      </c>
      <c r="AY177" s="81">
        <v>247776</v>
      </c>
      <c r="AZ177" s="82"/>
      <c r="BA177" s="80">
        <v>0</v>
      </c>
      <c r="BB177" s="81">
        <v>0</v>
      </c>
      <c r="BC177" s="81">
        <v>0</v>
      </c>
      <c r="BD177" s="81">
        <v>0</v>
      </c>
      <c r="BE177" s="81">
        <v>0</v>
      </c>
      <c r="BF177" s="81">
        <v>90240</v>
      </c>
      <c r="BG177" s="81">
        <v>79584</v>
      </c>
      <c r="BH177" s="81">
        <v>169824</v>
      </c>
      <c r="BI177" s="81">
        <v>56736</v>
      </c>
      <c r="BJ177" s="81">
        <v>68160</v>
      </c>
      <c r="BK177" s="81">
        <v>90624</v>
      </c>
      <c r="BL177" s="81">
        <v>215520</v>
      </c>
      <c r="BM177" s="81">
        <v>78720</v>
      </c>
      <c r="BN177" s="81">
        <v>90624</v>
      </c>
      <c r="BO177" s="81">
        <v>78432</v>
      </c>
      <c r="BP177" s="81">
        <v>247776</v>
      </c>
      <c r="BQ177" s="82">
        <v>633120</v>
      </c>
      <c r="BR177" s="82">
        <v>0</v>
      </c>
      <c r="BS177" s="83">
        <v>0</v>
      </c>
      <c r="BT177" s="84">
        <f t="shared" si="6"/>
        <v>542880</v>
      </c>
      <c r="BU177" s="84">
        <f t="shared" si="7"/>
        <v>542880</v>
      </c>
      <c r="BV177" s="84">
        <f t="shared" si="8"/>
        <v>-90240</v>
      </c>
    </row>
    <row r="178" spans="1:74" ht="13.15" hidden="1" customHeight="1" outlineLevel="2" collapsed="1" x14ac:dyDescent="0.3">
      <c r="A178" s="79" t="s">
        <v>308</v>
      </c>
      <c r="B178" s="80">
        <v>118562.73000000001</v>
      </c>
      <c r="C178" s="81">
        <v>96098.69</v>
      </c>
      <c r="D178" s="81">
        <v>195595.39</v>
      </c>
      <c r="E178" s="81">
        <v>410256.81000000006</v>
      </c>
      <c r="F178" s="81">
        <v>160725.5</v>
      </c>
      <c r="G178" s="81">
        <v>75921.040000000008</v>
      </c>
      <c r="H178" s="81">
        <v>-205747.53</v>
      </c>
      <c r="I178" s="81">
        <v>30899.010000000009</v>
      </c>
      <c r="J178" s="81">
        <v>88321.06</v>
      </c>
      <c r="K178" s="81">
        <v>28043.46</v>
      </c>
      <c r="L178" s="81">
        <v>23987.100000000002</v>
      </c>
      <c r="M178" s="81">
        <v>140351.62</v>
      </c>
      <c r="N178" s="81">
        <v>69118.42</v>
      </c>
      <c r="O178" s="81">
        <v>26170</v>
      </c>
      <c r="P178" s="81">
        <v>222985.27</v>
      </c>
      <c r="Q178" s="81">
        <v>318273.69</v>
      </c>
      <c r="R178" s="82">
        <v>899781.13000000012</v>
      </c>
      <c r="S178" s="80">
        <v>77993.959999999992</v>
      </c>
      <c r="T178" s="81">
        <v>34340.25</v>
      </c>
      <c r="U178" s="81">
        <v>98241.600000000006</v>
      </c>
      <c r="V178" s="81">
        <v>210575.81</v>
      </c>
      <c r="W178" s="81">
        <v>201792.06</v>
      </c>
      <c r="X178" s="81">
        <v>133971.81</v>
      </c>
      <c r="Y178" s="198">
        <v>79584</v>
      </c>
      <c r="Z178" s="81">
        <v>415347.87</v>
      </c>
      <c r="AA178" s="81">
        <v>56736</v>
      </c>
      <c r="AB178" s="81">
        <v>68160</v>
      </c>
      <c r="AC178" s="81">
        <v>90624</v>
      </c>
      <c r="AD178" s="81">
        <v>215520</v>
      </c>
      <c r="AE178" s="81">
        <v>78720</v>
      </c>
      <c r="AF178" s="81">
        <v>90624</v>
      </c>
      <c r="AG178" s="81">
        <v>78432</v>
      </c>
      <c r="AH178" s="81">
        <v>247776</v>
      </c>
      <c r="AI178" s="82">
        <v>1089219.68</v>
      </c>
      <c r="AJ178" s="80">
        <v>77993.959999999992</v>
      </c>
      <c r="AK178" s="81">
        <v>88896</v>
      </c>
      <c r="AL178" s="81">
        <v>100896</v>
      </c>
      <c r="AM178" s="81">
        <v>267785.95999999996</v>
      </c>
      <c r="AN178" s="81">
        <v>87072</v>
      </c>
      <c r="AO178" s="81">
        <v>90240</v>
      </c>
      <c r="AP178" s="81">
        <v>79584</v>
      </c>
      <c r="AQ178" s="81">
        <v>256896</v>
      </c>
      <c r="AR178" s="81">
        <v>56736</v>
      </c>
      <c r="AS178" s="81">
        <v>68160</v>
      </c>
      <c r="AT178" s="81">
        <v>90624</v>
      </c>
      <c r="AU178" s="81">
        <v>215520</v>
      </c>
      <c r="AV178" s="81">
        <v>78720</v>
      </c>
      <c r="AW178" s="81">
        <v>90624</v>
      </c>
      <c r="AX178" s="81">
        <v>78432</v>
      </c>
      <c r="AY178" s="81">
        <v>247776</v>
      </c>
      <c r="AZ178" s="82"/>
      <c r="BA178" s="80">
        <v>77993.959999999992</v>
      </c>
      <c r="BB178" s="81">
        <v>34340.25</v>
      </c>
      <c r="BC178" s="81">
        <v>98241.600000000006</v>
      </c>
      <c r="BD178" s="81">
        <v>210575.81</v>
      </c>
      <c r="BE178" s="81">
        <v>201792.06</v>
      </c>
      <c r="BF178" s="81">
        <v>90240</v>
      </c>
      <c r="BG178" s="81">
        <v>79584</v>
      </c>
      <c r="BH178" s="81">
        <v>371616.06</v>
      </c>
      <c r="BI178" s="81">
        <v>56736</v>
      </c>
      <c r="BJ178" s="81">
        <v>68160</v>
      </c>
      <c r="BK178" s="81">
        <v>90624</v>
      </c>
      <c r="BL178" s="81">
        <v>215520</v>
      </c>
      <c r="BM178" s="81">
        <v>78720</v>
      </c>
      <c r="BN178" s="81">
        <v>90624</v>
      </c>
      <c r="BO178" s="81">
        <v>78432</v>
      </c>
      <c r="BP178" s="81">
        <v>247776</v>
      </c>
      <c r="BQ178" s="82">
        <v>1045487.87</v>
      </c>
      <c r="BR178" s="82">
        <v>-67820.25</v>
      </c>
      <c r="BS178" s="83">
        <v>-33.608978470213344</v>
      </c>
      <c r="BT178" s="84">
        <f t="shared" si="6"/>
        <v>189438.54999999981</v>
      </c>
      <c r="BU178" s="84">
        <f t="shared" si="7"/>
        <v>1089219.68</v>
      </c>
      <c r="BV178" s="84">
        <f t="shared" si="8"/>
        <v>43731.809999999939</v>
      </c>
    </row>
    <row r="179" spans="1:74" ht="13.15" hidden="1" customHeight="1" outlineLevel="3" x14ac:dyDescent="0.3">
      <c r="A179" s="79" t="s">
        <v>2388</v>
      </c>
      <c r="B179" s="80">
        <v>0</v>
      </c>
      <c r="C179" s="81">
        <v>0</v>
      </c>
      <c r="D179" s="81">
        <v>0</v>
      </c>
      <c r="E179" s="81">
        <v>0</v>
      </c>
      <c r="F179" s="81">
        <v>0</v>
      </c>
      <c r="G179" s="81">
        <v>0</v>
      </c>
      <c r="H179" s="81">
        <v>0</v>
      </c>
      <c r="I179" s="81">
        <v>0</v>
      </c>
      <c r="J179" s="81">
        <v>0</v>
      </c>
      <c r="K179" s="81">
        <v>0</v>
      </c>
      <c r="L179" s="81">
        <v>0</v>
      </c>
      <c r="M179" s="81">
        <v>0</v>
      </c>
      <c r="N179" s="81">
        <v>0</v>
      </c>
      <c r="O179" s="81">
        <v>0</v>
      </c>
      <c r="P179" s="81">
        <v>0</v>
      </c>
      <c r="Q179" s="81">
        <v>0</v>
      </c>
      <c r="R179" s="82">
        <v>0</v>
      </c>
      <c r="S179" s="80">
        <v>0</v>
      </c>
      <c r="T179" s="81">
        <v>0</v>
      </c>
      <c r="U179" s="81">
        <v>0</v>
      </c>
      <c r="V179" s="81">
        <v>0</v>
      </c>
      <c r="W179" s="81">
        <v>0</v>
      </c>
      <c r="X179" s="81">
        <v>0</v>
      </c>
      <c r="Y179" s="81">
        <v>0</v>
      </c>
      <c r="Z179" s="81">
        <v>0</v>
      </c>
      <c r="AA179" s="81">
        <v>0</v>
      </c>
      <c r="AB179" s="81">
        <v>0</v>
      </c>
      <c r="AC179" s="81">
        <v>0</v>
      </c>
      <c r="AD179" s="81">
        <v>0</v>
      </c>
      <c r="AE179" s="81">
        <v>0</v>
      </c>
      <c r="AF179" s="81">
        <v>0</v>
      </c>
      <c r="AG179" s="81">
        <v>0</v>
      </c>
      <c r="AH179" s="81">
        <v>0</v>
      </c>
      <c r="AI179" s="82">
        <v>0</v>
      </c>
      <c r="AJ179" s="80">
        <v>0</v>
      </c>
      <c r="AK179" s="81">
        <v>0</v>
      </c>
      <c r="AL179" s="81">
        <v>0</v>
      </c>
      <c r="AM179" s="81">
        <v>0</v>
      </c>
      <c r="AN179" s="81">
        <v>0</v>
      </c>
      <c r="AO179" s="81">
        <v>0</v>
      </c>
      <c r="AP179" s="81">
        <v>0</v>
      </c>
      <c r="AQ179" s="81">
        <v>0</v>
      </c>
      <c r="AR179" s="81">
        <v>0</v>
      </c>
      <c r="AS179" s="81">
        <v>0</v>
      </c>
      <c r="AT179" s="81">
        <v>0</v>
      </c>
      <c r="AU179" s="81">
        <v>0</v>
      </c>
      <c r="AV179" s="81">
        <v>0</v>
      </c>
      <c r="AW179" s="81">
        <v>0</v>
      </c>
      <c r="AX179" s="81">
        <v>0</v>
      </c>
      <c r="AY179" s="81">
        <v>0</v>
      </c>
      <c r="AZ179" s="82"/>
      <c r="BA179" s="80">
        <v>0</v>
      </c>
      <c r="BB179" s="81">
        <v>0</v>
      </c>
      <c r="BC179" s="81">
        <v>0</v>
      </c>
      <c r="BD179" s="81">
        <v>0</v>
      </c>
      <c r="BE179" s="81">
        <v>0</v>
      </c>
      <c r="BF179" s="81">
        <v>0</v>
      </c>
      <c r="BG179" s="81">
        <v>0</v>
      </c>
      <c r="BH179" s="81">
        <v>0</v>
      </c>
      <c r="BI179" s="81">
        <v>0</v>
      </c>
      <c r="BJ179" s="81">
        <v>0</v>
      </c>
      <c r="BK179" s="81">
        <v>0</v>
      </c>
      <c r="BL179" s="81">
        <v>0</v>
      </c>
      <c r="BM179" s="81">
        <v>0</v>
      </c>
      <c r="BN179" s="81">
        <v>0</v>
      </c>
      <c r="BO179" s="81">
        <v>0</v>
      </c>
      <c r="BP179" s="81">
        <v>0</v>
      </c>
      <c r="BQ179" s="82">
        <v>0</v>
      </c>
      <c r="BR179" s="82">
        <v>0</v>
      </c>
      <c r="BS179" s="83">
        <v>0</v>
      </c>
      <c r="BT179" s="84">
        <f t="shared" si="6"/>
        <v>0</v>
      </c>
      <c r="BU179" s="84">
        <f t="shared" si="7"/>
        <v>0</v>
      </c>
      <c r="BV179" s="84">
        <f t="shared" si="8"/>
        <v>0</v>
      </c>
    </row>
    <row r="180" spans="1:74" ht="13.15" hidden="1" customHeight="1" outlineLevel="2" collapsed="1" x14ac:dyDescent="0.3">
      <c r="A180" s="79" t="s">
        <v>309</v>
      </c>
      <c r="B180" s="80">
        <v>0</v>
      </c>
      <c r="C180" s="81">
        <v>0</v>
      </c>
      <c r="D180" s="81">
        <v>0</v>
      </c>
      <c r="E180" s="81">
        <v>0</v>
      </c>
      <c r="F180" s="81">
        <v>0</v>
      </c>
      <c r="G180" s="81">
        <v>0</v>
      </c>
      <c r="H180" s="81">
        <v>0</v>
      </c>
      <c r="I180" s="81">
        <v>0</v>
      </c>
      <c r="J180" s="81">
        <v>0</v>
      </c>
      <c r="K180" s="81">
        <v>0</v>
      </c>
      <c r="L180" s="81">
        <v>0</v>
      </c>
      <c r="M180" s="81">
        <v>0</v>
      </c>
      <c r="N180" s="81">
        <v>0</v>
      </c>
      <c r="O180" s="81">
        <v>0</v>
      </c>
      <c r="P180" s="81">
        <v>0</v>
      </c>
      <c r="Q180" s="81">
        <v>0</v>
      </c>
      <c r="R180" s="82">
        <v>0</v>
      </c>
      <c r="S180" s="80">
        <v>0</v>
      </c>
      <c r="T180" s="81">
        <v>0</v>
      </c>
      <c r="U180" s="81">
        <v>0</v>
      </c>
      <c r="V180" s="81">
        <v>0</v>
      </c>
      <c r="W180" s="81">
        <v>0</v>
      </c>
      <c r="X180" s="81">
        <v>0</v>
      </c>
      <c r="Y180" s="81">
        <v>0</v>
      </c>
      <c r="Z180" s="81">
        <v>0</v>
      </c>
      <c r="AA180" s="81">
        <v>0</v>
      </c>
      <c r="AB180" s="81">
        <v>0</v>
      </c>
      <c r="AC180" s="81">
        <v>0</v>
      </c>
      <c r="AD180" s="81">
        <v>0</v>
      </c>
      <c r="AE180" s="81">
        <v>0</v>
      </c>
      <c r="AF180" s="81">
        <v>0</v>
      </c>
      <c r="AG180" s="81">
        <v>0</v>
      </c>
      <c r="AH180" s="81">
        <v>0</v>
      </c>
      <c r="AI180" s="82">
        <v>0</v>
      </c>
      <c r="AJ180" s="80">
        <v>0</v>
      </c>
      <c r="AK180" s="81">
        <v>0</v>
      </c>
      <c r="AL180" s="81">
        <v>0</v>
      </c>
      <c r="AM180" s="81">
        <v>0</v>
      </c>
      <c r="AN180" s="81">
        <v>0</v>
      </c>
      <c r="AO180" s="81">
        <v>0</v>
      </c>
      <c r="AP180" s="81">
        <v>0</v>
      </c>
      <c r="AQ180" s="81">
        <v>0</v>
      </c>
      <c r="AR180" s="81">
        <v>0</v>
      </c>
      <c r="AS180" s="81">
        <v>0</v>
      </c>
      <c r="AT180" s="81">
        <v>0</v>
      </c>
      <c r="AU180" s="81">
        <v>0</v>
      </c>
      <c r="AV180" s="81">
        <v>0</v>
      </c>
      <c r="AW180" s="81">
        <v>0</v>
      </c>
      <c r="AX180" s="81">
        <v>0</v>
      </c>
      <c r="AY180" s="81">
        <v>0</v>
      </c>
      <c r="AZ180" s="82"/>
      <c r="BA180" s="80">
        <v>0</v>
      </c>
      <c r="BB180" s="81">
        <v>0</v>
      </c>
      <c r="BC180" s="81">
        <v>0</v>
      </c>
      <c r="BD180" s="81">
        <v>0</v>
      </c>
      <c r="BE180" s="81">
        <v>0</v>
      </c>
      <c r="BF180" s="81">
        <v>0</v>
      </c>
      <c r="BG180" s="81">
        <v>0</v>
      </c>
      <c r="BH180" s="81">
        <v>0</v>
      </c>
      <c r="BI180" s="81">
        <v>0</v>
      </c>
      <c r="BJ180" s="81">
        <v>0</v>
      </c>
      <c r="BK180" s="81">
        <v>0</v>
      </c>
      <c r="BL180" s="81">
        <v>0</v>
      </c>
      <c r="BM180" s="81">
        <v>0</v>
      </c>
      <c r="BN180" s="81">
        <v>0</v>
      </c>
      <c r="BO180" s="81">
        <v>0</v>
      </c>
      <c r="BP180" s="81">
        <v>0</v>
      </c>
      <c r="BQ180" s="82">
        <v>0</v>
      </c>
      <c r="BR180" s="82">
        <v>0</v>
      </c>
      <c r="BS180" s="83">
        <v>0</v>
      </c>
      <c r="BT180" s="84">
        <f t="shared" si="6"/>
        <v>0</v>
      </c>
      <c r="BU180" s="84">
        <f t="shared" si="7"/>
        <v>0</v>
      </c>
      <c r="BV180" s="84">
        <f t="shared" si="8"/>
        <v>0</v>
      </c>
    </row>
    <row r="181" spans="1:74" hidden="1" outlineLevel="1" collapsed="1" x14ac:dyDescent="0.3">
      <c r="A181" s="79" t="s">
        <v>310</v>
      </c>
      <c r="B181" s="80">
        <v>136158.23000000001</v>
      </c>
      <c r="C181" s="81">
        <v>142180.25</v>
      </c>
      <c r="D181" s="81">
        <v>251758.81</v>
      </c>
      <c r="E181" s="81">
        <v>530097.29</v>
      </c>
      <c r="F181" s="81">
        <v>170600.68</v>
      </c>
      <c r="G181" s="81">
        <v>100680.64000000001</v>
      </c>
      <c r="H181" s="81">
        <v>-160660.07</v>
      </c>
      <c r="I181" s="81">
        <v>110621.25</v>
      </c>
      <c r="J181" s="81">
        <v>123991.29999999999</v>
      </c>
      <c r="K181" s="81">
        <v>31316.290000000005</v>
      </c>
      <c r="L181" s="81">
        <v>42110.31</v>
      </c>
      <c r="M181" s="81">
        <v>197417.9</v>
      </c>
      <c r="N181" s="81">
        <v>94137.93</v>
      </c>
      <c r="O181" s="81">
        <v>73130.149999999994</v>
      </c>
      <c r="P181" s="81">
        <v>239529.84999999998</v>
      </c>
      <c r="Q181" s="81">
        <v>406797.92999999993</v>
      </c>
      <c r="R181" s="82">
        <v>1244934.3700000001</v>
      </c>
      <c r="S181" s="80">
        <v>86038.76999999999</v>
      </c>
      <c r="T181" s="81">
        <v>97214.1</v>
      </c>
      <c r="U181" s="81">
        <v>103640.13</v>
      </c>
      <c r="V181" s="81">
        <v>286893</v>
      </c>
      <c r="W181" s="81">
        <v>231508.9</v>
      </c>
      <c r="X181" s="81">
        <v>153769.38999999998</v>
      </c>
      <c r="Y181" s="81">
        <v>107314.05</v>
      </c>
      <c r="Z181" s="81">
        <v>492592.33999999997</v>
      </c>
      <c r="AA181" s="81">
        <v>76504.95</v>
      </c>
      <c r="AB181" s="81">
        <v>91909.5</v>
      </c>
      <c r="AC181" s="81">
        <v>122200.8</v>
      </c>
      <c r="AD181" s="81">
        <v>290615.25</v>
      </c>
      <c r="AE181" s="81">
        <v>106149</v>
      </c>
      <c r="AF181" s="81">
        <v>122200.8</v>
      </c>
      <c r="AG181" s="81">
        <v>105760.65</v>
      </c>
      <c r="AH181" s="81">
        <v>334110.44999999995</v>
      </c>
      <c r="AI181" s="82">
        <v>1404211.04</v>
      </c>
      <c r="AJ181" s="80">
        <v>86038.76999999999</v>
      </c>
      <c r="AK181" s="81">
        <v>119870.7</v>
      </c>
      <c r="AL181" s="81">
        <v>136051.95000000001</v>
      </c>
      <c r="AM181" s="81">
        <v>341961.42</v>
      </c>
      <c r="AN181" s="81">
        <v>117411.15</v>
      </c>
      <c r="AO181" s="81">
        <v>121683</v>
      </c>
      <c r="AP181" s="81">
        <v>107314.05</v>
      </c>
      <c r="AQ181" s="81">
        <v>346408.2</v>
      </c>
      <c r="AR181" s="81">
        <v>76504.95</v>
      </c>
      <c r="AS181" s="81">
        <v>91909.5</v>
      </c>
      <c r="AT181" s="81">
        <v>122200.8</v>
      </c>
      <c r="AU181" s="81">
        <v>290615.25</v>
      </c>
      <c r="AV181" s="81">
        <v>106149</v>
      </c>
      <c r="AW181" s="81">
        <v>122200.8</v>
      </c>
      <c r="AX181" s="81">
        <v>105760.65</v>
      </c>
      <c r="AY181" s="81">
        <v>334110.44999999995</v>
      </c>
      <c r="AZ181" s="82"/>
      <c r="BA181" s="80">
        <v>86038.76999999999</v>
      </c>
      <c r="BB181" s="81">
        <v>97214.1</v>
      </c>
      <c r="BC181" s="81">
        <v>103640.13</v>
      </c>
      <c r="BD181" s="81">
        <v>286893</v>
      </c>
      <c r="BE181" s="81">
        <v>231508.9</v>
      </c>
      <c r="BF181" s="81">
        <v>121683</v>
      </c>
      <c r="BG181" s="81">
        <v>107314.05</v>
      </c>
      <c r="BH181" s="81">
        <v>460505.95</v>
      </c>
      <c r="BI181" s="81">
        <v>76504.95</v>
      </c>
      <c r="BJ181" s="81">
        <v>91909.5</v>
      </c>
      <c r="BK181" s="81">
        <v>122200.8</v>
      </c>
      <c r="BL181" s="81">
        <v>290615.25</v>
      </c>
      <c r="BM181" s="81">
        <v>106149</v>
      </c>
      <c r="BN181" s="81">
        <v>122200.8</v>
      </c>
      <c r="BO181" s="81">
        <v>105760.65</v>
      </c>
      <c r="BP181" s="81">
        <v>334110.44999999995</v>
      </c>
      <c r="BQ181" s="82">
        <v>1372124.6500000001</v>
      </c>
      <c r="BR181" s="82">
        <v>-77739.510000000009</v>
      </c>
      <c r="BS181" s="83">
        <v>-33.579490896462296</v>
      </c>
      <c r="BT181" s="84">
        <f t="shared" si="6"/>
        <v>159276.66999999993</v>
      </c>
      <c r="BU181" s="84">
        <f t="shared" si="7"/>
        <v>1404211.04</v>
      </c>
      <c r="BV181" s="84">
        <f t="shared" si="8"/>
        <v>32086.389999999898</v>
      </c>
    </row>
    <row r="182" spans="1:74" ht="13.15" hidden="1" customHeight="1" outlineLevel="3" x14ac:dyDescent="0.3">
      <c r="A182" s="79" t="s">
        <v>311</v>
      </c>
      <c r="B182" s="80">
        <v>0</v>
      </c>
      <c r="C182" s="81">
        <v>0</v>
      </c>
      <c r="D182" s="81">
        <v>0</v>
      </c>
      <c r="E182" s="81">
        <v>0</v>
      </c>
      <c r="F182" s="81">
        <v>0</v>
      </c>
      <c r="G182" s="81">
        <v>0</v>
      </c>
      <c r="H182" s="81">
        <v>0</v>
      </c>
      <c r="I182" s="81">
        <v>0</v>
      </c>
      <c r="J182" s="81">
        <v>0</v>
      </c>
      <c r="K182" s="81">
        <v>0</v>
      </c>
      <c r="L182" s="81">
        <v>0</v>
      </c>
      <c r="M182" s="81">
        <v>0</v>
      </c>
      <c r="N182" s="81">
        <v>0</v>
      </c>
      <c r="O182" s="81">
        <v>0</v>
      </c>
      <c r="P182" s="81">
        <v>0</v>
      </c>
      <c r="Q182" s="81">
        <v>0</v>
      </c>
      <c r="R182" s="82">
        <v>0</v>
      </c>
      <c r="S182" s="80">
        <v>0</v>
      </c>
      <c r="T182" s="81">
        <v>0</v>
      </c>
      <c r="U182" s="81">
        <v>0</v>
      </c>
      <c r="V182" s="81">
        <v>0</v>
      </c>
      <c r="W182" s="81">
        <v>0</v>
      </c>
      <c r="X182" s="81">
        <v>0</v>
      </c>
      <c r="Y182" s="81">
        <v>0</v>
      </c>
      <c r="Z182" s="81">
        <v>0</v>
      </c>
      <c r="AA182" s="81">
        <v>0</v>
      </c>
      <c r="AB182" s="81">
        <v>0</v>
      </c>
      <c r="AC182" s="81">
        <v>0</v>
      </c>
      <c r="AD182" s="81">
        <v>0</v>
      </c>
      <c r="AE182" s="81">
        <v>0</v>
      </c>
      <c r="AF182" s="81">
        <v>0</v>
      </c>
      <c r="AG182" s="81">
        <v>0</v>
      </c>
      <c r="AH182" s="81">
        <v>0</v>
      </c>
      <c r="AI182" s="82">
        <v>0</v>
      </c>
      <c r="AJ182" s="80">
        <v>0</v>
      </c>
      <c r="AK182" s="81">
        <v>0</v>
      </c>
      <c r="AL182" s="81">
        <v>0</v>
      </c>
      <c r="AM182" s="81">
        <v>0</v>
      </c>
      <c r="AN182" s="81">
        <v>0</v>
      </c>
      <c r="AO182" s="81">
        <v>0</v>
      </c>
      <c r="AP182" s="81">
        <v>0</v>
      </c>
      <c r="AQ182" s="81">
        <v>0</v>
      </c>
      <c r="AR182" s="81">
        <v>0</v>
      </c>
      <c r="AS182" s="81">
        <v>0</v>
      </c>
      <c r="AT182" s="81">
        <v>0</v>
      </c>
      <c r="AU182" s="81">
        <v>0</v>
      </c>
      <c r="AV182" s="81">
        <v>0</v>
      </c>
      <c r="AW182" s="81">
        <v>0</v>
      </c>
      <c r="AX182" s="81">
        <v>0</v>
      </c>
      <c r="AY182" s="81">
        <v>0</v>
      </c>
      <c r="AZ182" s="82"/>
      <c r="BA182" s="80">
        <v>0</v>
      </c>
      <c r="BB182" s="81">
        <v>0</v>
      </c>
      <c r="BC182" s="81">
        <v>0</v>
      </c>
      <c r="BD182" s="81">
        <v>0</v>
      </c>
      <c r="BE182" s="81">
        <v>0</v>
      </c>
      <c r="BF182" s="81">
        <v>0</v>
      </c>
      <c r="BG182" s="81">
        <v>0</v>
      </c>
      <c r="BH182" s="81">
        <v>0</v>
      </c>
      <c r="BI182" s="81">
        <v>0</v>
      </c>
      <c r="BJ182" s="81">
        <v>0</v>
      </c>
      <c r="BK182" s="81">
        <v>0</v>
      </c>
      <c r="BL182" s="81">
        <v>0</v>
      </c>
      <c r="BM182" s="81">
        <v>0</v>
      </c>
      <c r="BN182" s="81">
        <v>0</v>
      </c>
      <c r="BO182" s="81">
        <v>0</v>
      </c>
      <c r="BP182" s="81">
        <v>0</v>
      </c>
      <c r="BQ182" s="82">
        <v>0</v>
      </c>
      <c r="BR182" s="82">
        <v>0</v>
      </c>
      <c r="BS182" s="83">
        <v>0</v>
      </c>
      <c r="BT182" s="84">
        <f t="shared" si="6"/>
        <v>0</v>
      </c>
      <c r="BU182" s="84">
        <f t="shared" si="7"/>
        <v>0</v>
      </c>
      <c r="BV182" s="84">
        <f t="shared" si="8"/>
        <v>0</v>
      </c>
    </row>
    <row r="183" spans="1:74" ht="13.15" hidden="1" customHeight="1" outlineLevel="3" x14ac:dyDescent="0.3">
      <c r="A183" s="79" t="s">
        <v>312</v>
      </c>
      <c r="B183" s="80">
        <v>0</v>
      </c>
      <c r="C183" s="81">
        <v>0</v>
      </c>
      <c r="D183" s="81">
        <v>0</v>
      </c>
      <c r="E183" s="81">
        <v>0</v>
      </c>
      <c r="F183" s="81">
        <v>0</v>
      </c>
      <c r="G183" s="81">
        <v>0</v>
      </c>
      <c r="H183" s="81">
        <v>0</v>
      </c>
      <c r="I183" s="81">
        <v>0</v>
      </c>
      <c r="J183" s="81">
        <v>0</v>
      </c>
      <c r="K183" s="81">
        <v>0</v>
      </c>
      <c r="L183" s="81">
        <v>0</v>
      </c>
      <c r="M183" s="81">
        <v>0</v>
      </c>
      <c r="N183" s="81">
        <v>0</v>
      </c>
      <c r="O183" s="81">
        <v>0</v>
      </c>
      <c r="P183" s="81">
        <v>0</v>
      </c>
      <c r="Q183" s="81">
        <v>0</v>
      </c>
      <c r="R183" s="82">
        <v>0</v>
      </c>
      <c r="S183" s="80">
        <v>0</v>
      </c>
      <c r="T183" s="81">
        <v>0</v>
      </c>
      <c r="U183" s="81">
        <v>0</v>
      </c>
      <c r="V183" s="81">
        <v>0</v>
      </c>
      <c r="W183" s="81">
        <v>0</v>
      </c>
      <c r="X183" s="81">
        <v>0</v>
      </c>
      <c r="Y183" s="81">
        <v>0</v>
      </c>
      <c r="Z183" s="81">
        <v>0</v>
      </c>
      <c r="AA183" s="81">
        <v>0</v>
      </c>
      <c r="AB183" s="81">
        <v>0</v>
      </c>
      <c r="AC183" s="81">
        <v>0</v>
      </c>
      <c r="AD183" s="81">
        <v>0</v>
      </c>
      <c r="AE183" s="81">
        <v>0</v>
      </c>
      <c r="AF183" s="81">
        <v>0</v>
      </c>
      <c r="AG183" s="81">
        <v>0</v>
      </c>
      <c r="AH183" s="81">
        <v>0</v>
      </c>
      <c r="AI183" s="82">
        <v>0</v>
      </c>
      <c r="AJ183" s="80">
        <v>0</v>
      </c>
      <c r="AK183" s="81">
        <v>0</v>
      </c>
      <c r="AL183" s="81">
        <v>0</v>
      </c>
      <c r="AM183" s="81">
        <v>0</v>
      </c>
      <c r="AN183" s="81">
        <v>0</v>
      </c>
      <c r="AO183" s="81">
        <v>0</v>
      </c>
      <c r="AP183" s="81">
        <v>0</v>
      </c>
      <c r="AQ183" s="81">
        <v>0</v>
      </c>
      <c r="AR183" s="81">
        <v>0</v>
      </c>
      <c r="AS183" s="81">
        <v>0</v>
      </c>
      <c r="AT183" s="81">
        <v>0</v>
      </c>
      <c r="AU183" s="81">
        <v>0</v>
      </c>
      <c r="AV183" s="81">
        <v>0</v>
      </c>
      <c r="AW183" s="81">
        <v>0</v>
      </c>
      <c r="AX183" s="81">
        <v>0</v>
      </c>
      <c r="AY183" s="81">
        <v>0</v>
      </c>
      <c r="AZ183" s="82"/>
      <c r="BA183" s="80">
        <v>0</v>
      </c>
      <c r="BB183" s="81">
        <v>0</v>
      </c>
      <c r="BC183" s="81">
        <v>0</v>
      </c>
      <c r="BD183" s="81">
        <v>0</v>
      </c>
      <c r="BE183" s="81">
        <v>0</v>
      </c>
      <c r="BF183" s="81">
        <v>0</v>
      </c>
      <c r="BG183" s="81">
        <v>0</v>
      </c>
      <c r="BH183" s="81">
        <v>0</v>
      </c>
      <c r="BI183" s="81">
        <v>0</v>
      </c>
      <c r="BJ183" s="81">
        <v>0</v>
      </c>
      <c r="BK183" s="81">
        <v>0</v>
      </c>
      <c r="BL183" s="81">
        <v>0</v>
      </c>
      <c r="BM183" s="81">
        <v>0</v>
      </c>
      <c r="BN183" s="81">
        <v>0</v>
      </c>
      <c r="BO183" s="81">
        <v>0</v>
      </c>
      <c r="BP183" s="81">
        <v>0</v>
      </c>
      <c r="BQ183" s="82">
        <v>0</v>
      </c>
      <c r="BR183" s="82">
        <v>0</v>
      </c>
      <c r="BS183" s="83">
        <v>0</v>
      </c>
      <c r="BT183" s="84">
        <f t="shared" si="6"/>
        <v>0</v>
      </c>
      <c r="BU183" s="84">
        <f t="shared" si="7"/>
        <v>0</v>
      </c>
      <c r="BV183" s="84">
        <f t="shared" si="8"/>
        <v>0</v>
      </c>
    </row>
    <row r="184" spans="1:74" ht="13.15" hidden="1" customHeight="1" outlineLevel="3" x14ac:dyDescent="0.3">
      <c r="A184" s="79" t="s">
        <v>313</v>
      </c>
      <c r="B184" s="80">
        <v>0</v>
      </c>
      <c r="C184" s="81">
        <v>0</v>
      </c>
      <c r="D184" s="81">
        <v>0</v>
      </c>
      <c r="E184" s="81">
        <v>0</v>
      </c>
      <c r="F184" s="81">
        <v>0</v>
      </c>
      <c r="G184" s="81">
        <v>0</v>
      </c>
      <c r="H184" s="81">
        <v>0</v>
      </c>
      <c r="I184" s="81">
        <v>0</v>
      </c>
      <c r="J184" s="81">
        <v>0</v>
      </c>
      <c r="K184" s="81">
        <v>0</v>
      </c>
      <c r="L184" s="81">
        <v>0</v>
      </c>
      <c r="M184" s="81">
        <v>0</v>
      </c>
      <c r="N184" s="81">
        <v>0</v>
      </c>
      <c r="O184" s="81">
        <v>0</v>
      </c>
      <c r="P184" s="81">
        <v>0</v>
      </c>
      <c r="Q184" s="81">
        <v>0</v>
      </c>
      <c r="R184" s="82">
        <v>0</v>
      </c>
      <c r="S184" s="80">
        <v>0</v>
      </c>
      <c r="T184" s="81">
        <v>0</v>
      </c>
      <c r="U184" s="81">
        <v>0</v>
      </c>
      <c r="V184" s="81">
        <v>0</v>
      </c>
      <c r="W184" s="81">
        <v>0</v>
      </c>
      <c r="X184" s="81">
        <v>0</v>
      </c>
      <c r="Y184" s="81">
        <v>0</v>
      </c>
      <c r="Z184" s="81">
        <v>0</v>
      </c>
      <c r="AA184" s="81">
        <v>0</v>
      </c>
      <c r="AB184" s="81">
        <v>0</v>
      </c>
      <c r="AC184" s="81">
        <v>0</v>
      </c>
      <c r="AD184" s="81">
        <v>0</v>
      </c>
      <c r="AE184" s="81">
        <v>0</v>
      </c>
      <c r="AF184" s="81">
        <v>0</v>
      </c>
      <c r="AG184" s="81">
        <v>0</v>
      </c>
      <c r="AH184" s="81">
        <v>0</v>
      </c>
      <c r="AI184" s="82">
        <v>0</v>
      </c>
      <c r="AJ184" s="80">
        <v>0</v>
      </c>
      <c r="AK184" s="81">
        <v>0</v>
      </c>
      <c r="AL184" s="81">
        <v>0</v>
      </c>
      <c r="AM184" s="81">
        <v>0</v>
      </c>
      <c r="AN184" s="81">
        <v>0</v>
      </c>
      <c r="AO184" s="81">
        <v>0</v>
      </c>
      <c r="AP184" s="81">
        <v>0</v>
      </c>
      <c r="AQ184" s="81">
        <v>0</v>
      </c>
      <c r="AR184" s="81">
        <v>0</v>
      </c>
      <c r="AS184" s="81">
        <v>0</v>
      </c>
      <c r="AT184" s="81">
        <v>0</v>
      </c>
      <c r="AU184" s="81">
        <v>0</v>
      </c>
      <c r="AV184" s="81">
        <v>0</v>
      </c>
      <c r="AW184" s="81">
        <v>0</v>
      </c>
      <c r="AX184" s="81">
        <v>0</v>
      </c>
      <c r="AY184" s="81">
        <v>0</v>
      </c>
      <c r="AZ184" s="82"/>
      <c r="BA184" s="80">
        <v>0</v>
      </c>
      <c r="BB184" s="81">
        <v>0</v>
      </c>
      <c r="BC184" s="81">
        <v>0</v>
      </c>
      <c r="BD184" s="81">
        <v>0</v>
      </c>
      <c r="BE184" s="81">
        <v>0</v>
      </c>
      <c r="BF184" s="81">
        <v>0</v>
      </c>
      <c r="BG184" s="81">
        <v>0</v>
      </c>
      <c r="BH184" s="81">
        <v>0</v>
      </c>
      <c r="BI184" s="81">
        <v>0</v>
      </c>
      <c r="BJ184" s="81">
        <v>0</v>
      </c>
      <c r="BK184" s="81">
        <v>0</v>
      </c>
      <c r="BL184" s="81">
        <v>0</v>
      </c>
      <c r="BM184" s="81">
        <v>0</v>
      </c>
      <c r="BN184" s="81">
        <v>0</v>
      </c>
      <c r="BO184" s="81">
        <v>0</v>
      </c>
      <c r="BP184" s="81">
        <v>0</v>
      </c>
      <c r="BQ184" s="82">
        <v>0</v>
      </c>
      <c r="BR184" s="82">
        <v>0</v>
      </c>
      <c r="BS184" s="83">
        <v>0</v>
      </c>
      <c r="BT184" s="84">
        <f t="shared" si="6"/>
        <v>0</v>
      </c>
      <c r="BU184" s="84">
        <f t="shared" si="7"/>
        <v>0</v>
      </c>
      <c r="BV184" s="84">
        <f t="shared" si="8"/>
        <v>0</v>
      </c>
    </row>
    <row r="185" spans="1:74" ht="13.15" hidden="1" customHeight="1" outlineLevel="3" x14ac:dyDescent="0.3">
      <c r="A185" s="79" t="s">
        <v>314</v>
      </c>
      <c r="B185" s="80">
        <v>0</v>
      </c>
      <c r="C185" s="81">
        <v>0</v>
      </c>
      <c r="D185" s="81">
        <v>0</v>
      </c>
      <c r="E185" s="81">
        <v>0</v>
      </c>
      <c r="F185" s="81">
        <v>0</v>
      </c>
      <c r="G185" s="81">
        <v>0</v>
      </c>
      <c r="H185" s="81">
        <v>0</v>
      </c>
      <c r="I185" s="81">
        <v>0</v>
      </c>
      <c r="J185" s="81">
        <v>0</v>
      </c>
      <c r="K185" s="81">
        <v>0</v>
      </c>
      <c r="L185" s="81">
        <v>0</v>
      </c>
      <c r="M185" s="81">
        <v>0</v>
      </c>
      <c r="N185" s="81">
        <v>0</v>
      </c>
      <c r="O185" s="81">
        <v>0</v>
      </c>
      <c r="P185" s="81">
        <v>0</v>
      </c>
      <c r="Q185" s="81">
        <v>0</v>
      </c>
      <c r="R185" s="82">
        <v>0</v>
      </c>
      <c r="S185" s="80">
        <v>0</v>
      </c>
      <c r="T185" s="81">
        <v>0</v>
      </c>
      <c r="U185" s="81">
        <v>0</v>
      </c>
      <c r="V185" s="81">
        <v>0</v>
      </c>
      <c r="W185" s="81">
        <v>0</v>
      </c>
      <c r="X185" s="81">
        <v>0</v>
      </c>
      <c r="Y185" s="81">
        <v>0</v>
      </c>
      <c r="Z185" s="81">
        <v>0</v>
      </c>
      <c r="AA185" s="81">
        <v>0</v>
      </c>
      <c r="AB185" s="81">
        <v>0</v>
      </c>
      <c r="AC185" s="81">
        <v>0</v>
      </c>
      <c r="AD185" s="81">
        <v>0</v>
      </c>
      <c r="AE185" s="81">
        <v>0</v>
      </c>
      <c r="AF185" s="81">
        <v>0</v>
      </c>
      <c r="AG185" s="81">
        <v>0</v>
      </c>
      <c r="AH185" s="81">
        <v>0</v>
      </c>
      <c r="AI185" s="82">
        <v>0</v>
      </c>
      <c r="AJ185" s="80">
        <v>0</v>
      </c>
      <c r="AK185" s="81">
        <v>0</v>
      </c>
      <c r="AL185" s="81">
        <v>0</v>
      </c>
      <c r="AM185" s="81">
        <v>0</v>
      </c>
      <c r="AN185" s="81">
        <v>0</v>
      </c>
      <c r="AO185" s="81">
        <v>0</v>
      </c>
      <c r="AP185" s="81">
        <v>0</v>
      </c>
      <c r="AQ185" s="81">
        <v>0</v>
      </c>
      <c r="AR185" s="81">
        <v>0</v>
      </c>
      <c r="AS185" s="81">
        <v>0</v>
      </c>
      <c r="AT185" s="81">
        <v>0</v>
      </c>
      <c r="AU185" s="81">
        <v>0</v>
      </c>
      <c r="AV185" s="81">
        <v>0</v>
      </c>
      <c r="AW185" s="81">
        <v>0</v>
      </c>
      <c r="AX185" s="81">
        <v>0</v>
      </c>
      <c r="AY185" s="81">
        <v>0</v>
      </c>
      <c r="AZ185" s="82"/>
      <c r="BA185" s="80">
        <v>0</v>
      </c>
      <c r="BB185" s="81">
        <v>0</v>
      </c>
      <c r="BC185" s="81">
        <v>0</v>
      </c>
      <c r="BD185" s="81">
        <v>0</v>
      </c>
      <c r="BE185" s="81">
        <v>0</v>
      </c>
      <c r="BF185" s="81">
        <v>0</v>
      </c>
      <c r="BG185" s="81">
        <v>0</v>
      </c>
      <c r="BH185" s="81">
        <v>0</v>
      </c>
      <c r="BI185" s="81">
        <v>0</v>
      </c>
      <c r="BJ185" s="81">
        <v>0</v>
      </c>
      <c r="BK185" s="81">
        <v>0</v>
      </c>
      <c r="BL185" s="81">
        <v>0</v>
      </c>
      <c r="BM185" s="81">
        <v>0</v>
      </c>
      <c r="BN185" s="81">
        <v>0</v>
      </c>
      <c r="BO185" s="81">
        <v>0</v>
      </c>
      <c r="BP185" s="81">
        <v>0</v>
      </c>
      <c r="BQ185" s="82">
        <v>0</v>
      </c>
      <c r="BR185" s="82">
        <v>0</v>
      </c>
      <c r="BS185" s="83">
        <v>0</v>
      </c>
      <c r="BT185" s="84">
        <f t="shared" si="6"/>
        <v>0</v>
      </c>
      <c r="BU185" s="84">
        <f t="shared" si="7"/>
        <v>0</v>
      </c>
      <c r="BV185" s="84">
        <f t="shared" si="8"/>
        <v>0</v>
      </c>
    </row>
    <row r="186" spans="1:74" ht="13.15" hidden="1" customHeight="1" outlineLevel="3" x14ac:dyDescent="0.3">
      <c r="A186" s="79" t="s">
        <v>2389</v>
      </c>
      <c r="B186" s="80">
        <v>0</v>
      </c>
      <c r="C186" s="81">
        <v>0</v>
      </c>
      <c r="D186" s="81">
        <v>0</v>
      </c>
      <c r="E186" s="81">
        <v>0</v>
      </c>
      <c r="F186" s="81">
        <v>0</v>
      </c>
      <c r="G186" s="81">
        <v>0</v>
      </c>
      <c r="H186" s="81">
        <v>0</v>
      </c>
      <c r="I186" s="81">
        <v>0</v>
      </c>
      <c r="J186" s="81">
        <v>0</v>
      </c>
      <c r="K186" s="81">
        <v>0</v>
      </c>
      <c r="L186" s="81">
        <v>0</v>
      </c>
      <c r="M186" s="81">
        <v>0</v>
      </c>
      <c r="N186" s="81">
        <v>0</v>
      </c>
      <c r="O186" s="81">
        <v>0</v>
      </c>
      <c r="P186" s="81">
        <v>0</v>
      </c>
      <c r="Q186" s="81">
        <v>0</v>
      </c>
      <c r="R186" s="82">
        <v>0</v>
      </c>
      <c r="S186" s="80">
        <v>0</v>
      </c>
      <c r="T186" s="81">
        <v>0</v>
      </c>
      <c r="U186" s="81">
        <v>0</v>
      </c>
      <c r="V186" s="81">
        <v>0</v>
      </c>
      <c r="W186" s="81">
        <v>0</v>
      </c>
      <c r="X186" s="81">
        <v>0</v>
      </c>
      <c r="Y186" s="81">
        <v>0</v>
      </c>
      <c r="Z186" s="81">
        <v>0</v>
      </c>
      <c r="AA186" s="81">
        <v>0</v>
      </c>
      <c r="AB186" s="81">
        <v>0</v>
      </c>
      <c r="AC186" s="81">
        <v>0</v>
      </c>
      <c r="AD186" s="81">
        <v>0</v>
      </c>
      <c r="AE186" s="81">
        <v>0</v>
      </c>
      <c r="AF186" s="81">
        <v>0</v>
      </c>
      <c r="AG186" s="81">
        <v>0</v>
      </c>
      <c r="AH186" s="81">
        <v>0</v>
      </c>
      <c r="AI186" s="82">
        <v>0</v>
      </c>
      <c r="AJ186" s="80">
        <v>0</v>
      </c>
      <c r="AK186" s="81">
        <v>0</v>
      </c>
      <c r="AL186" s="81">
        <v>0</v>
      </c>
      <c r="AM186" s="81">
        <v>0</v>
      </c>
      <c r="AN186" s="81">
        <v>0</v>
      </c>
      <c r="AO186" s="81">
        <v>0</v>
      </c>
      <c r="AP186" s="81">
        <v>0</v>
      </c>
      <c r="AQ186" s="81">
        <v>0</v>
      </c>
      <c r="AR186" s="81">
        <v>0</v>
      </c>
      <c r="AS186" s="81">
        <v>0</v>
      </c>
      <c r="AT186" s="81">
        <v>0</v>
      </c>
      <c r="AU186" s="81">
        <v>0</v>
      </c>
      <c r="AV186" s="81">
        <v>0</v>
      </c>
      <c r="AW186" s="81">
        <v>0</v>
      </c>
      <c r="AX186" s="81">
        <v>0</v>
      </c>
      <c r="AY186" s="81">
        <v>0</v>
      </c>
      <c r="AZ186" s="82"/>
      <c r="BA186" s="80">
        <v>0</v>
      </c>
      <c r="BB186" s="81">
        <v>0</v>
      </c>
      <c r="BC186" s="81">
        <v>0</v>
      </c>
      <c r="BD186" s="81">
        <v>0</v>
      </c>
      <c r="BE186" s="81">
        <v>0</v>
      </c>
      <c r="BF186" s="81">
        <v>0</v>
      </c>
      <c r="BG186" s="81">
        <v>0</v>
      </c>
      <c r="BH186" s="81">
        <v>0</v>
      </c>
      <c r="BI186" s="81">
        <v>0</v>
      </c>
      <c r="BJ186" s="81">
        <v>0</v>
      </c>
      <c r="BK186" s="81">
        <v>0</v>
      </c>
      <c r="BL186" s="81">
        <v>0</v>
      </c>
      <c r="BM186" s="81">
        <v>0</v>
      </c>
      <c r="BN186" s="81">
        <v>0</v>
      </c>
      <c r="BO186" s="81">
        <v>0</v>
      </c>
      <c r="BP186" s="81">
        <v>0</v>
      </c>
      <c r="BQ186" s="82">
        <v>0</v>
      </c>
      <c r="BR186" s="82">
        <v>0</v>
      </c>
      <c r="BS186" s="83">
        <v>0</v>
      </c>
      <c r="BT186" s="84">
        <f t="shared" si="6"/>
        <v>0</v>
      </c>
      <c r="BU186" s="84">
        <f t="shared" si="7"/>
        <v>0</v>
      </c>
      <c r="BV186" s="84">
        <f t="shared" si="8"/>
        <v>0</v>
      </c>
    </row>
    <row r="187" spans="1:74" ht="13.15" hidden="1" customHeight="1" outlineLevel="3" x14ac:dyDescent="0.3">
      <c r="A187" s="79" t="s">
        <v>2390</v>
      </c>
      <c r="B187" s="80">
        <v>5885.56</v>
      </c>
      <c r="C187" s="81">
        <v>4816.9399999999996</v>
      </c>
      <c r="D187" s="81">
        <v>5185.59</v>
      </c>
      <c r="E187" s="81">
        <v>15888.09</v>
      </c>
      <c r="F187" s="81">
        <v>13880</v>
      </c>
      <c r="G187" s="81">
        <v>-5389.1400000000012</v>
      </c>
      <c r="H187" s="81">
        <v>2387.64</v>
      </c>
      <c r="I187" s="81">
        <v>10878.499999999998</v>
      </c>
      <c r="J187" s="81">
        <v>19302.64</v>
      </c>
      <c r="K187" s="81">
        <v>3862.74</v>
      </c>
      <c r="L187" s="81">
        <v>1896.9</v>
      </c>
      <c r="M187" s="81">
        <v>25062.28</v>
      </c>
      <c r="N187" s="81">
        <v>6537.25</v>
      </c>
      <c r="O187" s="81">
        <v>5675.66</v>
      </c>
      <c r="P187" s="81">
        <v>8898.17</v>
      </c>
      <c r="Q187" s="81">
        <v>21111.08</v>
      </c>
      <c r="R187" s="82">
        <v>72939.95</v>
      </c>
      <c r="S187" s="80">
        <v>6314.43</v>
      </c>
      <c r="T187" s="81">
        <v>1698.9000000000005</v>
      </c>
      <c r="U187" s="81">
        <v>6557.98</v>
      </c>
      <c r="V187" s="81">
        <v>14571.310000000001</v>
      </c>
      <c r="W187" s="81">
        <v>9048.31</v>
      </c>
      <c r="X187" s="81">
        <v>11261.420000000002</v>
      </c>
      <c r="Y187" s="81">
        <v>8290</v>
      </c>
      <c r="Z187" s="81">
        <v>28599.730000000003</v>
      </c>
      <c r="AA187" s="81">
        <v>5910</v>
      </c>
      <c r="AB187" s="81">
        <v>7100</v>
      </c>
      <c r="AC187" s="81">
        <v>9440</v>
      </c>
      <c r="AD187" s="81">
        <v>22450</v>
      </c>
      <c r="AE187" s="81">
        <v>8200</v>
      </c>
      <c r="AF187" s="81">
        <v>9440</v>
      </c>
      <c r="AG187" s="81">
        <v>8170</v>
      </c>
      <c r="AH187" s="81">
        <v>25810</v>
      </c>
      <c r="AI187" s="82">
        <v>91431.040000000008</v>
      </c>
      <c r="AJ187" s="80">
        <v>6314.43</v>
      </c>
      <c r="AK187" s="81">
        <v>9260</v>
      </c>
      <c r="AL187" s="81">
        <v>10510</v>
      </c>
      <c r="AM187" s="81">
        <v>26084.43</v>
      </c>
      <c r="AN187" s="81">
        <v>9070</v>
      </c>
      <c r="AO187" s="81">
        <v>9400</v>
      </c>
      <c r="AP187" s="81">
        <v>8290</v>
      </c>
      <c r="AQ187" s="81">
        <v>26760</v>
      </c>
      <c r="AR187" s="81">
        <v>5910</v>
      </c>
      <c r="AS187" s="81">
        <v>7100</v>
      </c>
      <c r="AT187" s="81">
        <v>9440</v>
      </c>
      <c r="AU187" s="81">
        <v>22450</v>
      </c>
      <c r="AV187" s="81">
        <v>8200</v>
      </c>
      <c r="AW187" s="81">
        <v>9440</v>
      </c>
      <c r="AX187" s="81">
        <v>8170</v>
      </c>
      <c r="AY187" s="81">
        <v>25810</v>
      </c>
      <c r="AZ187" s="82"/>
      <c r="BA187" s="80">
        <v>6314.43</v>
      </c>
      <c r="BB187" s="81">
        <v>1698.9000000000005</v>
      </c>
      <c r="BC187" s="81">
        <v>6557.98</v>
      </c>
      <c r="BD187" s="81">
        <v>14571.310000000001</v>
      </c>
      <c r="BE187" s="81">
        <v>9048.31</v>
      </c>
      <c r="BF187" s="81">
        <v>9400</v>
      </c>
      <c r="BG187" s="81">
        <v>8290</v>
      </c>
      <c r="BH187" s="81">
        <v>26738.309999999998</v>
      </c>
      <c r="BI187" s="81">
        <v>5910</v>
      </c>
      <c r="BJ187" s="81">
        <v>7100</v>
      </c>
      <c r="BK187" s="81">
        <v>9440</v>
      </c>
      <c r="BL187" s="81">
        <v>22450</v>
      </c>
      <c r="BM187" s="81">
        <v>8200</v>
      </c>
      <c r="BN187" s="81">
        <v>9440</v>
      </c>
      <c r="BO187" s="81">
        <v>8170</v>
      </c>
      <c r="BP187" s="81">
        <v>25810</v>
      </c>
      <c r="BQ187" s="82">
        <v>89569.62</v>
      </c>
      <c r="BR187" s="82">
        <v>2213.1100000000024</v>
      </c>
      <c r="BS187" s="83">
        <v>24.458821592098442</v>
      </c>
      <c r="BT187" s="84">
        <f t="shared" si="6"/>
        <v>18491.090000000011</v>
      </c>
      <c r="BU187" s="84">
        <f t="shared" si="7"/>
        <v>91431.040000000008</v>
      </c>
      <c r="BV187" s="84">
        <f t="shared" si="8"/>
        <v>1861.4200000000128</v>
      </c>
    </row>
    <row r="188" spans="1:74" ht="13.15" hidden="1" customHeight="1" outlineLevel="3" x14ac:dyDescent="0.3">
      <c r="A188" s="79" t="s">
        <v>2391</v>
      </c>
      <c r="B188" s="80">
        <v>0</v>
      </c>
      <c r="C188" s="81">
        <v>57.07</v>
      </c>
      <c r="D188" s="81">
        <v>66.349999999999994</v>
      </c>
      <c r="E188" s="81">
        <v>123.41999999999999</v>
      </c>
      <c r="F188" s="81">
        <v>5185.45</v>
      </c>
      <c r="G188" s="81">
        <v>77.92</v>
      </c>
      <c r="H188" s="81">
        <v>0</v>
      </c>
      <c r="I188" s="81">
        <v>5263.37</v>
      </c>
      <c r="J188" s="81">
        <v>0</v>
      </c>
      <c r="K188" s="81">
        <v>89.79</v>
      </c>
      <c r="L188" s="81">
        <v>0</v>
      </c>
      <c r="M188" s="81">
        <v>89.79</v>
      </c>
      <c r="N188" s="81">
        <v>192.67</v>
      </c>
      <c r="O188" s="81">
        <v>70.95</v>
      </c>
      <c r="P188" s="81">
        <v>0</v>
      </c>
      <c r="Q188" s="81">
        <v>263.62</v>
      </c>
      <c r="R188" s="82">
        <v>5740.2</v>
      </c>
      <c r="S188" s="80">
        <v>84.96</v>
      </c>
      <c r="T188" s="81">
        <v>0</v>
      </c>
      <c r="U188" s="81">
        <v>688.97</v>
      </c>
      <c r="V188" s="81">
        <v>773.93000000000006</v>
      </c>
      <c r="W188" s="81">
        <v>77.930000000000007</v>
      </c>
      <c r="X188" s="81">
        <v>369.98</v>
      </c>
      <c r="Y188" s="81">
        <v>0</v>
      </c>
      <c r="Z188" s="81">
        <v>447.91</v>
      </c>
      <c r="AA188" s="81">
        <v>0</v>
      </c>
      <c r="AB188" s="81">
        <v>0</v>
      </c>
      <c r="AC188" s="81">
        <v>0</v>
      </c>
      <c r="AD188" s="81">
        <v>0</v>
      </c>
      <c r="AE188" s="81">
        <v>0</v>
      </c>
      <c r="AF188" s="81">
        <v>0</v>
      </c>
      <c r="AG188" s="81">
        <v>0</v>
      </c>
      <c r="AH188" s="81">
        <v>0</v>
      </c>
      <c r="AI188" s="82">
        <v>1221.8400000000001</v>
      </c>
      <c r="AJ188" s="80">
        <v>84.96</v>
      </c>
      <c r="AK188" s="81">
        <v>0</v>
      </c>
      <c r="AL188" s="81">
        <v>0</v>
      </c>
      <c r="AM188" s="81">
        <v>84.96</v>
      </c>
      <c r="AN188" s="81">
        <v>0</v>
      </c>
      <c r="AO188" s="81">
        <v>0</v>
      </c>
      <c r="AP188" s="81">
        <v>0</v>
      </c>
      <c r="AQ188" s="81">
        <v>0</v>
      </c>
      <c r="AR188" s="81">
        <v>0</v>
      </c>
      <c r="AS188" s="81">
        <v>0</v>
      </c>
      <c r="AT188" s="81">
        <v>0</v>
      </c>
      <c r="AU188" s="81">
        <v>0</v>
      </c>
      <c r="AV188" s="81">
        <v>0</v>
      </c>
      <c r="AW188" s="81">
        <v>0</v>
      </c>
      <c r="AX188" s="81">
        <v>0</v>
      </c>
      <c r="AY188" s="81">
        <v>0</v>
      </c>
      <c r="AZ188" s="82"/>
      <c r="BA188" s="80">
        <v>84.96</v>
      </c>
      <c r="BB188" s="81">
        <v>0</v>
      </c>
      <c r="BC188" s="81">
        <v>688.97</v>
      </c>
      <c r="BD188" s="81">
        <v>773.93000000000006</v>
      </c>
      <c r="BE188" s="81">
        <v>77.930000000000007</v>
      </c>
      <c r="BF188" s="81">
        <v>0</v>
      </c>
      <c r="BG188" s="81">
        <v>0</v>
      </c>
      <c r="BH188" s="81">
        <v>77.930000000000007</v>
      </c>
      <c r="BI188" s="81">
        <v>0</v>
      </c>
      <c r="BJ188" s="81">
        <v>0</v>
      </c>
      <c r="BK188" s="81">
        <v>0</v>
      </c>
      <c r="BL188" s="81">
        <v>0</v>
      </c>
      <c r="BM188" s="81">
        <v>0</v>
      </c>
      <c r="BN188" s="81">
        <v>0</v>
      </c>
      <c r="BO188" s="81">
        <v>0</v>
      </c>
      <c r="BP188" s="81">
        <v>0</v>
      </c>
      <c r="BQ188" s="82">
        <v>851.86000000000013</v>
      </c>
      <c r="BR188" s="82">
        <v>292.05</v>
      </c>
      <c r="BS188" s="83">
        <v>374.75939946105478</v>
      </c>
      <c r="BT188" s="84">
        <f t="shared" si="6"/>
        <v>-4518.3599999999997</v>
      </c>
      <c r="BU188" s="84">
        <f t="shared" si="7"/>
        <v>1221.8400000000001</v>
      </c>
      <c r="BV188" s="84">
        <f t="shared" si="8"/>
        <v>369.98</v>
      </c>
    </row>
    <row r="189" spans="1:74" ht="13.15" hidden="1" customHeight="1" outlineLevel="3" x14ac:dyDescent="0.3">
      <c r="A189" s="79" t="s">
        <v>2392</v>
      </c>
      <c r="B189" s="80">
        <v>0</v>
      </c>
      <c r="C189" s="81">
        <v>0</v>
      </c>
      <c r="D189" s="81">
        <v>0</v>
      </c>
      <c r="E189" s="81">
        <v>0</v>
      </c>
      <c r="F189" s="81">
        <v>0</v>
      </c>
      <c r="G189" s="81">
        <v>0</v>
      </c>
      <c r="H189" s="81">
        <v>0</v>
      </c>
      <c r="I189" s="81">
        <v>0</v>
      </c>
      <c r="J189" s="81">
        <v>473.28</v>
      </c>
      <c r="K189" s="81">
        <v>616.04</v>
      </c>
      <c r="L189" s="81">
        <v>0</v>
      </c>
      <c r="M189" s="81">
        <v>1089.32</v>
      </c>
      <c r="N189" s="81">
        <v>0</v>
      </c>
      <c r="O189" s="81">
        <v>0</v>
      </c>
      <c r="P189" s="81">
        <v>0</v>
      </c>
      <c r="Q189" s="81">
        <v>0</v>
      </c>
      <c r="R189" s="82">
        <v>1089.32</v>
      </c>
      <c r="S189" s="80">
        <v>0</v>
      </c>
      <c r="T189" s="81">
        <v>0</v>
      </c>
      <c r="U189" s="81">
        <v>0</v>
      </c>
      <c r="V189" s="81">
        <v>0</v>
      </c>
      <c r="W189" s="81">
        <v>0</v>
      </c>
      <c r="X189" s="81">
        <v>0</v>
      </c>
      <c r="Y189" s="81">
        <v>0</v>
      </c>
      <c r="Z189" s="81">
        <v>0</v>
      </c>
      <c r="AA189" s="81">
        <v>0</v>
      </c>
      <c r="AB189" s="81">
        <v>0</v>
      </c>
      <c r="AC189" s="81">
        <v>0</v>
      </c>
      <c r="AD189" s="81">
        <v>0</v>
      </c>
      <c r="AE189" s="81">
        <v>0</v>
      </c>
      <c r="AF189" s="81">
        <v>0</v>
      </c>
      <c r="AG189" s="81">
        <v>0</v>
      </c>
      <c r="AH189" s="81">
        <v>0</v>
      </c>
      <c r="AI189" s="82">
        <v>0</v>
      </c>
      <c r="AJ189" s="80">
        <v>0</v>
      </c>
      <c r="AK189" s="81">
        <v>0</v>
      </c>
      <c r="AL189" s="81">
        <v>0</v>
      </c>
      <c r="AM189" s="81">
        <v>0</v>
      </c>
      <c r="AN189" s="81">
        <v>0</v>
      </c>
      <c r="AO189" s="81">
        <v>0</v>
      </c>
      <c r="AP189" s="81">
        <v>0</v>
      </c>
      <c r="AQ189" s="81">
        <v>0</v>
      </c>
      <c r="AR189" s="81">
        <v>0</v>
      </c>
      <c r="AS189" s="81">
        <v>0</v>
      </c>
      <c r="AT189" s="81">
        <v>0</v>
      </c>
      <c r="AU189" s="81">
        <v>0</v>
      </c>
      <c r="AV189" s="81">
        <v>0</v>
      </c>
      <c r="AW189" s="81">
        <v>0</v>
      </c>
      <c r="AX189" s="81">
        <v>0</v>
      </c>
      <c r="AY189" s="81">
        <v>0</v>
      </c>
      <c r="AZ189" s="82"/>
      <c r="BA189" s="80">
        <v>0</v>
      </c>
      <c r="BB189" s="81">
        <v>0</v>
      </c>
      <c r="BC189" s="81">
        <v>0</v>
      </c>
      <c r="BD189" s="81">
        <v>0</v>
      </c>
      <c r="BE189" s="81">
        <v>0</v>
      </c>
      <c r="BF189" s="81">
        <v>0</v>
      </c>
      <c r="BG189" s="81">
        <v>0</v>
      </c>
      <c r="BH189" s="81">
        <v>0</v>
      </c>
      <c r="BI189" s="81">
        <v>0</v>
      </c>
      <c r="BJ189" s="81">
        <v>0</v>
      </c>
      <c r="BK189" s="81">
        <v>0</v>
      </c>
      <c r="BL189" s="81">
        <v>0</v>
      </c>
      <c r="BM189" s="81">
        <v>0</v>
      </c>
      <c r="BN189" s="81">
        <v>0</v>
      </c>
      <c r="BO189" s="81">
        <v>0</v>
      </c>
      <c r="BP189" s="81">
        <v>0</v>
      </c>
      <c r="BQ189" s="82">
        <v>0</v>
      </c>
      <c r="BR189" s="82">
        <v>0</v>
      </c>
      <c r="BS189" s="83">
        <v>0</v>
      </c>
      <c r="BT189" s="84">
        <f t="shared" si="6"/>
        <v>-1089.32</v>
      </c>
      <c r="BU189" s="84">
        <f t="shared" si="7"/>
        <v>0</v>
      </c>
      <c r="BV189" s="84">
        <f t="shared" si="8"/>
        <v>0</v>
      </c>
    </row>
    <row r="190" spans="1:74" ht="13.15" hidden="1" customHeight="1" outlineLevel="3" x14ac:dyDescent="0.3">
      <c r="A190" s="79" t="s">
        <v>2393</v>
      </c>
      <c r="B190" s="80">
        <v>0</v>
      </c>
      <c r="C190" s="81">
        <v>0</v>
      </c>
      <c r="D190" s="81">
        <v>0</v>
      </c>
      <c r="E190" s="81">
        <v>0</v>
      </c>
      <c r="F190" s="81">
        <v>0</v>
      </c>
      <c r="G190" s="81">
        <v>0</v>
      </c>
      <c r="H190" s="81">
        <v>0</v>
      </c>
      <c r="I190" s="81">
        <v>0</v>
      </c>
      <c r="J190" s="81">
        <v>0</v>
      </c>
      <c r="K190" s="81">
        <v>0</v>
      </c>
      <c r="L190" s="81">
        <v>0</v>
      </c>
      <c r="M190" s="81">
        <v>0</v>
      </c>
      <c r="N190" s="81">
        <v>0</v>
      </c>
      <c r="O190" s="81">
        <v>0</v>
      </c>
      <c r="P190" s="81">
        <v>0</v>
      </c>
      <c r="Q190" s="81">
        <v>0</v>
      </c>
      <c r="R190" s="82">
        <v>0</v>
      </c>
      <c r="S190" s="80">
        <v>0</v>
      </c>
      <c r="T190" s="81">
        <v>0</v>
      </c>
      <c r="U190" s="81">
        <v>0</v>
      </c>
      <c r="V190" s="81">
        <v>0</v>
      </c>
      <c r="W190" s="81">
        <v>0</v>
      </c>
      <c r="X190" s="81">
        <v>0</v>
      </c>
      <c r="Y190" s="81">
        <v>0</v>
      </c>
      <c r="Z190" s="81">
        <v>0</v>
      </c>
      <c r="AA190" s="81">
        <v>0</v>
      </c>
      <c r="AB190" s="81">
        <v>0</v>
      </c>
      <c r="AC190" s="81">
        <v>0</v>
      </c>
      <c r="AD190" s="81">
        <v>0</v>
      </c>
      <c r="AE190" s="81">
        <v>0</v>
      </c>
      <c r="AF190" s="81">
        <v>0</v>
      </c>
      <c r="AG190" s="81">
        <v>0</v>
      </c>
      <c r="AH190" s="81">
        <v>0</v>
      </c>
      <c r="AI190" s="82">
        <v>0</v>
      </c>
      <c r="AJ190" s="80">
        <v>0</v>
      </c>
      <c r="AK190" s="81">
        <v>0</v>
      </c>
      <c r="AL190" s="81">
        <v>0</v>
      </c>
      <c r="AM190" s="81">
        <v>0</v>
      </c>
      <c r="AN190" s="81">
        <v>0</v>
      </c>
      <c r="AO190" s="81">
        <v>0</v>
      </c>
      <c r="AP190" s="81">
        <v>0</v>
      </c>
      <c r="AQ190" s="81">
        <v>0</v>
      </c>
      <c r="AR190" s="81">
        <v>0</v>
      </c>
      <c r="AS190" s="81">
        <v>0</v>
      </c>
      <c r="AT190" s="81">
        <v>0</v>
      </c>
      <c r="AU190" s="81">
        <v>0</v>
      </c>
      <c r="AV190" s="81">
        <v>0</v>
      </c>
      <c r="AW190" s="81">
        <v>0</v>
      </c>
      <c r="AX190" s="81">
        <v>0</v>
      </c>
      <c r="AY190" s="81">
        <v>0</v>
      </c>
      <c r="AZ190" s="82"/>
      <c r="BA190" s="80">
        <v>0</v>
      </c>
      <c r="BB190" s="81">
        <v>0</v>
      </c>
      <c r="BC190" s="81">
        <v>0</v>
      </c>
      <c r="BD190" s="81">
        <v>0</v>
      </c>
      <c r="BE190" s="81">
        <v>0</v>
      </c>
      <c r="BF190" s="81">
        <v>0</v>
      </c>
      <c r="BG190" s="81">
        <v>0</v>
      </c>
      <c r="BH190" s="81">
        <v>0</v>
      </c>
      <c r="BI190" s="81">
        <v>0</v>
      </c>
      <c r="BJ190" s="81">
        <v>0</v>
      </c>
      <c r="BK190" s="81">
        <v>0</v>
      </c>
      <c r="BL190" s="81">
        <v>0</v>
      </c>
      <c r="BM190" s="81">
        <v>0</v>
      </c>
      <c r="BN190" s="81">
        <v>0</v>
      </c>
      <c r="BO190" s="81">
        <v>0</v>
      </c>
      <c r="BP190" s="81">
        <v>0</v>
      </c>
      <c r="BQ190" s="82">
        <v>0</v>
      </c>
      <c r="BR190" s="82">
        <v>0</v>
      </c>
      <c r="BS190" s="83">
        <v>0</v>
      </c>
      <c r="BT190" s="84">
        <f t="shared" si="6"/>
        <v>0</v>
      </c>
      <c r="BU190" s="84">
        <f t="shared" si="7"/>
        <v>0</v>
      </c>
      <c r="BV190" s="84">
        <f t="shared" si="8"/>
        <v>0</v>
      </c>
    </row>
    <row r="191" spans="1:74" ht="13.15" hidden="1" customHeight="1" outlineLevel="3" x14ac:dyDescent="0.3">
      <c r="A191" s="79" t="s">
        <v>2394</v>
      </c>
      <c r="B191" s="80">
        <v>-674.58</v>
      </c>
      <c r="C191" s="81">
        <v>5280.32</v>
      </c>
      <c r="D191" s="81">
        <v>1008.55</v>
      </c>
      <c r="E191" s="81">
        <v>5614.29</v>
      </c>
      <c r="F191" s="81">
        <v>-2927.93</v>
      </c>
      <c r="G191" s="81">
        <v>3.62</v>
      </c>
      <c r="H191" s="81">
        <v>-3321.63</v>
      </c>
      <c r="I191" s="81">
        <v>-6245.9400000000005</v>
      </c>
      <c r="J191" s="81">
        <v>0</v>
      </c>
      <c r="K191" s="81">
        <v>278.54000000000002</v>
      </c>
      <c r="L191" s="81">
        <v>0</v>
      </c>
      <c r="M191" s="81">
        <v>278.54000000000002</v>
      </c>
      <c r="N191" s="81">
        <v>33.81</v>
      </c>
      <c r="O191" s="81">
        <v>41.12</v>
      </c>
      <c r="P191" s="81">
        <v>55.98</v>
      </c>
      <c r="Q191" s="81">
        <v>130.91</v>
      </c>
      <c r="R191" s="82">
        <v>-222.20000000000007</v>
      </c>
      <c r="S191" s="80">
        <v>11.05</v>
      </c>
      <c r="T191" s="81">
        <v>0</v>
      </c>
      <c r="U191" s="81">
        <v>0</v>
      </c>
      <c r="V191" s="81">
        <v>11.05</v>
      </c>
      <c r="W191" s="81">
        <v>39.56</v>
      </c>
      <c r="X191" s="81">
        <v>0</v>
      </c>
      <c r="Y191" s="81">
        <v>0</v>
      </c>
      <c r="Z191" s="81">
        <v>39.56</v>
      </c>
      <c r="AA191" s="81">
        <v>0</v>
      </c>
      <c r="AB191" s="81">
        <v>0</v>
      </c>
      <c r="AC191" s="81">
        <v>0</v>
      </c>
      <c r="AD191" s="81">
        <v>0</v>
      </c>
      <c r="AE191" s="81">
        <v>0</v>
      </c>
      <c r="AF191" s="81">
        <v>0</v>
      </c>
      <c r="AG191" s="81">
        <v>0</v>
      </c>
      <c r="AH191" s="81">
        <v>0</v>
      </c>
      <c r="AI191" s="82">
        <v>50.61</v>
      </c>
      <c r="AJ191" s="80">
        <v>11.05</v>
      </c>
      <c r="AK191" s="81">
        <v>0</v>
      </c>
      <c r="AL191" s="81">
        <v>0</v>
      </c>
      <c r="AM191" s="81">
        <v>11.05</v>
      </c>
      <c r="AN191" s="81">
        <v>0</v>
      </c>
      <c r="AO191" s="81">
        <v>0</v>
      </c>
      <c r="AP191" s="81">
        <v>0</v>
      </c>
      <c r="AQ191" s="81">
        <v>0</v>
      </c>
      <c r="AR191" s="81">
        <v>0</v>
      </c>
      <c r="AS191" s="81">
        <v>0</v>
      </c>
      <c r="AT191" s="81">
        <v>0</v>
      </c>
      <c r="AU191" s="81">
        <v>0</v>
      </c>
      <c r="AV191" s="81">
        <v>0</v>
      </c>
      <c r="AW191" s="81">
        <v>0</v>
      </c>
      <c r="AX191" s="81">
        <v>0</v>
      </c>
      <c r="AY191" s="81">
        <v>0</v>
      </c>
      <c r="AZ191" s="82"/>
      <c r="BA191" s="80">
        <v>11.05</v>
      </c>
      <c r="BB191" s="81">
        <v>0</v>
      </c>
      <c r="BC191" s="81">
        <v>0</v>
      </c>
      <c r="BD191" s="81">
        <v>11.05</v>
      </c>
      <c r="BE191" s="81">
        <v>39.56</v>
      </c>
      <c r="BF191" s="81">
        <v>0</v>
      </c>
      <c r="BG191" s="81">
        <v>0</v>
      </c>
      <c r="BH191" s="81">
        <v>39.56</v>
      </c>
      <c r="BI191" s="81">
        <v>0</v>
      </c>
      <c r="BJ191" s="81">
        <v>0</v>
      </c>
      <c r="BK191" s="81">
        <v>0</v>
      </c>
      <c r="BL191" s="81">
        <v>0</v>
      </c>
      <c r="BM191" s="81">
        <v>0</v>
      </c>
      <c r="BN191" s="81">
        <v>0</v>
      </c>
      <c r="BO191" s="81">
        <v>0</v>
      </c>
      <c r="BP191" s="81">
        <v>0</v>
      </c>
      <c r="BQ191" s="82">
        <v>50.61</v>
      </c>
      <c r="BR191" s="82">
        <v>-39.56</v>
      </c>
      <c r="BS191" s="83">
        <v>-100</v>
      </c>
      <c r="BT191" s="84">
        <f t="shared" si="6"/>
        <v>272.81000000000006</v>
      </c>
      <c r="BU191" s="84">
        <f t="shared" si="7"/>
        <v>50.61</v>
      </c>
      <c r="BV191" s="84">
        <f t="shared" si="8"/>
        <v>0</v>
      </c>
    </row>
    <row r="192" spans="1:74" ht="13.15" hidden="1" customHeight="1" outlineLevel="3" x14ac:dyDescent="0.3">
      <c r="A192" s="79" t="s">
        <v>2395</v>
      </c>
      <c r="B192" s="80">
        <v>0</v>
      </c>
      <c r="C192" s="81">
        <v>0</v>
      </c>
      <c r="D192" s="81">
        <v>0</v>
      </c>
      <c r="E192" s="81">
        <v>0</v>
      </c>
      <c r="F192" s="81">
        <v>0</v>
      </c>
      <c r="G192" s="81">
        <v>0</v>
      </c>
      <c r="H192" s="81">
        <v>0</v>
      </c>
      <c r="I192" s="81">
        <v>0</v>
      </c>
      <c r="J192" s="81">
        <v>0</v>
      </c>
      <c r="K192" s="81">
        <v>0</v>
      </c>
      <c r="L192" s="81">
        <v>0</v>
      </c>
      <c r="M192" s="81">
        <v>0</v>
      </c>
      <c r="N192" s="81">
        <v>0</v>
      </c>
      <c r="O192" s="81">
        <v>0</v>
      </c>
      <c r="P192" s="81">
        <v>0</v>
      </c>
      <c r="Q192" s="81">
        <v>0</v>
      </c>
      <c r="R192" s="82">
        <v>0</v>
      </c>
      <c r="S192" s="80">
        <v>0</v>
      </c>
      <c r="T192" s="81">
        <v>0</v>
      </c>
      <c r="U192" s="81">
        <v>0</v>
      </c>
      <c r="V192" s="81">
        <v>0</v>
      </c>
      <c r="W192" s="81">
        <v>0</v>
      </c>
      <c r="X192" s="81">
        <v>0</v>
      </c>
      <c r="Y192" s="81">
        <v>0</v>
      </c>
      <c r="Z192" s="81">
        <v>0</v>
      </c>
      <c r="AA192" s="81">
        <v>0</v>
      </c>
      <c r="AB192" s="81">
        <v>0</v>
      </c>
      <c r="AC192" s="81">
        <v>0</v>
      </c>
      <c r="AD192" s="81">
        <v>0</v>
      </c>
      <c r="AE192" s="81">
        <v>0</v>
      </c>
      <c r="AF192" s="81">
        <v>0</v>
      </c>
      <c r="AG192" s="81">
        <v>0</v>
      </c>
      <c r="AH192" s="81">
        <v>0</v>
      </c>
      <c r="AI192" s="82">
        <v>0</v>
      </c>
      <c r="AJ192" s="80">
        <v>0</v>
      </c>
      <c r="AK192" s="81">
        <v>0</v>
      </c>
      <c r="AL192" s="81">
        <v>0</v>
      </c>
      <c r="AM192" s="81">
        <v>0</v>
      </c>
      <c r="AN192" s="81">
        <v>0</v>
      </c>
      <c r="AO192" s="81">
        <v>0</v>
      </c>
      <c r="AP192" s="81">
        <v>0</v>
      </c>
      <c r="AQ192" s="81">
        <v>0</v>
      </c>
      <c r="AR192" s="81">
        <v>0</v>
      </c>
      <c r="AS192" s="81">
        <v>0</v>
      </c>
      <c r="AT192" s="81">
        <v>0</v>
      </c>
      <c r="AU192" s="81">
        <v>0</v>
      </c>
      <c r="AV192" s="81">
        <v>0</v>
      </c>
      <c r="AW192" s="81">
        <v>0</v>
      </c>
      <c r="AX192" s="81">
        <v>0</v>
      </c>
      <c r="AY192" s="81">
        <v>0</v>
      </c>
      <c r="AZ192" s="82"/>
      <c r="BA192" s="80">
        <v>0</v>
      </c>
      <c r="BB192" s="81">
        <v>0</v>
      </c>
      <c r="BC192" s="81">
        <v>0</v>
      </c>
      <c r="BD192" s="81">
        <v>0</v>
      </c>
      <c r="BE192" s="81">
        <v>0</v>
      </c>
      <c r="BF192" s="81">
        <v>0</v>
      </c>
      <c r="BG192" s="81">
        <v>0</v>
      </c>
      <c r="BH192" s="81">
        <v>0</v>
      </c>
      <c r="BI192" s="81">
        <v>0</v>
      </c>
      <c r="BJ192" s="81">
        <v>0</v>
      </c>
      <c r="BK192" s="81">
        <v>0</v>
      </c>
      <c r="BL192" s="81">
        <v>0</v>
      </c>
      <c r="BM192" s="81">
        <v>0</v>
      </c>
      <c r="BN192" s="81">
        <v>0</v>
      </c>
      <c r="BO192" s="81">
        <v>0</v>
      </c>
      <c r="BP192" s="81">
        <v>0</v>
      </c>
      <c r="BQ192" s="82">
        <v>0</v>
      </c>
      <c r="BR192" s="82">
        <v>0</v>
      </c>
      <c r="BS192" s="83">
        <v>0</v>
      </c>
      <c r="BT192" s="84">
        <f t="shared" si="6"/>
        <v>0</v>
      </c>
      <c r="BU192" s="84">
        <f t="shared" si="7"/>
        <v>0</v>
      </c>
      <c r="BV192" s="84">
        <f t="shared" si="8"/>
        <v>0</v>
      </c>
    </row>
    <row r="193" spans="1:74" ht="13.15" hidden="1" customHeight="1" outlineLevel="3" x14ac:dyDescent="0.3">
      <c r="A193" s="79" t="s">
        <v>2396</v>
      </c>
      <c r="B193" s="80">
        <v>0</v>
      </c>
      <c r="C193" s="81">
        <v>0</v>
      </c>
      <c r="D193" s="81">
        <v>0</v>
      </c>
      <c r="E193" s="81">
        <v>0</v>
      </c>
      <c r="F193" s="81">
        <v>100</v>
      </c>
      <c r="G193" s="81">
        <v>0</v>
      </c>
      <c r="H193" s="81">
        <v>0</v>
      </c>
      <c r="I193" s="81">
        <v>100</v>
      </c>
      <c r="J193" s="81">
        <v>0</v>
      </c>
      <c r="K193" s="81">
        <v>0</v>
      </c>
      <c r="L193" s="81">
        <v>0</v>
      </c>
      <c r="M193" s="81">
        <v>0</v>
      </c>
      <c r="N193" s="81">
        <v>0</v>
      </c>
      <c r="O193" s="81">
        <v>0</v>
      </c>
      <c r="P193" s="81">
        <v>0</v>
      </c>
      <c r="Q193" s="81">
        <v>0</v>
      </c>
      <c r="R193" s="82">
        <v>100</v>
      </c>
      <c r="S193" s="80">
        <v>0</v>
      </c>
      <c r="T193" s="81">
        <v>0</v>
      </c>
      <c r="U193" s="81">
        <v>0</v>
      </c>
      <c r="V193" s="81">
        <v>0</v>
      </c>
      <c r="W193" s="81">
        <v>0</v>
      </c>
      <c r="X193" s="81">
        <v>0</v>
      </c>
      <c r="Y193" s="81">
        <v>0</v>
      </c>
      <c r="Z193" s="81">
        <v>0</v>
      </c>
      <c r="AA193" s="81">
        <v>0</v>
      </c>
      <c r="AB193" s="81">
        <v>0</v>
      </c>
      <c r="AC193" s="81">
        <v>0</v>
      </c>
      <c r="AD193" s="81">
        <v>0</v>
      </c>
      <c r="AE193" s="81">
        <v>0</v>
      </c>
      <c r="AF193" s="81">
        <v>0</v>
      </c>
      <c r="AG193" s="81">
        <v>0</v>
      </c>
      <c r="AH193" s="81">
        <v>0</v>
      </c>
      <c r="AI193" s="82">
        <v>0</v>
      </c>
      <c r="AJ193" s="80">
        <v>0</v>
      </c>
      <c r="AK193" s="81">
        <v>0</v>
      </c>
      <c r="AL193" s="81">
        <v>0</v>
      </c>
      <c r="AM193" s="81">
        <v>0</v>
      </c>
      <c r="AN193" s="81">
        <v>0</v>
      </c>
      <c r="AO193" s="81">
        <v>0</v>
      </c>
      <c r="AP193" s="81">
        <v>0</v>
      </c>
      <c r="AQ193" s="81">
        <v>0</v>
      </c>
      <c r="AR193" s="81">
        <v>0</v>
      </c>
      <c r="AS193" s="81">
        <v>0</v>
      </c>
      <c r="AT193" s="81">
        <v>0</v>
      </c>
      <c r="AU193" s="81">
        <v>0</v>
      </c>
      <c r="AV193" s="81">
        <v>0</v>
      </c>
      <c r="AW193" s="81">
        <v>0</v>
      </c>
      <c r="AX193" s="81">
        <v>0</v>
      </c>
      <c r="AY193" s="81">
        <v>0</v>
      </c>
      <c r="AZ193" s="82"/>
      <c r="BA193" s="80">
        <v>0</v>
      </c>
      <c r="BB193" s="81">
        <v>0</v>
      </c>
      <c r="BC193" s="81">
        <v>0</v>
      </c>
      <c r="BD193" s="81">
        <v>0</v>
      </c>
      <c r="BE193" s="81">
        <v>0</v>
      </c>
      <c r="BF193" s="81">
        <v>0</v>
      </c>
      <c r="BG193" s="81">
        <v>0</v>
      </c>
      <c r="BH193" s="81">
        <v>0</v>
      </c>
      <c r="BI193" s="81">
        <v>0</v>
      </c>
      <c r="BJ193" s="81">
        <v>0</v>
      </c>
      <c r="BK193" s="81">
        <v>0</v>
      </c>
      <c r="BL193" s="81">
        <v>0</v>
      </c>
      <c r="BM193" s="81">
        <v>0</v>
      </c>
      <c r="BN193" s="81">
        <v>0</v>
      </c>
      <c r="BO193" s="81">
        <v>0</v>
      </c>
      <c r="BP193" s="81">
        <v>0</v>
      </c>
      <c r="BQ193" s="82">
        <v>0</v>
      </c>
      <c r="BR193" s="82">
        <v>0</v>
      </c>
      <c r="BS193" s="83">
        <v>0</v>
      </c>
      <c r="BT193" s="84">
        <f t="shared" si="6"/>
        <v>-100</v>
      </c>
      <c r="BU193" s="84">
        <f t="shared" si="7"/>
        <v>0</v>
      </c>
      <c r="BV193" s="84">
        <f t="shared" si="8"/>
        <v>0</v>
      </c>
    </row>
    <row r="194" spans="1:74" ht="13.15" hidden="1" customHeight="1" outlineLevel="3" x14ac:dyDescent="0.3">
      <c r="A194" s="79" t="s">
        <v>315</v>
      </c>
      <c r="B194" s="80">
        <v>0</v>
      </c>
      <c r="C194" s="81">
        <v>0</v>
      </c>
      <c r="D194" s="81">
        <v>0</v>
      </c>
      <c r="E194" s="81">
        <v>0</v>
      </c>
      <c r="F194" s="81">
        <v>0</v>
      </c>
      <c r="G194" s="81">
        <v>0</v>
      </c>
      <c r="H194" s="81">
        <v>0</v>
      </c>
      <c r="I194" s="81">
        <v>0</v>
      </c>
      <c r="J194" s="81">
        <v>0</v>
      </c>
      <c r="K194" s="81">
        <v>0</v>
      </c>
      <c r="L194" s="81">
        <v>0</v>
      </c>
      <c r="M194" s="81">
        <v>0</v>
      </c>
      <c r="N194" s="81">
        <v>0</v>
      </c>
      <c r="O194" s="81">
        <v>0</v>
      </c>
      <c r="P194" s="81">
        <v>0</v>
      </c>
      <c r="Q194" s="81">
        <v>0</v>
      </c>
      <c r="R194" s="82">
        <v>0</v>
      </c>
      <c r="S194" s="80">
        <v>0</v>
      </c>
      <c r="T194" s="81">
        <v>0</v>
      </c>
      <c r="U194" s="81">
        <v>0</v>
      </c>
      <c r="V194" s="81">
        <v>0</v>
      </c>
      <c r="W194" s="81">
        <v>0</v>
      </c>
      <c r="X194" s="81">
        <v>0</v>
      </c>
      <c r="Y194" s="81">
        <v>0</v>
      </c>
      <c r="Z194" s="81">
        <v>0</v>
      </c>
      <c r="AA194" s="81">
        <v>0</v>
      </c>
      <c r="AB194" s="81">
        <v>0</v>
      </c>
      <c r="AC194" s="81">
        <v>0</v>
      </c>
      <c r="AD194" s="81">
        <v>0</v>
      </c>
      <c r="AE194" s="81">
        <v>0</v>
      </c>
      <c r="AF194" s="81">
        <v>0</v>
      </c>
      <c r="AG194" s="81">
        <v>0</v>
      </c>
      <c r="AH194" s="81">
        <v>0</v>
      </c>
      <c r="AI194" s="82">
        <v>0</v>
      </c>
      <c r="AJ194" s="80">
        <v>0</v>
      </c>
      <c r="AK194" s="81">
        <v>0</v>
      </c>
      <c r="AL194" s="81">
        <v>0</v>
      </c>
      <c r="AM194" s="81">
        <v>0</v>
      </c>
      <c r="AN194" s="81">
        <v>0</v>
      </c>
      <c r="AO194" s="81">
        <v>0</v>
      </c>
      <c r="AP194" s="81">
        <v>0</v>
      </c>
      <c r="AQ194" s="81">
        <v>0</v>
      </c>
      <c r="AR194" s="81">
        <v>0</v>
      </c>
      <c r="AS194" s="81">
        <v>0</v>
      </c>
      <c r="AT194" s="81">
        <v>0</v>
      </c>
      <c r="AU194" s="81">
        <v>0</v>
      </c>
      <c r="AV194" s="81">
        <v>0</v>
      </c>
      <c r="AW194" s="81">
        <v>0</v>
      </c>
      <c r="AX194" s="81">
        <v>0</v>
      </c>
      <c r="AY194" s="81">
        <v>0</v>
      </c>
      <c r="AZ194" s="82"/>
      <c r="BA194" s="80">
        <v>0</v>
      </c>
      <c r="BB194" s="81">
        <v>0</v>
      </c>
      <c r="BC194" s="81">
        <v>0</v>
      </c>
      <c r="BD194" s="81">
        <v>0</v>
      </c>
      <c r="BE194" s="81">
        <v>0</v>
      </c>
      <c r="BF194" s="81">
        <v>0</v>
      </c>
      <c r="BG194" s="81">
        <v>0</v>
      </c>
      <c r="BH194" s="81">
        <v>0</v>
      </c>
      <c r="BI194" s="81">
        <v>0</v>
      </c>
      <c r="BJ194" s="81">
        <v>0</v>
      </c>
      <c r="BK194" s="81">
        <v>0</v>
      </c>
      <c r="BL194" s="81">
        <v>0</v>
      </c>
      <c r="BM194" s="81">
        <v>0</v>
      </c>
      <c r="BN194" s="81">
        <v>0</v>
      </c>
      <c r="BO194" s="81">
        <v>0</v>
      </c>
      <c r="BP194" s="81">
        <v>0</v>
      </c>
      <c r="BQ194" s="82">
        <v>0</v>
      </c>
      <c r="BR194" s="82">
        <v>0</v>
      </c>
      <c r="BS194" s="83">
        <v>0</v>
      </c>
      <c r="BT194" s="84">
        <f t="shared" si="6"/>
        <v>0</v>
      </c>
      <c r="BU194" s="84">
        <f t="shared" si="7"/>
        <v>0</v>
      </c>
      <c r="BV194" s="84">
        <f t="shared" si="8"/>
        <v>0</v>
      </c>
    </row>
    <row r="195" spans="1:74" ht="13.15" hidden="1" customHeight="1" outlineLevel="3" x14ac:dyDescent="0.3">
      <c r="A195" s="79" t="s">
        <v>316</v>
      </c>
      <c r="B195" s="80">
        <v>0</v>
      </c>
      <c r="C195" s="81">
        <v>0</v>
      </c>
      <c r="D195" s="81">
        <v>0</v>
      </c>
      <c r="E195" s="81">
        <v>0</v>
      </c>
      <c r="F195" s="81">
        <v>0</v>
      </c>
      <c r="G195" s="81">
        <v>0</v>
      </c>
      <c r="H195" s="81">
        <v>0</v>
      </c>
      <c r="I195" s="81">
        <v>0</v>
      </c>
      <c r="J195" s="81">
        <v>0</v>
      </c>
      <c r="K195" s="81">
        <v>0</v>
      </c>
      <c r="L195" s="81">
        <v>0</v>
      </c>
      <c r="M195" s="81">
        <v>0</v>
      </c>
      <c r="N195" s="81">
        <v>0</v>
      </c>
      <c r="O195" s="81">
        <v>0</v>
      </c>
      <c r="P195" s="81">
        <v>0</v>
      </c>
      <c r="Q195" s="81">
        <v>0</v>
      </c>
      <c r="R195" s="82">
        <v>0</v>
      </c>
      <c r="S195" s="80">
        <v>0</v>
      </c>
      <c r="T195" s="81">
        <v>0</v>
      </c>
      <c r="U195" s="81">
        <v>0</v>
      </c>
      <c r="V195" s="81">
        <v>0</v>
      </c>
      <c r="W195" s="81">
        <v>0</v>
      </c>
      <c r="X195" s="81">
        <v>0</v>
      </c>
      <c r="Y195" s="81">
        <v>0</v>
      </c>
      <c r="Z195" s="81">
        <v>0</v>
      </c>
      <c r="AA195" s="81">
        <v>0</v>
      </c>
      <c r="AB195" s="81">
        <v>0</v>
      </c>
      <c r="AC195" s="81">
        <v>0</v>
      </c>
      <c r="AD195" s="81">
        <v>0</v>
      </c>
      <c r="AE195" s="81">
        <v>0</v>
      </c>
      <c r="AF195" s="81">
        <v>0</v>
      </c>
      <c r="AG195" s="81">
        <v>0</v>
      </c>
      <c r="AH195" s="81">
        <v>0</v>
      </c>
      <c r="AI195" s="82">
        <v>0</v>
      </c>
      <c r="AJ195" s="80">
        <v>0</v>
      </c>
      <c r="AK195" s="81">
        <v>0</v>
      </c>
      <c r="AL195" s="81">
        <v>0</v>
      </c>
      <c r="AM195" s="81">
        <v>0</v>
      </c>
      <c r="AN195" s="81">
        <v>0</v>
      </c>
      <c r="AO195" s="81">
        <v>0</v>
      </c>
      <c r="AP195" s="81">
        <v>0</v>
      </c>
      <c r="AQ195" s="81">
        <v>0</v>
      </c>
      <c r="AR195" s="81">
        <v>0</v>
      </c>
      <c r="AS195" s="81">
        <v>0</v>
      </c>
      <c r="AT195" s="81">
        <v>0</v>
      </c>
      <c r="AU195" s="81">
        <v>0</v>
      </c>
      <c r="AV195" s="81">
        <v>0</v>
      </c>
      <c r="AW195" s="81">
        <v>0</v>
      </c>
      <c r="AX195" s="81">
        <v>0</v>
      </c>
      <c r="AY195" s="81">
        <v>0</v>
      </c>
      <c r="AZ195" s="82"/>
      <c r="BA195" s="80">
        <v>0</v>
      </c>
      <c r="BB195" s="81">
        <v>0</v>
      </c>
      <c r="BC195" s="81">
        <v>0</v>
      </c>
      <c r="BD195" s="81">
        <v>0</v>
      </c>
      <c r="BE195" s="81">
        <v>0</v>
      </c>
      <c r="BF195" s="81">
        <v>0</v>
      </c>
      <c r="BG195" s="81">
        <v>0</v>
      </c>
      <c r="BH195" s="81">
        <v>0</v>
      </c>
      <c r="BI195" s="81">
        <v>0</v>
      </c>
      <c r="BJ195" s="81">
        <v>0</v>
      </c>
      <c r="BK195" s="81">
        <v>0</v>
      </c>
      <c r="BL195" s="81">
        <v>0</v>
      </c>
      <c r="BM195" s="81">
        <v>0</v>
      </c>
      <c r="BN195" s="81">
        <v>0</v>
      </c>
      <c r="BO195" s="81">
        <v>0</v>
      </c>
      <c r="BP195" s="81">
        <v>0</v>
      </c>
      <c r="BQ195" s="82">
        <v>0</v>
      </c>
      <c r="BR195" s="82">
        <v>0</v>
      </c>
      <c r="BS195" s="83">
        <v>0</v>
      </c>
      <c r="BT195" s="84">
        <f t="shared" si="6"/>
        <v>0</v>
      </c>
      <c r="BU195" s="84">
        <f t="shared" si="7"/>
        <v>0</v>
      </c>
      <c r="BV195" s="84">
        <f t="shared" si="8"/>
        <v>0</v>
      </c>
    </row>
    <row r="196" spans="1:74" ht="13.15" hidden="1" customHeight="1" outlineLevel="3" x14ac:dyDescent="0.3">
      <c r="A196" s="79" t="s">
        <v>317</v>
      </c>
      <c r="B196" s="80">
        <v>0</v>
      </c>
      <c r="C196" s="81">
        <v>0</v>
      </c>
      <c r="D196" s="81">
        <v>0</v>
      </c>
      <c r="E196" s="81">
        <v>0</v>
      </c>
      <c r="F196" s="81">
        <v>0</v>
      </c>
      <c r="G196" s="81">
        <v>0</v>
      </c>
      <c r="H196" s="81">
        <v>0</v>
      </c>
      <c r="I196" s="81">
        <v>0</v>
      </c>
      <c r="J196" s="81">
        <v>0</v>
      </c>
      <c r="K196" s="81">
        <v>0</v>
      </c>
      <c r="L196" s="81">
        <v>0</v>
      </c>
      <c r="M196" s="81">
        <v>0</v>
      </c>
      <c r="N196" s="81">
        <v>0</v>
      </c>
      <c r="O196" s="81">
        <v>0</v>
      </c>
      <c r="P196" s="81">
        <v>0</v>
      </c>
      <c r="Q196" s="81">
        <v>0</v>
      </c>
      <c r="R196" s="82">
        <v>0</v>
      </c>
      <c r="S196" s="80">
        <v>0</v>
      </c>
      <c r="T196" s="81">
        <v>0</v>
      </c>
      <c r="U196" s="81">
        <v>0</v>
      </c>
      <c r="V196" s="81">
        <v>0</v>
      </c>
      <c r="W196" s="81">
        <v>0</v>
      </c>
      <c r="X196" s="81">
        <v>0</v>
      </c>
      <c r="Y196" s="81">
        <v>0</v>
      </c>
      <c r="Z196" s="81">
        <v>0</v>
      </c>
      <c r="AA196" s="81">
        <v>0</v>
      </c>
      <c r="AB196" s="81">
        <v>0</v>
      </c>
      <c r="AC196" s="81">
        <v>0</v>
      </c>
      <c r="AD196" s="81">
        <v>0</v>
      </c>
      <c r="AE196" s="81">
        <v>0</v>
      </c>
      <c r="AF196" s="81">
        <v>0</v>
      </c>
      <c r="AG196" s="81">
        <v>0</v>
      </c>
      <c r="AH196" s="81">
        <v>0</v>
      </c>
      <c r="AI196" s="82">
        <v>0</v>
      </c>
      <c r="AJ196" s="80">
        <v>0</v>
      </c>
      <c r="AK196" s="81">
        <v>0</v>
      </c>
      <c r="AL196" s="81">
        <v>0</v>
      </c>
      <c r="AM196" s="81">
        <v>0</v>
      </c>
      <c r="AN196" s="81">
        <v>0</v>
      </c>
      <c r="AO196" s="81">
        <v>0</v>
      </c>
      <c r="AP196" s="81">
        <v>0</v>
      </c>
      <c r="AQ196" s="81">
        <v>0</v>
      </c>
      <c r="AR196" s="81">
        <v>0</v>
      </c>
      <c r="AS196" s="81">
        <v>0</v>
      </c>
      <c r="AT196" s="81">
        <v>0</v>
      </c>
      <c r="AU196" s="81">
        <v>0</v>
      </c>
      <c r="AV196" s="81">
        <v>0</v>
      </c>
      <c r="AW196" s="81">
        <v>0</v>
      </c>
      <c r="AX196" s="81">
        <v>0</v>
      </c>
      <c r="AY196" s="81">
        <v>0</v>
      </c>
      <c r="AZ196" s="82"/>
      <c r="BA196" s="80">
        <v>0</v>
      </c>
      <c r="BB196" s="81">
        <v>0</v>
      </c>
      <c r="BC196" s="81">
        <v>0</v>
      </c>
      <c r="BD196" s="81">
        <v>0</v>
      </c>
      <c r="BE196" s="81">
        <v>0</v>
      </c>
      <c r="BF196" s="81">
        <v>0</v>
      </c>
      <c r="BG196" s="81">
        <v>0</v>
      </c>
      <c r="BH196" s="81">
        <v>0</v>
      </c>
      <c r="BI196" s="81">
        <v>0</v>
      </c>
      <c r="BJ196" s="81">
        <v>0</v>
      </c>
      <c r="BK196" s="81">
        <v>0</v>
      </c>
      <c r="BL196" s="81">
        <v>0</v>
      </c>
      <c r="BM196" s="81">
        <v>0</v>
      </c>
      <c r="BN196" s="81">
        <v>0</v>
      </c>
      <c r="BO196" s="81">
        <v>0</v>
      </c>
      <c r="BP196" s="81">
        <v>0</v>
      </c>
      <c r="BQ196" s="82">
        <v>0</v>
      </c>
      <c r="BR196" s="82">
        <v>0</v>
      </c>
      <c r="BS196" s="83">
        <v>0</v>
      </c>
      <c r="BT196" s="84">
        <f t="shared" si="6"/>
        <v>0</v>
      </c>
      <c r="BU196" s="84">
        <f t="shared" si="7"/>
        <v>0</v>
      </c>
      <c r="BV196" s="84">
        <f t="shared" si="8"/>
        <v>0</v>
      </c>
    </row>
    <row r="197" spans="1:74" ht="13.15" hidden="1" customHeight="1" outlineLevel="2" collapsed="1" x14ac:dyDescent="0.3">
      <c r="A197" s="79" t="s">
        <v>318</v>
      </c>
      <c r="B197" s="80">
        <v>5210.9800000000005</v>
      </c>
      <c r="C197" s="81">
        <v>10154.329999999998</v>
      </c>
      <c r="D197" s="81">
        <v>6260.4900000000007</v>
      </c>
      <c r="E197" s="81">
        <v>21625.8</v>
      </c>
      <c r="F197" s="81">
        <v>16237.52</v>
      </c>
      <c r="G197" s="81">
        <v>-5307.6000000000013</v>
      </c>
      <c r="H197" s="81">
        <v>-933.99000000000024</v>
      </c>
      <c r="I197" s="81">
        <v>9995.9299999999985</v>
      </c>
      <c r="J197" s="81">
        <v>19775.919999999998</v>
      </c>
      <c r="K197" s="81">
        <v>4847.1099999999997</v>
      </c>
      <c r="L197" s="81">
        <v>1896.9</v>
      </c>
      <c r="M197" s="81">
        <v>26519.93</v>
      </c>
      <c r="N197" s="81">
        <v>6763.7300000000005</v>
      </c>
      <c r="O197" s="81">
        <v>5787.73</v>
      </c>
      <c r="P197" s="81">
        <v>8954.15</v>
      </c>
      <c r="Q197" s="81">
        <v>21505.61</v>
      </c>
      <c r="R197" s="82">
        <v>79647.26999999999</v>
      </c>
      <c r="S197" s="80">
        <v>6410.4400000000005</v>
      </c>
      <c r="T197" s="81">
        <v>1698.9000000000005</v>
      </c>
      <c r="U197" s="81">
        <v>7246.95</v>
      </c>
      <c r="V197" s="81">
        <v>15356.29</v>
      </c>
      <c r="W197" s="81">
        <v>9165.7999999999993</v>
      </c>
      <c r="X197" s="81">
        <v>11631.400000000001</v>
      </c>
      <c r="Y197" s="81">
        <v>8290</v>
      </c>
      <c r="Z197" s="81">
        <v>29087.200000000001</v>
      </c>
      <c r="AA197" s="81">
        <v>5910</v>
      </c>
      <c r="AB197" s="81">
        <v>7100</v>
      </c>
      <c r="AC197" s="81">
        <v>9440</v>
      </c>
      <c r="AD197" s="81">
        <v>22450</v>
      </c>
      <c r="AE197" s="81">
        <v>8200</v>
      </c>
      <c r="AF197" s="81">
        <v>9440</v>
      </c>
      <c r="AG197" s="81">
        <v>8170</v>
      </c>
      <c r="AH197" s="81">
        <v>25810</v>
      </c>
      <c r="AI197" s="82">
        <v>92703.49</v>
      </c>
      <c r="AJ197" s="80">
        <v>6410.4400000000005</v>
      </c>
      <c r="AK197" s="81">
        <v>9260</v>
      </c>
      <c r="AL197" s="81">
        <v>10510</v>
      </c>
      <c r="AM197" s="81">
        <v>26180.440000000002</v>
      </c>
      <c r="AN197" s="81">
        <v>9070</v>
      </c>
      <c r="AO197" s="81">
        <v>9400</v>
      </c>
      <c r="AP197" s="81">
        <v>8290</v>
      </c>
      <c r="AQ197" s="81">
        <v>26760</v>
      </c>
      <c r="AR197" s="81">
        <v>5910</v>
      </c>
      <c r="AS197" s="81">
        <v>7100</v>
      </c>
      <c r="AT197" s="81">
        <v>9440</v>
      </c>
      <c r="AU197" s="81">
        <v>22450</v>
      </c>
      <c r="AV197" s="81">
        <v>8200</v>
      </c>
      <c r="AW197" s="81">
        <v>9440</v>
      </c>
      <c r="AX197" s="81">
        <v>8170</v>
      </c>
      <c r="AY197" s="81">
        <v>25810</v>
      </c>
      <c r="AZ197" s="82"/>
      <c r="BA197" s="80">
        <v>6410.4400000000005</v>
      </c>
      <c r="BB197" s="81">
        <v>1698.9000000000005</v>
      </c>
      <c r="BC197" s="81">
        <v>7246.95</v>
      </c>
      <c r="BD197" s="81">
        <v>15356.29</v>
      </c>
      <c r="BE197" s="81">
        <v>9165.7999999999993</v>
      </c>
      <c r="BF197" s="81">
        <v>9400</v>
      </c>
      <c r="BG197" s="81">
        <v>8290</v>
      </c>
      <c r="BH197" s="81">
        <v>26855.8</v>
      </c>
      <c r="BI197" s="81">
        <v>5910</v>
      </c>
      <c r="BJ197" s="81">
        <v>7100</v>
      </c>
      <c r="BK197" s="81">
        <v>9440</v>
      </c>
      <c r="BL197" s="81">
        <v>22450</v>
      </c>
      <c r="BM197" s="81">
        <v>8200</v>
      </c>
      <c r="BN197" s="81">
        <v>9440</v>
      </c>
      <c r="BO197" s="81">
        <v>8170</v>
      </c>
      <c r="BP197" s="81">
        <v>25810</v>
      </c>
      <c r="BQ197" s="82">
        <v>90472.09</v>
      </c>
      <c r="BR197" s="82">
        <v>2465.6000000000022</v>
      </c>
      <c r="BS197" s="83">
        <v>26.899997817975546</v>
      </c>
      <c r="BT197" s="84">
        <f t="shared" si="6"/>
        <v>13056.220000000016</v>
      </c>
      <c r="BU197" s="84">
        <f t="shared" si="7"/>
        <v>92703.49</v>
      </c>
      <c r="BV197" s="84">
        <f t="shared" si="8"/>
        <v>2231.4000000000087</v>
      </c>
    </row>
    <row r="198" spans="1:74" hidden="1" outlineLevel="1" collapsed="1" x14ac:dyDescent="0.3">
      <c r="A198" s="79" t="s">
        <v>319</v>
      </c>
      <c r="B198" s="80">
        <v>5210.9800000000005</v>
      </c>
      <c r="C198" s="81">
        <v>10154.329999999998</v>
      </c>
      <c r="D198" s="81">
        <v>6260.4900000000007</v>
      </c>
      <c r="E198" s="81">
        <v>21625.8</v>
      </c>
      <c r="F198" s="81">
        <v>16237.52</v>
      </c>
      <c r="G198" s="81">
        <v>-5307.6000000000013</v>
      </c>
      <c r="H198" s="81">
        <v>-933.99000000000024</v>
      </c>
      <c r="I198" s="81">
        <v>9995.9299999999985</v>
      </c>
      <c r="J198" s="81">
        <v>19775.919999999998</v>
      </c>
      <c r="K198" s="81">
        <v>4847.1099999999997</v>
      </c>
      <c r="L198" s="81">
        <v>1896.9</v>
      </c>
      <c r="M198" s="81">
        <v>26519.93</v>
      </c>
      <c r="N198" s="81">
        <v>6763.7300000000005</v>
      </c>
      <c r="O198" s="81">
        <v>5787.73</v>
      </c>
      <c r="P198" s="81">
        <v>8954.15</v>
      </c>
      <c r="Q198" s="81">
        <v>21505.61</v>
      </c>
      <c r="R198" s="82">
        <v>79647.26999999999</v>
      </c>
      <c r="S198" s="80">
        <v>6410.4400000000005</v>
      </c>
      <c r="T198" s="81">
        <v>1698.9000000000005</v>
      </c>
      <c r="U198" s="81">
        <v>7246.95</v>
      </c>
      <c r="V198" s="81">
        <v>15356.29</v>
      </c>
      <c r="W198" s="81">
        <v>9165.7999999999993</v>
      </c>
      <c r="X198" s="81">
        <v>11631.400000000001</v>
      </c>
      <c r="Y198" s="198">
        <v>8290</v>
      </c>
      <c r="Z198" s="81">
        <v>29087.200000000001</v>
      </c>
      <c r="AA198" s="81">
        <v>5910</v>
      </c>
      <c r="AB198" s="81">
        <v>7100</v>
      </c>
      <c r="AC198" s="81">
        <v>9440</v>
      </c>
      <c r="AD198" s="81">
        <v>22450</v>
      </c>
      <c r="AE198" s="81">
        <v>8200</v>
      </c>
      <c r="AF198" s="81">
        <v>9440</v>
      </c>
      <c r="AG198" s="81">
        <v>8170</v>
      </c>
      <c r="AH198" s="81">
        <v>25810</v>
      </c>
      <c r="AI198" s="82">
        <v>92703.49</v>
      </c>
      <c r="AJ198" s="80">
        <v>6410.4400000000005</v>
      </c>
      <c r="AK198" s="81">
        <v>9260</v>
      </c>
      <c r="AL198" s="81">
        <v>10510</v>
      </c>
      <c r="AM198" s="81">
        <v>26180.440000000002</v>
      </c>
      <c r="AN198" s="81">
        <v>9070</v>
      </c>
      <c r="AO198" s="81">
        <v>9400</v>
      </c>
      <c r="AP198" s="81">
        <v>8290</v>
      </c>
      <c r="AQ198" s="81">
        <v>26760</v>
      </c>
      <c r="AR198" s="81">
        <v>5910</v>
      </c>
      <c r="AS198" s="81">
        <v>7100</v>
      </c>
      <c r="AT198" s="81">
        <v>9440</v>
      </c>
      <c r="AU198" s="81">
        <v>22450</v>
      </c>
      <c r="AV198" s="81">
        <v>8200</v>
      </c>
      <c r="AW198" s="81">
        <v>9440</v>
      </c>
      <c r="AX198" s="81">
        <v>8170</v>
      </c>
      <c r="AY198" s="81">
        <v>25810</v>
      </c>
      <c r="AZ198" s="82"/>
      <c r="BA198" s="80">
        <v>6410.4400000000005</v>
      </c>
      <c r="BB198" s="81">
        <v>1698.9000000000005</v>
      </c>
      <c r="BC198" s="81">
        <v>7246.95</v>
      </c>
      <c r="BD198" s="81">
        <v>15356.29</v>
      </c>
      <c r="BE198" s="81">
        <v>9165.7999999999993</v>
      </c>
      <c r="BF198" s="81">
        <v>9400</v>
      </c>
      <c r="BG198" s="81">
        <v>8290</v>
      </c>
      <c r="BH198" s="81">
        <v>26855.8</v>
      </c>
      <c r="BI198" s="81">
        <v>5910</v>
      </c>
      <c r="BJ198" s="81">
        <v>7100</v>
      </c>
      <c r="BK198" s="81">
        <v>9440</v>
      </c>
      <c r="BL198" s="81">
        <v>22450</v>
      </c>
      <c r="BM198" s="81">
        <v>8200</v>
      </c>
      <c r="BN198" s="81">
        <v>9440</v>
      </c>
      <c r="BO198" s="81">
        <v>8170</v>
      </c>
      <c r="BP198" s="81">
        <v>25810</v>
      </c>
      <c r="BQ198" s="82">
        <v>90472.09</v>
      </c>
      <c r="BR198" s="82">
        <v>2465.6000000000022</v>
      </c>
      <c r="BS198" s="83">
        <v>26.899997817975546</v>
      </c>
      <c r="BT198" s="84">
        <f t="shared" si="6"/>
        <v>13056.220000000016</v>
      </c>
      <c r="BU198" s="84">
        <f t="shared" si="7"/>
        <v>92703.49</v>
      </c>
      <c r="BV198" s="84">
        <f t="shared" si="8"/>
        <v>2231.4000000000087</v>
      </c>
    </row>
    <row r="199" spans="1:74" ht="13.15" hidden="1" customHeight="1" outlineLevel="3" x14ac:dyDescent="0.3">
      <c r="A199" s="79" t="s">
        <v>320</v>
      </c>
      <c r="B199" s="80">
        <v>6.7</v>
      </c>
      <c r="C199" s="81">
        <v>-4.32</v>
      </c>
      <c r="D199" s="81">
        <v>0</v>
      </c>
      <c r="E199" s="81">
        <v>2.38</v>
      </c>
      <c r="F199" s="81">
        <v>0</v>
      </c>
      <c r="G199" s="81">
        <v>106.64</v>
      </c>
      <c r="H199" s="81">
        <v>85.24</v>
      </c>
      <c r="I199" s="81">
        <v>191.88</v>
      </c>
      <c r="J199" s="81">
        <v>104.21</v>
      </c>
      <c r="K199" s="81">
        <v>96.98</v>
      </c>
      <c r="L199" s="81">
        <v>25.23</v>
      </c>
      <c r="M199" s="81">
        <v>226.42</v>
      </c>
      <c r="N199" s="81">
        <v>40.11</v>
      </c>
      <c r="O199" s="81">
        <v>1.77</v>
      </c>
      <c r="P199" s="81">
        <v>40.25</v>
      </c>
      <c r="Q199" s="81">
        <v>82.13</v>
      </c>
      <c r="R199" s="82">
        <v>502.81</v>
      </c>
      <c r="S199" s="80">
        <v>47.41</v>
      </c>
      <c r="T199" s="81">
        <v>0.09</v>
      </c>
      <c r="U199" s="81">
        <v>9.14</v>
      </c>
      <c r="V199" s="81">
        <v>56.64</v>
      </c>
      <c r="W199" s="81">
        <v>24.03</v>
      </c>
      <c r="X199" s="81">
        <v>43.55</v>
      </c>
      <c r="Y199" s="81">
        <v>35</v>
      </c>
      <c r="Z199" s="81">
        <v>102.58</v>
      </c>
      <c r="AA199" s="81">
        <v>35</v>
      </c>
      <c r="AB199" s="81">
        <v>35</v>
      </c>
      <c r="AC199" s="81">
        <v>35</v>
      </c>
      <c r="AD199" s="81">
        <v>105</v>
      </c>
      <c r="AE199" s="81">
        <v>35</v>
      </c>
      <c r="AF199" s="81">
        <v>35</v>
      </c>
      <c r="AG199" s="81">
        <v>35</v>
      </c>
      <c r="AH199" s="81">
        <v>105</v>
      </c>
      <c r="AI199" s="82">
        <v>369.22</v>
      </c>
      <c r="AJ199" s="80">
        <v>47.41</v>
      </c>
      <c r="AK199" s="81">
        <v>35</v>
      </c>
      <c r="AL199" s="81">
        <v>35</v>
      </c>
      <c r="AM199" s="81">
        <v>117.41</v>
      </c>
      <c r="AN199" s="81">
        <v>35</v>
      </c>
      <c r="AO199" s="81">
        <v>35</v>
      </c>
      <c r="AP199" s="81">
        <v>35</v>
      </c>
      <c r="AQ199" s="81">
        <v>105</v>
      </c>
      <c r="AR199" s="81">
        <v>35</v>
      </c>
      <c r="AS199" s="81">
        <v>35</v>
      </c>
      <c r="AT199" s="81">
        <v>35</v>
      </c>
      <c r="AU199" s="81">
        <v>105</v>
      </c>
      <c r="AV199" s="81">
        <v>35</v>
      </c>
      <c r="AW199" s="81">
        <v>35</v>
      </c>
      <c r="AX199" s="81">
        <v>35</v>
      </c>
      <c r="AY199" s="81">
        <v>105</v>
      </c>
      <c r="AZ199" s="82"/>
      <c r="BA199" s="80">
        <v>47.41</v>
      </c>
      <c r="BB199" s="81">
        <v>0.09</v>
      </c>
      <c r="BC199" s="81">
        <v>9.14</v>
      </c>
      <c r="BD199" s="81">
        <v>56.64</v>
      </c>
      <c r="BE199" s="81">
        <v>24.03</v>
      </c>
      <c r="BF199" s="81">
        <v>35</v>
      </c>
      <c r="BG199" s="81">
        <v>35</v>
      </c>
      <c r="BH199" s="81">
        <v>94.03</v>
      </c>
      <c r="BI199" s="81">
        <v>35</v>
      </c>
      <c r="BJ199" s="81">
        <v>35</v>
      </c>
      <c r="BK199" s="81">
        <v>35</v>
      </c>
      <c r="BL199" s="81">
        <v>105</v>
      </c>
      <c r="BM199" s="81">
        <v>35</v>
      </c>
      <c r="BN199" s="81">
        <v>35</v>
      </c>
      <c r="BO199" s="81">
        <v>35</v>
      </c>
      <c r="BP199" s="81">
        <v>105</v>
      </c>
      <c r="BQ199" s="82">
        <v>360.67</v>
      </c>
      <c r="BR199" s="82">
        <v>19.519999999999996</v>
      </c>
      <c r="BS199" s="83">
        <v>81.231793591344143</v>
      </c>
      <c r="BT199" s="84">
        <f t="shared" si="6"/>
        <v>-133.58999999999997</v>
      </c>
      <c r="BU199" s="84">
        <f t="shared" si="7"/>
        <v>369.22</v>
      </c>
      <c r="BV199" s="84">
        <f t="shared" si="8"/>
        <v>8.5500000000000114</v>
      </c>
    </row>
    <row r="200" spans="1:74" ht="13.15" hidden="1" customHeight="1" outlineLevel="3" x14ac:dyDescent="0.3">
      <c r="A200" s="79" t="s">
        <v>2397</v>
      </c>
      <c r="B200" s="80">
        <v>0</v>
      </c>
      <c r="C200" s="81">
        <v>0</v>
      </c>
      <c r="D200" s="81">
        <v>0</v>
      </c>
      <c r="E200" s="81">
        <v>0</v>
      </c>
      <c r="F200" s="81">
        <v>0</v>
      </c>
      <c r="G200" s="81">
        <v>0</v>
      </c>
      <c r="H200" s="81">
        <v>0</v>
      </c>
      <c r="I200" s="81">
        <v>0</v>
      </c>
      <c r="J200" s="81">
        <v>0</v>
      </c>
      <c r="K200" s="81">
        <v>0</v>
      </c>
      <c r="L200" s="81">
        <v>0</v>
      </c>
      <c r="M200" s="81">
        <v>0</v>
      </c>
      <c r="N200" s="81">
        <v>0</v>
      </c>
      <c r="O200" s="81">
        <v>0</v>
      </c>
      <c r="P200" s="81">
        <v>0</v>
      </c>
      <c r="Q200" s="81">
        <v>0</v>
      </c>
      <c r="R200" s="82">
        <v>0</v>
      </c>
      <c r="S200" s="80">
        <v>0</v>
      </c>
      <c r="T200" s="81">
        <v>0</v>
      </c>
      <c r="U200" s="81">
        <v>0</v>
      </c>
      <c r="V200" s="81">
        <v>0</v>
      </c>
      <c r="W200" s="81">
        <v>0</v>
      </c>
      <c r="X200" s="81">
        <v>0</v>
      </c>
      <c r="Y200" s="81">
        <v>0</v>
      </c>
      <c r="Z200" s="81">
        <v>0</v>
      </c>
      <c r="AA200" s="81">
        <v>0</v>
      </c>
      <c r="AB200" s="81">
        <v>0</v>
      </c>
      <c r="AC200" s="81">
        <v>0</v>
      </c>
      <c r="AD200" s="81">
        <v>0</v>
      </c>
      <c r="AE200" s="81">
        <v>0</v>
      </c>
      <c r="AF200" s="81">
        <v>0</v>
      </c>
      <c r="AG200" s="81">
        <v>0</v>
      </c>
      <c r="AH200" s="81">
        <v>0</v>
      </c>
      <c r="AI200" s="82">
        <v>0</v>
      </c>
      <c r="AJ200" s="80">
        <v>0</v>
      </c>
      <c r="AK200" s="81">
        <v>0</v>
      </c>
      <c r="AL200" s="81">
        <v>0</v>
      </c>
      <c r="AM200" s="81">
        <v>0</v>
      </c>
      <c r="AN200" s="81">
        <v>0</v>
      </c>
      <c r="AO200" s="81">
        <v>0</v>
      </c>
      <c r="AP200" s="81">
        <v>0</v>
      </c>
      <c r="AQ200" s="81">
        <v>0</v>
      </c>
      <c r="AR200" s="81">
        <v>0</v>
      </c>
      <c r="AS200" s="81">
        <v>0</v>
      </c>
      <c r="AT200" s="81">
        <v>0</v>
      </c>
      <c r="AU200" s="81">
        <v>0</v>
      </c>
      <c r="AV200" s="81">
        <v>0</v>
      </c>
      <c r="AW200" s="81">
        <v>0</v>
      </c>
      <c r="AX200" s="81">
        <v>0</v>
      </c>
      <c r="AY200" s="81">
        <v>0</v>
      </c>
      <c r="AZ200" s="82"/>
      <c r="BA200" s="80">
        <v>0</v>
      </c>
      <c r="BB200" s="81">
        <v>0</v>
      </c>
      <c r="BC200" s="81">
        <v>0</v>
      </c>
      <c r="BD200" s="81">
        <v>0</v>
      </c>
      <c r="BE200" s="81">
        <v>0</v>
      </c>
      <c r="BF200" s="81">
        <v>0</v>
      </c>
      <c r="BG200" s="81">
        <v>0</v>
      </c>
      <c r="BH200" s="81">
        <v>0</v>
      </c>
      <c r="BI200" s="81">
        <v>0</v>
      </c>
      <c r="BJ200" s="81">
        <v>0</v>
      </c>
      <c r="BK200" s="81">
        <v>0</v>
      </c>
      <c r="BL200" s="81">
        <v>0</v>
      </c>
      <c r="BM200" s="81">
        <v>0</v>
      </c>
      <c r="BN200" s="81">
        <v>0</v>
      </c>
      <c r="BO200" s="81">
        <v>0</v>
      </c>
      <c r="BP200" s="81">
        <v>0</v>
      </c>
      <c r="BQ200" s="82">
        <v>0</v>
      </c>
      <c r="BR200" s="82">
        <v>0</v>
      </c>
      <c r="BS200" s="83">
        <v>0</v>
      </c>
      <c r="BT200" s="84">
        <f t="shared" si="6"/>
        <v>0</v>
      </c>
      <c r="BU200" s="84">
        <f t="shared" si="7"/>
        <v>0</v>
      </c>
      <c r="BV200" s="84">
        <f t="shared" si="8"/>
        <v>0</v>
      </c>
    </row>
    <row r="201" spans="1:74" ht="13.15" hidden="1" customHeight="1" outlineLevel="2" collapsed="1" x14ac:dyDescent="0.3">
      <c r="A201" s="79" t="s">
        <v>321</v>
      </c>
      <c r="B201" s="80">
        <v>6.7</v>
      </c>
      <c r="C201" s="81">
        <v>-4.32</v>
      </c>
      <c r="D201" s="81">
        <v>0</v>
      </c>
      <c r="E201" s="81">
        <v>2.38</v>
      </c>
      <c r="F201" s="81">
        <v>0</v>
      </c>
      <c r="G201" s="81">
        <v>106.64</v>
      </c>
      <c r="H201" s="81">
        <v>85.24</v>
      </c>
      <c r="I201" s="81">
        <v>191.88</v>
      </c>
      <c r="J201" s="81">
        <v>104.21</v>
      </c>
      <c r="K201" s="81">
        <v>96.98</v>
      </c>
      <c r="L201" s="81">
        <v>25.23</v>
      </c>
      <c r="M201" s="81">
        <v>226.42</v>
      </c>
      <c r="N201" s="81">
        <v>40.11</v>
      </c>
      <c r="O201" s="81">
        <v>1.77</v>
      </c>
      <c r="P201" s="81">
        <v>40.25</v>
      </c>
      <c r="Q201" s="81">
        <v>82.13</v>
      </c>
      <c r="R201" s="82">
        <v>502.81</v>
      </c>
      <c r="S201" s="80">
        <v>47.41</v>
      </c>
      <c r="T201" s="81">
        <v>0.09</v>
      </c>
      <c r="U201" s="81">
        <v>9.14</v>
      </c>
      <c r="V201" s="81">
        <v>56.64</v>
      </c>
      <c r="W201" s="81">
        <v>24.03</v>
      </c>
      <c r="X201" s="81">
        <v>43.55</v>
      </c>
      <c r="Y201" s="81">
        <v>35</v>
      </c>
      <c r="Z201" s="81">
        <v>102.58</v>
      </c>
      <c r="AA201" s="81">
        <v>35</v>
      </c>
      <c r="AB201" s="81">
        <v>35</v>
      </c>
      <c r="AC201" s="81">
        <v>35</v>
      </c>
      <c r="AD201" s="81">
        <v>105</v>
      </c>
      <c r="AE201" s="81">
        <v>35</v>
      </c>
      <c r="AF201" s="81">
        <v>35</v>
      </c>
      <c r="AG201" s="81">
        <v>35</v>
      </c>
      <c r="AH201" s="81">
        <v>105</v>
      </c>
      <c r="AI201" s="82">
        <v>369.22</v>
      </c>
      <c r="AJ201" s="80">
        <v>47.41</v>
      </c>
      <c r="AK201" s="81">
        <v>35</v>
      </c>
      <c r="AL201" s="81">
        <v>35</v>
      </c>
      <c r="AM201" s="81">
        <v>117.41</v>
      </c>
      <c r="AN201" s="81">
        <v>35</v>
      </c>
      <c r="AO201" s="81">
        <v>35</v>
      </c>
      <c r="AP201" s="81">
        <v>35</v>
      </c>
      <c r="AQ201" s="81">
        <v>105</v>
      </c>
      <c r="AR201" s="81">
        <v>35</v>
      </c>
      <c r="AS201" s="81">
        <v>35</v>
      </c>
      <c r="AT201" s="81">
        <v>35</v>
      </c>
      <c r="AU201" s="81">
        <v>105</v>
      </c>
      <c r="AV201" s="81">
        <v>35</v>
      </c>
      <c r="AW201" s="81">
        <v>35</v>
      </c>
      <c r="AX201" s="81">
        <v>35</v>
      </c>
      <c r="AY201" s="81">
        <v>105</v>
      </c>
      <c r="AZ201" s="82"/>
      <c r="BA201" s="80">
        <v>47.41</v>
      </c>
      <c r="BB201" s="81">
        <v>0.09</v>
      </c>
      <c r="BC201" s="81">
        <v>9.14</v>
      </c>
      <c r="BD201" s="81">
        <v>56.64</v>
      </c>
      <c r="BE201" s="81">
        <v>24.03</v>
      </c>
      <c r="BF201" s="81">
        <v>35</v>
      </c>
      <c r="BG201" s="81">
        <v>35</v>
      </c>
      <c r="BH201" s="81">
        <v>94.03</v>
      </c>
      <c r="BI201" s="81">
        <v>35</v>
      </c>
      <c r="BJ201" s="81">
        <v>35</v>
      </c>
      <c r="BK201" s="81">
        <v>35</v>
      </c>
      <c r="BL201" s="81">
        <v>105</v>
      </c>
      <c r="BM201" s="81">
        <v>35</v>
      </c>
      <c r="BN201" s="81">
        <v>35</v>
      </c>
      <c r="BO201" s="81">
        <v>35</v>
      </c>
      <c r="BP201" s="81">
        <v>105</v>
      </c>
      <c r="BQ201" s="82">
        <v>360.67</v>
      </c>
      <c r="BR201" s="82">
        <v>19.519999999999996</v>
      </c>
      <c r="BS201" s="83">
        <v>81.231793591344143</v>
      </c>
      <c r="BT201" s="84">
        <f t="shared" si="6"/>
        <v>-133.58999999999997</v>
      </c>
      <c r="BU201" s="84">
        <f t="shared" si="7"/>
        <v>369.22</v>
      </c>
      <c r="BV201" s="84">
        <f t="shared" si="8"/>
        <v>8.5500000000000114</v>
      </c>
    </row>
    <row r="202" spans="1:74" ht="13.15" hidden="1" customHeight="1" outlineLevel="3" x14ac:dyDescent="0.3">
      <c r="A202" s="79" t="s">
        <v>2398</v>
      </c>
      <c r="B202" s="80">
        <v>0</v>
      </c>
      <c r="C202" s="81">
        <v>0</v>
      </c>
      <c r="D202" s="81">
        <v>0</v>
      </c>
      <c r="E202" s="81">
        <v>0</v>
      </c>
      <c r="F202" s="81">
        <v>0</v>
      </c>
      <c r="G202" s="81">
        <v>0</v>
      </c>
      <c r="H202" s="81">
        <v>0</v>
      </c>
      <c r="I202" s="81">
        <v>0</v>
      </c>
      <c r="J202" s="81">
        <v>0</v>
      </c>
      <c r="K202" s="81">
        <v>0</v>
      </c>
      <c r="L202" s="81">
        <v>0</v>
      </c>
      <c r="M202" s="81">
        <v>0</v>
      </c>
      <c r="N202" s="81">
        <v>0</v>
      </c>
      <c r="O202" s="81">
        <v>0</v>
      </c>
      <c r="P202" s="81">
        <v>0</v>
      </c>
      <c r="Q202" s="81">
        <v>0</v>
      </c>
      <c r="R202" s="82">
        <v>0</v>
      </c>
      <c r="S202" s="80">
        <v>0</v>
      </c>
      <c r="T202" s="81">
        <v>0</v>
      </c>
      <c r="U202" s="81">
        <v>0</v>
      </c>
      <c r="V202" s="81">
        <v>0</v>
      </c>
      <c r="W202" s="81">
        <v>0</v>
      </c>
      <c r="X202" s="81">
        <v>0</v>
      </c>
      <c r="Y202" s="81">
        <v>0</v>
      </c>
      <c r="Z202" s="81">
        <v>0</v>
      </c>
      <c r="AA202" s="81">
        <v>0</v>
      </c>
      <c r="AB202" s="81">
        <v>0</v>
      </c>
      <c r="AC202" s="81">
        <v>0</v>
      </c>
      <c r="AD202" s="81">
        <v>0</v>
      </c>
      <c r="AE202" s="81">
        <v>0</v>
      </c>
      <c r="AF202" s="81">
        <v>0</v>
      </c>
      <c r="AG202" s="81">
        <v>0</v>
      </c>
      <c r="AH202" s="81">
        <v>0</v>
      </c>
      <c r="AI202" s="82">
        <v>0</v>
      </c>
      <c r="AJ202" s="80">
        <v>0</v>
      </c>
      <c r="AK202" s="81">
        <v>0</v>
      </c>
      <c r="AL202" s="81">
        <v>0</v>
      </c>
      <c r="AM202" s="81">
        <v>0</v>
      </c>
      <c r="AN202" s="81">
        <v>0</v>
      </c>
      <c r="AO202" s="81">
        <v>0</v>
      </c>
      <c r="AP202" s="81">
        <v>0</v>
      </c>
      <c r="AQ202" s="81">
        <v>0</v>
      </c>
      <c r="AR202" s="81">
        <v>0</v>
      </c>
      <c r="AS202" s="81">
        <v>0</v>
      </c>
      <c r="AT202" s="81">
        <v>0</v>
      </c>
      <c r="AU202" s="81">
        <v>0</v>
      </c>
      <c r="AV202" s="81">
        <v>0</v>
      </c>
      <c r="AW202" s="81">
        <v>0</v>
      </c>
      <c r="AX202" s="81">
        <v>0</v>
      </c>
      <c r="AY202" s="81">
        <v>0</v>
      </c>
      <c r="AZ202" s="82"/>
      <c r="BA202" s="80">
        <v>0</v>
      </c>
      <c r="BB202" s="81">
        <v>0</v>
      </c>
      <c r="BC202" s="81">
        <v>0</v>
      </c>
      <c r="BD202" s="81">
        <v>0</v>
      </c>
      <c r="BE202" s="81">
        <v>0</v>
      </c>
      <c r="BF202" s="81">
        <v>0</v>
      </c>
      <c r="BG202" s="81">
        <v>0</v>
      </c>
      <c r="BH202" s="81">
        <v>0</v>
      </c>
      <c r="BI202" s="81">
        <v>0</v>
      </c>
      <c r="BJ202" s="81">
        <v>0</v>
      </c>
      <c r="BK202" s="81">
        <v>0</v>
      </c>
      <c r="BL202" s="81">
        <v>0</v>
      </c>
      <c r="BM202" s="81">
        <v>0</v>
      </c>
      <c r="BN202" s="81">
        <v>0</v>
      </c>
      <c r="BO202" s="81">
        <v>0</v>
      </c>
      <c r="BP202" s="81">
        <v>0</v>
      </c>
      <c r="BQ202" s="82">
        <v>0</v>
      </c>
      <c r="BR202" s="82">
        <v>0</v>
      </c>
      <c r="BS202" s="83">
        <v>0</v>
      </c>
      <c r="BT202" s="84">
        <f t="shared" si="6"/>
        <v>0</v>
      </c>
      <c r="BU202" s="84">
        <f t="shared" si="7"/>
        <v>0</v>
      </c>
      <c r="BV202" s="84">
        <f t="shared" si="8"/>
        <v>0</v>
      </c>
    </row>
    <row r="203" spans="1:74" ht="13.15" hidden="1" customHeight="1" outlineLevel="3" x14ac:dyDescent="0.3">
      <c r="A203" s="79" t="s">
        <v>322</v>
      </c>
      <c r="B203" s="80">
        <v>0</v>
      </c>
      <c r="C203" s="81">
        <v>0</v>
      </c>
      <c r="D203" s="81">
        <v>0</v>
      </c>
      <c r="E203" s="81">
        <v>0</v>
      </c>
      <c r="F203" s="81">
        <v>0</v>
      </c>
      <c r="G203" s="81">
        <v>0</v>
      </c>
      <c r="H203" s="81">
        <v>0</v>
      </c>
      <c r="I203" s="81">
        <v>0</v>
      </c>
      <c r="J203" s="81">
        <v>0</v>
      </c>
      <c r="K203" s="81">
        <v>0</v>
      </c>
      <c r="L203" s="81">
        <v>0</v>
      </c>
      <c r="M203" s="81">
        <v>0</v>
      </c>
      <c r="N203" s="81">
        <v>0</v>
      </c>
      <c r="O203" s="81">
        <v>0</v>
      </c>
      <c r="P203" s="81">
        <v>0</v>
      </c>
      <c r="Q203" s="81">
        <v>0</v>
      </c>
      <c r="R203" s="82">
        <v>0</v>
      </c>
      <c r="S203" s="80">
        <v>0</v>
      </c>
      <c r="T203" s="81">
        <v>0</v>
      </c>
      <c r="U203" s="81">
        <v>0</v>
      </c>
      <c r="V203" s="81">
        <v>0</v>
      </c>
      <c r="W203" s="81">
        <v>0</v>
      </c>
      <c r="X203" s="81">
        <v>0</v>
      </c>
      <c r="Y203" s="81">
        <v>0</v>
      </c>
      <c r="Z203" s="81">
        <v>0</v>
      </c>
      <c r="AA203" s="81">
        <v>0</v>
      </c>
      <c r="AB203" s="81">
        <v>0</v>
      </c>
      <c r="AC203" s="81">
        <v>0</v>
      </c>
      <c r="AD203" s="81">
        <v>0</v>
      </c>
      <c r="AE203" s="81">
        <v>0</v>
      </c>
      <c r="AF203" s="81">
        <v>0</v>
      </c>
      <c r="AG203" s="81">
        <v>0</v>
      </c>
      <c r="AH203" s="81">
        <v>0</v>
      </c>
      <c r="AI203" s="82">
        <v>0</v>
      </c>
      <c r="AJ203" s="80">
        <v>0</v>
      </c>
      <c r="AK203" s="81">
        <v>0</v>
      </c>
      <c r="AL203" s="81">
        <v>0</v>
      </c>
      <c r="AM203" s="81">
        <v>0</v>
      </c>
      <c r="AN203" s="81">
        <v>0</v>
      </c>
      <c r="AO203" s="81">
        <v>0</v>
      </c>
      <c r="AP203" s="81">
        <v>0</v>
      </c>
      <c r="AQ203" s="81">
        <v>0</v>
      </c>
      <c r="AR203" s="81">
        <v>0</v>
      </c>
      <c r="AS203" s="81">
        <v>0</v>
      </c>
      <c r="AT203" s="81">
        <v>0</v>
      </c>
      <c r="AU203" s="81">
        <v>0</v>
      </c>
      <c r="AV203" s="81">
        <v>0</v>
      </c>
      <c r="AW203" s="81">
        <v>0</v>
      </c>
      <c r="AX203" s="81">
        <v>0</v>
      </c>
      <c r="AY203" s="81">
        <v>0</v>
      </c>
      <c r="AZ203" s="82"/>
      <c r="BA203" s="80">
        <v>0</v>
      </c>
      <c r="BB203" s="81">
        <v>0</v>
      </c>
      <c r="BC203" s="81">
        <v>0</v>
      </c>
      <c r="BD203" s="81">
        <v>0</v>
      </c>
      <c r="BE203" s="81">
        <v>0</v>
      </c>
      <c r="BF203" s="81">
        <v>0</v>
      </c>
      <c r="BG203" s="81">
        <v>0</v>
      </c>
      <c r="BH203" s="81">
        <v>0</v>
      </c>
      <c r="BI203" s="81">
        <v>0</v>
      </c>
      <c r="BJ203" s="81">
        <v>0</v>
      </c>
      <c r="BK203" s="81">
        <v>0</v>
      </c>
      <c r="BL203" s="81">
        <v>0</v>
      </c>
      <c r="BM203" s="81">
        <v>0</v>
      </c>
      <c r="BN203" s="81">
        <v>0</v>
      </c>
      <c r="BO203" s="81">
        <v>0</v>
      </c>
      <c r="BP203" s="81">
        <v>0</v>
      </c>
      <c r="BQ203" s="82">
        <v>0</v>
      </c>
      <c r="BR203" s="82">
        <v>0</v>
      </c>
      <c r="BS203" s="83">
        <v>0</v>
      </c>
      <c r="BT203" s="84">
        <f t="shared" ref="BT203:BT266" si="9">AI203-R203</f>
        <v>0</v>
      </c>
      <c r="BU203" s="84">
        <f t="shared" ref="BU203:BU266" si="10">AI203-AZ203</f>
        <v>0</v>
      </c>
      <c r="BV203" s="84">
        <f t="shared" ref="BV203:BV266" si="11">AI203-BQ203</f>
        <v>0</v>
      </c>
    </row>
    <row r="204" spans="1:74" ht="13.15" hidden="1" customHeight="1" outlineLevel="3" x14ac:dyDescent="0.3">
      <c r="A204" s="79" t="s">
        <v>2399</v>
      </c>
      <c r="B204" s="80">
        <v>0</v>
      </c>
      <c r="C204" s="81">
        <v>0</v>
      </c>
      <c r="D204" s="81">
        <v>0</v>
      </c>
      <c r="E204" s="81">
        <v>0</v>
      </c>
      <c r="F204" s="81">
        <v>0</v>
      </c>
      <c r="G204" s="81">
        <v>0</v>
      </c>
      <c r="H204" s="81">
        <v>0</v>
      </c>
      <c r="I204" s="81">
        <v>0</v>
      </c>
      <c r="J204" s="81">
        <v>0</v>
      </c>
      <c r="K204" s="81">
        <v>0</v>
      </c>
      <c r="L204" s="81">
        <v>0</v>
      </c>
      <c r="M204" s="81">
        <v>0</v>
      </c>
      <c r="N204" s="81">
        <v>0</v>
      </c>
      <c r="O204" s="81">
        <v>0</v>
      </c>
      <c r="P204" s="81">
        <v>0</v>
      </c>
      <c r="Q204" s="81">
        <v>0</v>
      </c>
      <c r="R204" s="82">
        <v>0</v>
      </c>
      <c r="S204" s="80">
        <v>0</v>
      </c>
      <c r="T204" s="81">
        <v>0</v>
      </c>
      <c r="U204" s="81">
        <v>0</v>
      </c>
      <c r="V204" s="81">
        <v>0</v>
      </c>
      <c r="W204" s="81">
        <v>0</v>
      </c>
      <c r="X204" s="81">
        <v>0</v>
      </c>
      <c r="Y204" s="81">
        <v>130</v>
      </c>
      <c r="Z204" s="81">
        <v>130</v>
      </c>
      <c r="AA204" s="81">
        <v>130</v>
      </c>
      <c r="AB204" s="81">
        <v>130</v>
      </c>
      <c r="AC204" s="81">
        <v>130</v>
      </c>
      <c r="AD204" s="81">
        <v>390</v>
      </c>
      <c r="AE204" s="81">
        <v>130</v>
      </c>
      <c r="AF204" s="81">
        <v>130</v>
      </c>
      <c r="AG204" s="81">
        <v>130</v>
      </c>
      <c r="AH204" s="81">
        <v>390</v>
      </c>
      <c r="AI204" s="82">
        <v>910</v>
      </c>
      <c r="AJ204" s="80">
        <v>0</v>
      </c>
      <c r="AK204" s="81">
        <v>130</v>
      </c>
      <c r="AL204" s="81">
        <v>130</v>
      </c>
      <c r="AM204" s="81">
        <v>260</v>
      </c>
      <c r="AN204" s="81">
        <v>130</v>
      </c>
      <c r="AO204" s="81">
        <v>130</v>
      </c>
      <c r="AP204" s="81">
        <v>130</v>
      </c>
      <c r="AQ204" s="81">
        <v>390</v>
      </c>
      <c r="AR204" s="81">
        <v>130</v>
      </c>
      <c r="AS204" s="81">
        <v>130</v>
      </c>
      <c r="AT204" s="81">
        <v>130</v>
      </c>
      <c r="AU204" s="81">
        <v>390</v>
      </c>
      <c r="AV204" s="81">
        <v>130</v>
      </c>
      <c r="AW204" s="81">
        <v>130</v>
      </c>
      <c r="AX204" s="81">
        <v>130</v>
      </c>
      <c r="AY204" s="81">
        <v>390</v>
      </c>
      <c r="AZ204" s="82"/>
      <c r="BA204" s="80">
        <v>0</v>
      </c>
      <c r="BB204" s="81">
        <v>0</v>
      </c>
      <c r="BC204" s="81">
        <v>0</v>
      </c>
      <c r="BD204" s="81">
        <v>0</v>
      </c>
      <c r="BE204" s="81">
        <v>0</v>
      </c>
      <c r="BF204" s="81">
        <v>130</v>
      </c>
      <c r="BG204" s="81">
        <v>130</v>
      </c>
      <c r="BH204" s="81">
        <v>260</v>
      </c>
      <c r="BI204" s="81">
        <v>130</v>
      </c>
      <c r="BJ204" s="81">
        <v>130</v>
      </c>
      <c r="BK204" s="81">
        <v>130</v>
      </c>
      <c r="BL204" s="81">
        <v>390</v>
      </c>
      <c r="BM204" s="81">
        <v>130</v>
      </c>
      <c r="BN204" s="81">
        <v>130</v>
      </c>
      <c r="BO204" s="81">
        <v>130</v>
      </c>
      <c r="BP204" s="81">
        <v>390</v>
      </c>
      <c r="BQ204" s="82">
        <v>1040</v>
      </c>
      <c r="BR204" s="82">
        <v>0</v>
      </c>
      <c r="BS204" s="83">
        <v>0</v>
      </c>
      <c r="BT204" s="84">
        <f t="shared" si="9"/>
        <v>910</v>
      </c>
      <c r="BU204" s="84">
        <f t="shared" si="10"/>
        <v>910</v>
      </c>
      <c r="BV204" s="84">
        <f t="shared" si="11"/>
        <v>-130</v>
      </c>
    </row>
    <row r="205" spans="1:74" ht="13.15" hidden="1" customHeight="1" outlineLevel="3" x14ac:dyDescent="0.3">
      <c r="A205" s="79" t="s">
        <v>323</v>
      </c>
      <c r="B205" s="80">
        <v>0</v>
      </c>
      <c r="C205" s="81">
        <v>0</v>
      </c>
      <c r="D205" s="81">
        <v>0</v>
      </c>
      <c r="E205" s="81">
        <v>0</v>
      </c>
      <c r="F205" s="81">
        <v>0</v>
      </c>
      <c r="G205" s="81">
        <v>0</v>
      </c>
      <c r="H205" s="81">
        <v>0</v>
      </c>
      <c r="I205" s="81">
        <v>0</v>
      </c>
      <c r="J205" s="81">
        <v>0</v>
      </c>
      <c r="K205" s="81">
        <v>0</v>
      </c>
      <c r="L205" s="81">
        <v>0</v>
      </c>
      <c r="M205" s="81">
        <v>0</v>
      </c>
      <c r="N205" s="81">
        <v>0</v>
      </c>
      <c r="O205" s="81">
        <v>0</v>
      </c>
      <c r="P205" s="81">
        <v>0</v>
      </c>
      <c r="Q205" s="81">
        <v>0</v>
      </c>
      <c r="R205" s="82">
        <v>0</v>
      </c>
      <c r="S205" s="80">
        <v>0</v>
      </c>
      <c r="T205" s="81">
        <v>0</v>
      </c>
      <c r="U205" s="81">
        <v>0</v>
      </c>
      <c r="V205" s="81">
        <v>0</v>
      </c>
      <c r="W205" s="81">
        <v>0</v>
      </c>
      <c r="X205" s="81">
        <v>0</v>
      </c>
      <c r="Y205" s="81">
        <v>0</v>
      </c>
      <c r="Z205" s="81">
        <v>0</v>
      </c>
      <c r="AA205" s="81">
        <v>0</v>
      </c>
      <c r="AB205" s="81">
        <v>0</v>
      </c>
      <c r="AC205" s="81">
        <v>0</v>
      </c>
      <c r="AD205" s="81">
        <v>0</v>
      </c>
      <c r="AE205" s="81">
        <v>0</v>
      </c>
      <c r="AF205" s="81">
        <v>0</v>
      </c>
      <c r="AG205" s="81">
        <v>0</v>
      </c>
      <c r="AH205" s="81">
        <v>0</v>
      </c>
      <c r="AI205" s="82">
        <v>0</v>
      </c>
      <c r="AJ205" s="80">
        <v>0</v>
      </c>
      <c r="AK205" s="81">
        <v>0</v>
      </c>
      <c r="AL205" s="81">
        <v>0</v>
      </c>
      <c r="AM205" s="81">
        <v>0</v>
      </c>
      <c r="AN205" s="81">
        <v>0</v>
      </c>
      <c r="AO205" s="81">
        <v>0</v>
      </c>
      <c r="AP205" s="81">
        <v>0</v>
      </c>
      <c r="AQ205" s="81">
        <v>0</v>
      </c>
      <c r="AR205" s="81">
        <v>0</v>
      </c>
      <c r="AS205" s="81">
        <v>0</v>
      </c>
      <c r="AT205" s="81">
        <v>0</v>
      </c>
      <c r="AU205" s="81">
        <v>0</v>
      </c>
      <c r="AV205" s="81">
        <v>0</v>
      </c>
      <c r="AW205" s="81">
        <v>0</v>
      </c>
      <c r="AX205" s="81">
        <v>0</v>
      </c>
      <c r="AY205" s="81">
        <v>0</v>
      </c>
      <c r="AZ205" s="82"/>
      <c r="BA205" s="80">
        <v>0</v>
      </c>
      <c r="BB205" s="81">
        <v>0</v>
      </c>
      <c r="BC205" s="81">
        <v>0</v>
      </c>
      <c r="BD205" s="81">
        <v>0</v>
      </c>
      <c r="BE205" s="81">
        <v>0</v>
      </c>
      <c r="BF205" s="81">
        <v>0</v>
      </c>
      <c r="BG205" s="81">
        <v>0</v>
      </c>
      <c r="BH205" s="81">
        <v>0</v>
      </c>
      <c r="BI205" s="81">
        <v>0</v>
      </c>
      <c r="BJ205" s="81">
        <v>0</v>
      </c>
      <c r="BK205" s="81">
        <v>0</v>
      </c>
      <c r="BL205" s="81">
        <v>0</v>
      </c>
      <c r="BM205" s="81">
        <v>0</v>
      </c>
      <c r="BN205" s="81">
        <v>0</v>
      </c>
      <c r="BO205" s="81">
        <v>0</v>
      </c>
      <c r="BP205" s="81">
        <v>0</v>
      </c>
      <c r="BQ205" s="82">
        <v>0</v>
      </c>
      <c r="BR205" s="82">
        <v>0</v>
      </c>
      <c r="BS205" s="83">
        <v>0</v>
      </c>
      <c r="BT205" s="84">
        <f t="shared" si="9"/>
        <v>0</v>
      </c>
      <c r="BU205" s="84">
        <f t="shared" si="10"/>
        <v>0</v>
      </c>
      <c r="BV205" s="84">
        <f t="shared" si="11"/>
        <v>0</v>
      </c>
    </row>
    <row r="206" spans="1:74" ht="13.15" hidden="1" customHeight="1" outlineLevel="3" x14ac:dyDescent="0.3">
      <c r="A206" s="79" t="s">
        <v>324</v>
      </c>
      <c r="B206" s="80">
        <v>0</v>
      </c>
      <c r="C206" s="81">
        <v>0</v>
      </c>
      <c r="D206" s="81">
        <v>0</v>
      </c>
      <c r="E206" s="81">
        <v>0</v>
      </c>
      <c r="F206" s="81">
        <v>0</v>
      </c>
      <c r="G206" s="81">
        <v>0</v>
      </c>
      <c r="H206" s="81">
        <v>0</v>
      </c>
      <c r="I206" s="81">
        <v>0</v>
      </c>
      <c r="J206" s="81">
        <v>0</v>
      </c>
      <c r="K206" s="81">
        <v>0</v>
      </c>
      <c r="L206" s="81">
        <v>0</v>
      </c>
      <c r="M206" s="81">
        <v>0</v>
      </c>
      <c r="N206" s="81">
        <v>0</v>
      </c>
      <c r="O206" s="81">
        <v>0</v>
      </c>
      <c r="P206" s="81">
        <v>0</v>
      </c>
      <c r="Q206" s="81">
        <v>0</v>
      </c>
      <c r="R206" s="82">
        <v>0</v>
      </c>
      <c r="S206" s="80">
        <v>0</v>
      </c>
      <c r="T206" s="81">
        <v>0</v>
      </c>
      <c r="U206" s="81">
        <v>0</v>
      </c>
      <c r="V206" s="81">
        <v>0</v>
      </c>
      <c r="W206" s="81">
        <v>0</v>
      </c>
      <c r="X206" s="81">
        <v>0</v>
      </c>
      <c r="Y206" s="81">
        <v>0</v>
      </c>
      <c r="Z206" s="81">
        <v>0</v>
      </c>
      <c r="AA206" s="81">
        <v>0</v>
      </c>
      <c r="AB206" s="81">
        <v>0</v>
      </c>
      <c r="AC206" s="81">
        <v>0</v>
      </c>
      <c r="AD206" s="81">
        <v>0</v>
      </c>
      <c r="AE206" s="81">
        <v>0</v>
      </c>
      <c r="AF206" s="81">
        <v>0</v>
      </c>
      <c r="AG206" s="81">
        <v>0</v>
      </c>
      <c r="AH206" s="81">
        <v>0</v>
      </c>
      <c r="AI206" s="82">
        <v>0</v>
      </c>
      <c r="AJ206" s="80">
        <v>0</v>
      </c>
      <c r="AK206" s="81">
        <v>0</v>
      </c>
      <c r="AL206" s="81">
        <v>0</v>
      </c>
      <c r="AM206" s="81">
        <v>0</v>
      </c>
      <c r="AN206" s="81">
        <v>0</v>
      </c>
      <c r="AO206" s="81">
        <v>0</v>
      </c>
      <c r="AP206" s="81">
        <v>0</v>
      </c>
      <c r="AQ206" s="81">
        <v>0</v>
      </c>
      <c r="AR206" s="81">
        <v>0</v>
      </c>
      <c r="AS206" s="81">
        <v>0</v>
      </c>
      <c r="AT206" s="81">
        <v>0</v>
      </c>
      <c r="AU206" s="81">
        <v>0</v>
      </c>
      <c r="AV206" s="81">
        <v>0</v>
      </c>
      <c r="AW206" s="81">
        <v>0</v>
      </c>
      <c r="AX206" s="81">
        <v>0</v>
      </c>
      <c r="AY206" s="81">
        <v>0</v>
      </c>
      <c r="AZ206" s="82"/>
      <c r="BA206" s="80">
        <v>0</v>
      </c>
      <c r="BB206" s="81">
        <v>0</v>
      </c>
      <c r="BC206" s="81">
        <v>0</v>
      </c>
      <c r="BD206" s="81">
        <v>0</v>
      </c>
      <c r="BE206" s="81">
        <v>0</v>
      </c>
      <c r="BF206" s="81">
        <v>0</v>
      </c>
      <c r="BG206" s="81">
        <v>0</v>
      </c>
      <c r="BH206" s="81">
        <v>0</v>
      </c>
      <c r="BI206" s="81">
        <v>0</v>
      </c>
      <c r="BJ206" s="81">
        <v>0</v>
      </c>
      <c r="BK206" s="81">
        <v>0</v>
      </c>
      <c r="BL206" s="81">
        <v>0</v>
      </c>
      <c r="BM206" s="81">
        <v>0</v>
      </c>
      <c r="BN206" s="81">
        <v>0</v>
      </c>
      <c r="BO206" s="81">
        <v>0</v>
      </c>
      <c r="BP206" s="81">
        <v>0</v>
      </c>
      <c r="BQ206" s="82">
        <v>0</v>
      </c>
      <c r="BR206" s="82">
        <v>0</v>
      </c>
      <c r="BS206" s="83">
        <v>0</v>
      </c>
      <c r="BT206" s="84">
        <f t="shared" si="9"/>
        <v>0</v>
      </c>
      <c r="BU206" s="84">
        <f t="shared" si="10"/>
        <v>0</v>
      </c>
      <c r="BV206" s="84">
        <f t="shared" si="11"/>
        <v>0</v>
      </c>
    </row>
    <row r="207" spans="1:74" ht="13.15" hidden="1" customHeight="1" outlineLevel="3" x14ac:dyDescent="0.3">
      <c r="A207" s="79" t="s">
        <v>325</v>
      </c>
      <c r="B207" s="80">
        <v>0</v>
      </c>
      <c r="C207" s="81">
        <v>0</v>
      </c>
      <c r="D207" s="81">
        <v>0</v>
      </c>
      <c r="E207" s="81">
        <v>0</v>
      </c>
      <c r="F207" s="81">
        <v>0</v>
      </c>
      <c r="G207" s="81">
        <v>0</v>
      </c>
      <c r="H207" s="81">
        <v>0</v>
      </c>
      <c r="I207" s="81">
        <v>0</v>
      </c>
      <c r="J207" s="81">
        <v>0</v>
      </c>
      <c r="K207" s="81">
        <v>0</v>
      </c>
      <c r="L207" s="81">
        <v>0</v>
      </c>
      <c r="M207" s="81">
        <v>0</v>
      </c>
      <c r="N207" s="81">
        <v>0</v>
      </c>
      <c r="O207" s="81">
        <v>0</v>
      </c>
      <c r="P207" s="81">
        <v>0</v>
      </c>
      <c r="Q207" s="81">
        <v>0</v>
      </c>
      <c r="R207" s="82">
        <v>0</v>
      </c>
      <c r="S207" s="80">
        <v>0</v>
      </c>
      <c r="T207" s="81">
        <v>0</v>
      </c>
      <c r="U207" s="81">
        <v>0</v>
      </c>
      <c r="V207" s="81">
        <v>0</v>
      </c>
      <c r="W207" s="81">
        <v>0</v>
      </c>
      <c r="X207" s="81">
        <v>0</v>
      </c>
      <c r="Y207" s="81">
        <v>0</v>
      </c>
      <c r="Z207" s="81">
        <v>0</v>
      </c>
      <c r="AA207" s="81">
        <v>0</v>
      </c>
      <c r="AB207" s="81">
        <v>0</v>
      </c>
      <c r="AC207" s="81">
        <v>0</v>
      </c>
      <c r="AD207" s="81">
        <v>0</v>
      </c>
      <c r="AE207" s="81">
        <v>0</v>
      </c>
      <c r="AF207" s="81">
        <v>0</v>
      </c>
      <c r="AG207" s="81">
        <v>0</v>
      </c>
      <c r="AH207" s="81">
        <v>0</v>
      </c>
      <c r="AI207" s="82">
        <v>0</v>
      </c>
      <c r="AJ207" s="80">
        <v>0</v>
      </c>
      <c r="AK207" s="81">
        <v>0</v>
      </c>
      <c r="AL207" s="81">
        <v>0</v>
      </c>
      <c r="AM207" s="81">
        <v>0</v>
      </c>
      <c r="AN207" s="81">
        <v>0</v>
      </c>
      <c r="AO207" s="81">
        <v>0</v>
      </c>
      <c r="AP207" s="81">
        <v>0</v>
      </c>
      <c r="AQ207" s="81">
        <v>0</v>
      </c>
      <c r="AR207" s="81">
        <v>0</v>
      </c>
      <c r="AS207" s="81">
        <v>0</v>
      </c>
      <c r="AT207" s="81">
        <v>0</v>
      </c>
      <c r="AU207" s="81">
        <v>0</v>
      </c>
      <c r="AV207" s="81">
        <v>0</v>
      </c>
      <c r="AW207" s="81">
        <v>0</v>
      </c>
      <c r="AX207" s="81">
        <v>0</v>
      </c>
      <c r="AY207" s="81">
        <v>0</v>
      </c>
      <c r="AZ207" s="82"/>
      <c r="BA207" s="80">
        <v>0</v>
      </c>
      <c r="BB207" s="81">
        <v>0</v>
      </c>
      <c r="BC207" s="81">
        <v>0</v>
      </c>
      <c r="BD207" s="81">
        <v>0</v>
      </c>
      <c r="BE207" s="81">
        <v>0</v>
      </c>
      <c r="BF207" s="81">
        <v>0</v>
      </c>
      <c r="BG207" s="81">
        <v>0</v>
      </c>
      <c r="BH207" s="81">
        <v>0</v>
      </c>
      <c r="BI207" s="81">
        <v>0</v>
      </c>
      <c r="BJ207" s="81">
        <v>0</v>
      </c>
      <c r="BK207" s="81">
        <v>0</v>
      </c>
      <c r="BL207" s="81">
        <v>0</v>
      </c>
      <c r="BM207" s="81">
        <v>0</v>
      </c>
      <c r="BN207" s="81">
        <v>0</v>
      </c>
      <c r="BO207" s="81">
        <v>0</v>
      </c>
      <c r="BP207" s="81">
        <v>0</v>
      </c>
      <c r="BQ207" s="82">
        <v>0</v>
      </c>
      <c r="BR207" s="82">
        <v>0</v>
      </c>
      <c r="BS207" s="83">
        <v>0</v>
      </c>
      <c r="BT207" s="84">
        <f t="shared" si="9"/>
        <v>0</v>
      </c>
      <c r="BU207" s="84">
        <f t="shared" si="10"/>
        <v>0</v>
      </c>
      <c r="BV207" s="84">
        <f t="shared" si="11"/>
        <v>0</v>
      </c>
    </row>
    <row r="208" spans="1:74" ht="13.15" hidden="1" customHeight="1" outlineLevel="2" collapsed="1" x14ac:dyDescent="0.3">
      <c r="A208" s="79" t="s">
        <v>326</v>
      </c>
      <c r="B208" s="80">
        <v>968.31</v>
      </c>
      <c r="C208" s="81">
        <v>0</v>
      </c>
      <c r="D208" s="81">
        <v>42.75</v>
      </c>
      <c r="E208" s="81">
        <v>1011.06</v>
      </c>
      <c r="F208" s="81">
        <v>19.91</v>
      </c>
      <c r="G208" s="81">
        <v>0</v>
      </c>
      <c r="H208" s="81">
        <v>67.989999999999995</v>
      </c>
      <c r="I208" s="81">
        <v>87.899999999999991</v>
      </c>
      <c r="J208" s="81">
        <v>287.57999999999993</v>
      </c>
      <c r="K208" s="81">
        <v>64.13</v>
      </c>
      <c r="L208" s="81">
        <v>98.07</v>
      </c>
      <c r="M208" s="81">
        <v>449.77999999999992</v>
      </c>
      <c r="N208" s="81">
        <v>82.170000000000016</v>
      </c>
      <c r="O208" s="81">
        <v>0</v>
      </c>
      <c r="P208" s="81">
        <v>0</v>
      </c>
      <c r="Q208" s="81">
        <v>82.170000000000016</v>
      </c>
      <c r="R208" s="82">
        <v>1630.91</v>
      </c>
      <c r="S208" s="80">
        <v>157.4</v>
      </c>
      <c r="T208" s="81">
        <v>106.55</v>
      </c>
      <c r="U208" s="81">
        <v>0</v>
      </c>
      <c r="V208" s="81">
        <v>263.95</v>
      </c>
      <c r="W208" s="81">
        <v>0</v>
      </c>
      <c r="X208" s="81">
        <v>0</v>
      </c>
      <c r="Y208" s="81">
        <v>130</v>
      </c>
      <c r="Z208" s="81">
        <v>130</v>
      </c>
      <c r="AA208" s="81">
        <v>130</v>
      </c>
      <c r="AB208" s="81">
        <v>130</v>
      </c>
      <c r="AC208" s="81">
        <v>130</v>
      </c>
      <c r="AD208" s="81">
        <v>390</v>
      </c>
      <c r="AE208" s="81">
        <v>130</v>
      </c>
      <c r="AF208" s="81">
        <v>130</v>
      </c>
      <c r="AG208" s="81">
        <v>130</v>
      </c>
      <c r="AH208" s="81">
        <v>390</v>
      </c>
      <c r="AI208" s="82">
        <v>1173.95</v>
      </c>
      <c r="AJ208" s="80">
        <v>157.4</v>
      </c>
      <c r="AK208" s="81">
        <v>130</v>
      </c>
      <c r="AL208" s="81">
        <v>130</v>
      </c>
      <c r="AM208" s="81">
        <v>417.4</v>
      </c>
      <c r="AN208" s="81">
        <v>130</v>
      </c>
      <c r="AO208" s="81">
        <v>130</v>
      </c>
      <c r="AP208" s="81">
        <v>130</v>
      </c>
      <c r="AQ208" s="81">
        <v>390</v>
      </c>
      <c r="AR208" s="81">
        <v>130</v>
      </c>
      <c r="AS208" s="81">
        <v>130</v>
      </c>
      <c r="AT208" s="81">
        <v>130</v>
      </c>
      <c r="AU208" s="81">
        <v>390</v>
      </c>
      <c r="AV208" s="81">
        <v>130</v>
      </c>
      <c r="AW208" s="81">
        <v>130</v>
      </c>
      <c r="AX208" s="81">
        <v>130</v>
      </c>
      <c r="AY208" s="81">
        <v>390</v>
      </c>
      <c r="AZ208" s="82"/>
      <c r="BA208" s="80">
        <v>157.4</v>
      </c>
      <c r="BB208" s="81">
        <v>106.55</v>
      </c>
      <c r="BC208" s="81">
        <v>0</v>
      </c>
      <c r="BD208" s="81">
        <v>263.95</v>
      </c>
      <c r="BE208" s="81">
        <v>0</v>
      </c>
      <c r="BF208" s="81">
        <v>130</v>
      </c>
      <c r="BG208" s="81">
        <v>130</v>
      </c>
      <c r="BH208" s="81">
        <v>260</v>
      </c>
      <c r="BI208" s="81">
        <v>130</v>
      </c>
      <c r="BJ208" s="81">
        <v>130</v>
      </c>
      <c r="BK208" s="81">
        <v>130</v>
      </c>
      <c r="BL208" s="81">
        <v>390</v>
      </c>
      <c r="BM208" s="81">
        <v>130</v>
      </c>
      <c r="BN208" s="81">
        <v>130</v>
      </c>
      <c r="BO208" s="81">
        <v>130</v>
      </c>
      <c r="BP208" s="81">
        <v>390</v>
      </c>
      <c r="BQ208" s="82">
        <v>1303.95</v>
      </c>
      <c r="BR208" s="82">
        <v>0</v>
      </c>
      <c r="BS208" s="83">
        <v>0</v>
      </c>
      <c r="BT208" s="84">
        <f t="shared" si="9"/>
        <v>-456.96000000000004</v>
      </c>
      <c r="BU208" s="84">
        <f t="shared" si="10"/>
        <v>1173.95</v>
      </c>
      <c r="BV208" s="84">
        <f t="shared" si="11"/>
        <v>-130</v>
      </c>
    </row>
    <row r="209" spans="1:74" ht="13.15" hidden="1" customHeight="1" outlineLevel="3" x14ac:dyDescent="0.3">
      <c r="A209" s="79" t="s">
        <v>327</v>
      </c>
      <c r="B209" s="80"/>
      <c r="C209" s="81"/>
      <c r="D209" s="81"/>
      <c r="E209" s="81"/>
      <c r="F209" s="81"/>
      <c r="G209" s="81"/>
      <c r="H209" s="81"/>
      <c r="I209" s="81"/>
      <c r="J209" s="81"/>
      <c r="K209" s="81"/>
      <c r="L209" s="81"/>
      <c r="M209" s="81"/>
      <c r="N209" s="81"/>
      <c r="O209" s="81"/>
      <c r="P209" s="81"/>
      <c r="Q209" s="81"/>
      <c r="R209" s="82"/>
      <c r="S209" s="80"/>
      <c r="T209" s="81"/>
      <c r="U209" s="81"/>
      <c r="V209" s="81"/>
      <c r="W209" s="81"/>
      <c r="X209" s="81"/>
      <c r="Y209" s="81"/>
      <c r="Z209" s="81"/>
      <c r="AA209" s="81"/>
      <c r="AB209" s="81"/>
      <c r="AC209" s="81"/>
      <c r="AD209" s="81"/>
      <c r="AE209" s="81"/>
      <c r="AF209" s="81"/>
      <c r="AG209" s="81"/>
      <c r="AH209" s="81"/>
      <c r="AI209" s="82"/>
      <c r="AJ209" s="80"/>
      <c r="AK209" s="81"/>
      <c r="AL209" s="81"/>
      <c r="AM209" s="81"/>
      <c r="AN209" s="81"/>
      <c r="AO209" s="81"/>
      <c r="AP209" s="81"/>
      <c r="AQ209" s="81"/>
      <c r="AR209" s="81"/>
      <c r="AS209" s="81"/>
      <c r="AT209" s="81"/>
      <c r="AU209" s="81"/>
      <c r="AV209" s="81"/>
      <c r="AW209" s="81"/>
      <c r="AX209" s="81"/>
      <c r="AY209" s="81"/>
      <c r="AZ209" s="82"/>
      <c r="BA209" s="80"/>
      <c r="BB209" s="81"/>
      <c r="BC209" s="81"/>
      <c r="BD209" s="81"/>
      <c r="BE209" s="81"/>
      <c r="BF209" s="81"/>
      <c r="BG209" s="81"/>
      <c r="BH209" s="81"/>
      <c r="BI209" s="81"/>
      <c r="BJ209" s="81"/>
      <c r="BK209" s="81"/>
      <c r="BL209" s="81"/>
      <c r="BM209" s="81"/>
      <c r="BN209" s="81"/>
      <c r="BO209" s="81"/>
      <c r="BP209" s="81"/>
      <c r="BQ209" s="82"/>
      <c r="BR209" s="82"/>
      <c r="BS209" s="83"/>
      <c r="BT209" s="84">
        <f t="shared" si="9"/>
        <v>0</v>
      </c>
      <c r="BU209" s="84">
        <f t="shared" si="10"/>
        <v>0</v>
      </c>
      <c r="BV209" s="84">
        <f t="shared" si="11"/>
        <v>0</v>
      </c>
    </row>
    <row r="210" spans="1:74" ht="13.15" hidden="1" customHeight="1" outlineLevel="3" x14ac:dyDescent="0.3">
      <c r="A210" s="79" t="s">
        <v>328</v>
      </c>
      <c r="B210" s="80"/>
      <c r="C210" s="81"/>
      <c r="D210" s="81"/>
      <c r="E210" s="81"/>
      <c r="F210" s="81"/>
      <c r="G210" s="81"/>
      <c r="H210" s="81"/>
      <c r="I210" s="81"/>
      <c r="J210" s="81"/>
      <c r="K210" s="81"/>
      <c r="L210" s="81"/>
      <c r="M210" s="81"/>
      <c r="N210" s="81"/>
      <c r="O210" s="81"/>
      <c r="P210" s="81"/>
      <c r="Q210" s="81"/>
      <c r="R210" s="82"/>
      <c r="S210" s="80"/>
      <c r="T210" s="81"/>
      <c r="U210" s="81"/>
      <c r="V210" s="81"/>
      <c r="W210" s="81"/>
      <c r="X210" s="81"/>
      <c r="Y210" s="81"/>
      <c r="Z210" s="81"/>
      <c r="AA210" s="81"/>
      <c r="AB210" s="81"/>
      <c r="AC210" s="81"/>
      <c r="AD210" s="81"/>
      <c r="AE210" s="81"/>
      <c r="AF210" s="81"/>
      <c r="AG210" s="81"/>
      <c r="AH210" s="81"/>
      <c r="AI210" s="82"/>
      <c r="AJ210" s="80"/>
      <c r="AK210" s="81"/>
      <c r="AL210" s="81"/>
      <c r="AM210" s="81"/>
      <c r="AN210" s="81"/>
      <c r="AO210" s="81"/>
      <c r="AP210" s="81"/>
      <c r="AQ210" s="81"/>
      <c r="AR210" s="81"/>
      <c r="AS210" s="81"/>
      <c r="AT210" s="81"/>
      <c r="AU210" s="81"/>
      <c r="AV210" s="81"/>
      <c r="AW210" s="81"/>
      <c r="AX210" s="81"/>
      <c r="AY210" s="81"/>
      <c r="AZ210" s="82"/>
      <c r="BA210" s="80"/>
      <c r="BB210" s="81"/>
      <c r="BC210" s="81"/>
      <c r="BD210" s="81"/>
      <c r="BE210" s="81"/>
      <c r="BF210" s="81"/>
      <c r="BG210" s="81"/>
      <c r="BH210" s="81"/>
      <c r="BI210" s="81"/>
      <c r="BJ210" s="81"/>
      <c r="BK210" s="81"/>
      <c r="BL210" s="81"/>
      <c r="BM210" s="81"/>
      <c r="BN210" s="81"/>
      <c r="BO210" s="81"/>
      <c r="BP210" s="81"/>
      <c r="BQ210" s="82"/>
      <c r="BR210" s="82"/>
      <c r="BS210" s="83"/>
      <c r="BT210" s="84">
        <f t="shared" si="9"/>
        <v>0</v>
      </c>
      <c r="BU210" s="84">
        <f t="shared" si="10"/>
        <v>0</v>
      </c>
      <c r="BV210" s="84">
        <f t="shared" si="11"/>
        <v>0</v>
      </c>
    </row>
    <row r="211" spans="1:74" ht="13.15" hidden="1" customHeight="1" outlineLevel="3" x14ac:dyDescent="0.3">
      <c r="A211" s="79" t="s">
        <v>2400</v>
      </c>
      <c r="B211" s="80">
        <v>0</v>
      </c>
      <c r="C211" s="81">
        <v>0</v>
      </c>
      <c r="D211" s="81">
        <v>0</v>
      </c>
      <c r="E211" s="81">
        <v>0</v>
      </c>
      <c r="F211" s="81">
        <v>0</v>
      </c>
      <c r="G211" s="81">
        <v>0</v>
      </c>
      <c r="H211" s="81">
        <v>0</v>
      </c>
      <c r="I211" s="81">
        <v>0</v>
      </c>
      <c r="J211" s="81">
        <v>0</v>
      </c>
      <c r="K211" s="81">
        <v>0</v>
      </c>
      <c r="L211" s="81">
        <v>0</v>
      </c>
      <c r="M211" s="81">
        <v>0</v>
      </c>
      <c r="N211" s="81">
        <v>0</v>
      </c>
      <c r="O211" s="81">
        <v>0</v>
      </c>
      <c r="P211" s="81">
        <v>0</v>
      </c>
      <c r="Q211" s="81">
        <v>0</v>
      </c>
      <c r="R211" s="82">
        <v>0</v>
      </c>
      <c r="S211" s="80">
        <v>0</v>
      </c>
      <c r="T211" s="81">
        <v>0</v>
      </c>
      <c r="U211" s="81">
        <v>0</v>
      </c>
      <c r="V211" s="81">
        <v>0</v>
      </c>
      <c r="W211" s="81">
        <v>0</v>
      </c>
      <c r="X211" s="81">
        <v>0</v>
      </c>
      <c r="Y211" s="81">
        <v>0</v>
      </c>
      <c r="Z211" s="81">
        <v>0</v>
      </c>
      <c r="AA211" s="81">
        <v>0</v>
      </c>
      <c r="AB211" s="81">
        <v>0</v>
      </c>
      <c r="AC211" s="81">
        <v>0</v>
      </c>
      <c r="AD211" s="81">
        <v>0</v>
      </c>
      <c r="AE211" s="81">
        <v>0</v>
      </c>
      <c r="AF211" s="81">
        <v>0</v>
      </c>
      <c r="AG211" s="81">
        <v>0</v>
      </c>
      <c r="AH211" s="81">
        <v>0</v>
      </c>
      <c r="AI211" s="82">
        <v>0</v>
      </c>
      <c r="AJ211" s="80">
        <v>0</v>
      </c>
      <c r="AK211" s="81">
        <v>0</v>
      </c>
      <c r="AL211" s="81">
        <v>0</v>
      </c>
      <c r="AM211" s="81">
        <v>0</v>
      </c>
      <c r="AN211" s="81">
        <v>0</v>
      </c>
      <c r="AO211" s="81">
        <v>0</v>
      </c>
      <c r="AP211" s="81">
        <v>0</v>
      </c>
      <c r="AQ211" s="81">
        <v>0</v>
      </c>
      <c r="AR211" s="81">
        <v>0</v>
      </c>
      <c r="AS211" s="81">
        <v>0</v>
      </c>
      <c r="AT211" s="81">
        <v>0</v>
      </c>
      <c r="AU211" s="81">
        <v>0</v>
      </c>
      <c r="AV211" s="81">
        <v>0</v>
      </c>
      <c r="AW211" s="81">
        <v>0</v>
      </c>
      <c r="AX211" s="81">
        <v>0</v>
      </c>
      <c r="AY211" s="81">
        <v>0</v>
      </c>
      <c r="AZ211" s="82"/>
      <c r="BA211" s="80">
        <v>0</v>
      </c>
      <c r="BB211" s="81">
        <v>0</v>
      </c>
      <c r="BC211" s="81">
        <v>0</v>
      </c>
      <c r="BD211" s="81">
        <v>0</v>
      </c>
      <c r="BE211" s="81">
        <v>0</v>
      </c>
      <c r="BF211" s="81">
        <v>0</v>
      </c>
      <c r="BG211" s="81">
        <v>0</v>
      </c>
      <c r="BH211" s="81">
        <v>0</v>
      </c>
      <c r="BI211" s="81">
        <v>0</v>
      </c>
      <c r="BJ211" s="81">
        <v>0</v>
      </c>
      <c r="BK211" s="81">
        <v>0</v>
      </c>
      <c r="BL211" s="81">
        <v>0</v>
      </c>
      <c r="BM211" s="81">
        <v>0</v>
      </c>
      <c r="BN211" s="81">
        <v>0</v>
      </c>
      <c r="BO211" s="81">
        <v>0</v>
      </c>
      <c r="BP211" s="81">
        <v>0</v>
      </c>
      <c r="BQ211" s="82">
        <v>0</v>
      </c>
      <c r="BR211" s="82">
        <v>0</v>
      </c>
      <c r="BS211" s="83">
        <v>0</v>
      </c>
      <c r="BT211" s="84">
        <f t="shared" si="9"/>
        <v>0</v>
      </c>
      <c r="BU211" s="84">
        <f t="shared" si="10"/>
        <v>0</v>
      </c>
      <c r="BV211" s="84">
        <f t="shared" si="11"/>
        <v>0</v>
      </c>
    </row>
    <row r="212" spans="1:74" ht="13.15" hidden="1" customHeight="1" outlineLevel="3" x14ac:dyDescent="0.3">
      <c r="A212" s="79" t="s">
        <v>2401</v>
      </c>
      <c r="B212" s="80">
        <v>0</v>
      </c>
      <c r="C212" s="81">
        <v>0</v>
      </c>
      <c r="D212" s="81">
        <v>0</v>
      </c>
      <c r="E212" s="81">
        <v>0</v>
      </c>
      <c r="F212" s="81">
        <v>0</v>
      </c>
      <c r="G212" s="81">
        <v>0</v>
      </c>
      <c r="H212" s="81">
        <v>0</v>
      </c>
      <c r="I212" s="81">
        <v>0</v>
      </c>
      <c r="J212" s="81">
        <v>0</v>
      </c>
      <c r="K212" s="81">
        <v>0</v>
      </c>
      <c r="L212" s="81">
        <v>0</v>
      </c>
      <c r="M212" s="81">
        <v>0</v>
      </c>
      <c r="N212" s="81">
        <v>0</v>
      </c>
      <c r="O212" s="81">
        <v>0</v>
      </c>
      <c r="P212" s="81">
        <v>0</v>
      </c>
      <c r="Q212" s="81">
        <v>0</v>
      </c>
      <c r="R212" s="82">
        <v>0</v>
      </c>
      <c r="S212" s="80">
        <v>0</v>
      </c>
      <c r="T212" s="81">
        <v>0</v>
      </c>
      <c r="U212" s="81">
        <v>0</v>
      </c>
      <c r="V212" s="81">
        <v>0</v>
      </c>
      <c r="W212" s="81">
        <v>0</v>
      </c>
      <c r="X212" s="81">
        <v>0</v>
      </c>
      <c r="Y212" s="81">
        <v>0</v>
      </c>
      <c r="Z212" s="81">
        <v>0</v>
      </c>
      <c r="AA212" s="81">
        <v>0</v>
      </c>
      <c r="AB212" s="81">
        <v>0</v>
      </c>
      <c r="AC212" s="81">
        <v>0</v>
      </c>
      <c r="AD212" s="81">
        <v>0</v>
      </c>
      <c r="AE212" s="81">
        <v>0</v>
      </c>
      <c r="AF212" s="81">
        <v>0</v>
      </c>
      <c r="AG212" s="81">
        <v>0</v>
      </c>
      <c r="AH212" s="81">
        <v>0</v>
      </c>
      <c r="AI212" s="82">
        <v>0</v>
      </c>
      <c r="AJ212" s="80">
        <v>0</v>
      </c>
      <c r="AK212" s="81">
        <v>0</v>
      </c>
      <c r="AL212" s="81">
        <v>0</v>
      </c>
      <c r="AM212" s="81">
        <v>0</v>
      </c>
      <c r="AN212" s="81">
        <v>0</v>
      </c>
      <c r="AO212" s="81">
        <v>0</v>
      </c>
      <c r="AP212" s="81">
        <v>0</v>
      </c>
      <c r="AQ212" s="81">
        <v>0</v>
      </c>
      <c r="AR212" s="81">
        <v>0</v>
      </c>
      <c r="AS212" s="81">
        <v>0</v>
      </c>
      <c r="AT212" s="81">
        <v>0</v>
      </c>
      <c r="AU212" s="81">
        <v>0</v>
      </c>
      <c r="AV212" s="81">
        <v>0</v>
      </c>
      <c r="AW212" s="81">
        <v>0</v>
      </c>
      <c r="AX212" s="81">
        <v>0</v>
      </c>
      <c r="AY212" s="81">
        <v>0</v>
      </c>
      <c r="AZ212" s="82"/>
      <c r="BA212" s="80">
        <v>0</v>
      </c>
      <c r="BB212" s="81">
        <v>0</v>
      </c>
      <c r="BC212" s="81">
        <v>0</v>
      </c>
      <c r="BD212" s="81">
        <v>0</v>
      </c>
      <c r="BE212" s="81">
        <v>0</v>
      </c>
      <c r="BF212" s="81">
        <v>0</v>
      </c>
      <c r="BG212" s="81">
        <v>0</v>
      </c>
      <c r="BH212" s="81">
        <v>0</v>
      </c>
      <c r="BI212" s="81">
        <v>0</v>
      </c>
      <c r="BJ212" s="81">
        <v>0</v>
      </c>
      <c r="BK212" s="81">
        <v>0</v>
      </c>
      <c r="BL212" s="81">
        <v>0</v>
      </c>
      <c r="BM212" s="81">
        <v>0</v>
      </c>
      <c r="BN212" s="81">
        <v>0</v>
      </c>
      <c r="BO212" s="81">
        <v>0</v>
      </c>
      <c r="BP212" s="81">
        <v>0</v>
      </c>
      <c r="BQ212" s="82">
        <v>0</v>
      </c>
      <c r="BR212" s="82">
        <v>0</v>
      </c>
      <c r="BS212" s="83">
        <v>0</v>
      </c>
      <c r="BT212" s="84">
        <f t="shared" si="9"/>
        <v>0</v>
      </c>
      <c r="BU212" s="84">
        <f t="shared" si="10"/>
        <v>0</v>
      </c>
      <c r="BV212" s="84">
        <f t="shared" si="11"/>
        <v>0</v>
      </c>
    </row>
    <row r="213" spans="1:74" ht="13.15" hidden="1" customHeight="1" outlineLevel="3" x14ac:dyDescent="0.3">
      <c r="A213" s="79" t="s">
        <v>2402</v>
      </c>
      <c r="B213" s="80">
        <v>0</v>
      </c>
      <c r="C213" s="81">
        <v>0</v>
      </c>
      <c r="D213" s="81">
        <v>0</v>
      </c>
      <c r="E213" s="81">
        <v>0</v>
      </c>
      <c r="F213" s="81">
        <v>0</v>
      </c>
      <c r="G213" s="81">
        <v>0</v>
      </c>
      <c r="H213" s="81">
        <v>0</v>
      </c>
      <c r="I213" s="81">
        <v>0</v>
      </c>
      <c r="J213" s="81">
        <v>0</v>
      </c>
      <c r="K213" s="81">
        <v>0</v>
      </c>
      <c r="L213" s="81">
        <v>0</v>
      </c>
      <c r="M213" s="81">
        <v>0</v>
      </c>
      <c r="N213" s="81">
        <v>0</v>
      </c>
      <c r="O213" s="81">
        <v>0</v>
      </c>
      <c r="P213" s="81">
        <v>0</v>
      </c>
      <c r="Q213" s="81">
        <v>0</v>
      </c>
      <c r="R213" s="82">
        <v>0</v>
      </c>
      <c r="S213" s="80">
        <v>0</v>
      </c>
      <c r="T213" s="81">
        <v>0</v>
      </c>
      <c r="U213" s="81">
        <v>0</v>
      </c>
      <c r="V213" s="81">
        <v>0</v>
      </c>
      <c r="W213" s="81">
        <v>0</v>
      </c>
      <c r="X213" s="81">
        <v>0</v>
      </c>
      <c r="Y213" s="81">
        <v>0</v>
      </c>
      <c r="Z213" s="81">
        <v>0</v>
      </c>
      <c r="AA213" s="81">
        <v>0</v>
      </c>
      <c r="AB213" s="81">
        <v>0</v>
      </c>
      <c r="AC213" s="81">
        <v>0</v>
      </c>
      <c r="AD213" s="81">
        <v>0</v>
      </c>
      <c r="AE213" s="81">
        <v>0</v>
      </c>
      <c r="AF213" s="81">
        <v>0</v>
      </c>
      <c r="AG213" s="81">
        <v>0</v>
      </c>
      <c r="AH213" s="81">
        <v>0</v>
      </c>
      <c r="AI213" s="82">
        <v>0</v>
      </c>
      <c r="AJ213" s="80">
        <v>0</v>
      </c>
      <c r="AK213" s="81">
        <v>0</v>
      </c>
      <c r="AL213" s="81">
        <v>0</v>
      </c>
      <c r="AM213" s="81">
        <v>0</v>
      </c>
      <c r="AN213" s="81">
        <v>0</v>
      </c>
      <c r="AO213" s="81">
        <v>0</v>
      </c>
      <c r="AP213" s="81">
        <v>0</v>
      </c>
      <c r="AQ213" s="81">
        <v>0</v>
      </c>
      <c r="AR213" s="81">
        <v>0</v>
      </c>
      <c r="AS213" s="81">
        <v>0</v>
      </c>
      <c r="AT213" s="81">
        <v>0</v>
      </c>
      <c r="AU213" s="81">
        <v>0</v>
      </c>
      <c r="AV213" s="81">
        <v>0</v>
      </c>
      <c r="AW213" s="81">
        <v>0</v>
      </c>
      <c r="AX213" s="81">
        <v>0</v>
      </c>
      <c r="AY213" s="81">
        <v>0</v>
      </c>
      <c r="AZ213" s="82"/>
      <c r="BA213" s="80">
        <v>0</v>
      </c>
      <c r="BB213" s="81">
        <v>0</v>
      </c>
      <c r="BC213" s="81">
        <v>0</v>
      </c>
      <c r="BD213" s="81">
        <v>0</v>
      </c>
      <c r="BE213" s="81">
        <v>0</v>
      </c>
      <c r="BF213" s="81">
        <v>0</v>
      </c>
      <c r="BG213" s="81">
        <v>0</v>
      </c>
      <c r="BH213" s="81">
        <v>0</v>
      </c>
      <c r="BI213" s="81">
        <v>0</v>
      </c>
      <c r="BJ213" s="81">
        <v>0</v>
      </c>
      <c r="BK213" s="81">
        <v>0</v>
      </c>
      <c r="BL213" s="81">
        <v>0</v>
      </c>
      <c r="BM213" s="81">
        <v>0</v>
      </c>
      <c r="BN213" s="81">
        <v>0</v>
      </c>
      <c r="BO213" s="81">
        <v>0</v>
      </c>
      <c r="BP213" s="81">
        <v>0</v>
      </c>
      <c r="BQ213" s="82">
        <v>0</v>
      </c>
      <c r="BR213" s="82">
        <v>0</v>
      </c>
      <c r="BS213" s="83">
        <v>0</v>
      </c>
      <c r="BT213" s="84">
        <f t="shared" si="9"/>
        <v>0</v>
      </c>
      <c r="BU213" s="84">
        <f t="shared" si="10"/>
        <v>0</v>
      </c>
      <c r="BV213" s="84">
        <f t="shared" si="11"/>
        <v>0</v>
      </c>
    </row>
    <row r="214" spans="1:74" ht="13.15" hidden="1" customHeight="1" outlineLevel="3" x14ac:dyDescent="0.3">
      <c r="A214" s="79" t="s">
        <v>2403</v>
      </c>
      <c r="B214" s="80">
        <v>0</v>
      </c>
      <c r="C214" s="81">
        <v>0</v>
      </c>
      <c r="D214" s="81">
        <v>0</v>
      </c>
      <c r="E214" s="81">
        <v>0</v>
      </c>
      <c r="F214" s="81">
        <v>0</v>
      </c>
      <c r="G214" s="81">
        <v>0</v>
      </c>
      <c r="H214" s="81">
        <v>0</v>
      </c>
      <c r="I214" s="81">
        <v>0</v>
      </c>
      <c r="J214" s="81">
        <v>0</v>
      </c>
      <c r="K214" s="81">
        <v>0</v>
      </c>
      <c r="L214" s="81">
        <v>0</v>
      </c>
      <c r="M214" s="81">
        <v>0</v>
      </c>
      <c r="N214" s="81">
        <v>0</v>
      </c>
      <c r="O214" s="81">
        <v>0</v>
      </c>
      <c r="P214" s="81">
        <v>0</v>
      </c>
      <c r="Q214" s="81">
        <v>0</v>
      </c>
      <c r="R214" s="82">
        <v>0</v>
      </c>
      <c r="S214" s="80">
        <v>0</v>
      </c>
      <c r="T214" s="81">
        <v>0</v>
      </c>
      <c r="U214" s="81">
        <v>0</v>
      </c>
      <c r="V214" s="81">
        <v>0</v>
      </c>
      <c r="W214" s="81">
        <v>0</v>
      </c>
      <c r="X214" s="81">
        <v>0</v>
      </c>
      <c r="Y214" s="81">
        <v>0</v>
      </c>
      <c r="Z214" s="81">
        <v>0</v>
      </c>
      <c r="AA214" s="81">
        <v>0</v>
      </c>
      <c r="AB214" s="81">
        <v>0</v>
      </c>
      <c r="AC214" s="81">
        <v>0</v>
      </c>
      <c r="AD214" s="81">
        <v>0</v>
      </c>
      <c r="AE214" s="81">
        <v>0</v>
      </c>
      <c r="AF214" s="81">
        <v>0</v>
      </c>
      <c r="AG214" s="81">
        <v>0</v>
      </c>
      <c r="AH214" s="81">
        <v>0</v>
      </c>
      <c r="AI214" s="82">
        <v>0</v>
      </c>
      <c r="AJ214" s="80">
        <v>0</v>
      </c>
      <c r="AK214" s="81">
        <v>0</v>
      </c>
      <c r="AL214" s="81">
        <v>0</v>
      </c>
      <c r="AM214" s="81">
        <v>0</v>
      </c>
      <c r="AN214" s="81">
        <v>0</v>
      </c>
      <c r="AO214" s="81">
        <v>0</v>
      </c>
      <c r="AP214" s="81">
        <v>0</v>
      </c>
      <c r="AQ214" s="81">
        <v>0</v>
      </c>
      <c r="AR214" s="81">
        <v>0</v>
      </c>
      <c r="AS214" s="81">
        <v>0</v>
      </c>
      <c r="AT214" s="81">
        <v>0</v>
      </c>
      <c r="AU214" s="81">
        <v>0</v>
      </c>
      <c r="AV214" s="81">
        <v>0</v>
      </c>
      <c r="AW214" s="81">
        <v>0</v>
      </c>
      <c r="AX214" s="81">
        <v>0</v>
      </c>
      <c r="AY214" s="81">
        <v>0</v>
      </c>
      <c r="AZ214" s="82"/>
      <c r="BA214" s="80">
        <v>0</v>
      </c>
      <c r="BB214" s="81">
        <v>0</v>
      </c>
      <c r="BC214" s="81">
        <v>0</v>
      </c>
      <c r="BD214" s="81">
        <v>0</v>
      </c>
      <c r="BE214" s="81">
        <v>0</v>
      </c>
      <c r="BF214" s="81">
        <v>0</v>
      </c>
      <c r="BG214" s="81">
        <v>0</v>
      </c>
      <c r="BH214" s="81">
        <v>0</v>
      </c>
      <c r="BI214" s="81">
        <v>0</v>
      </c>
      <c r="BJ214" s="81">
        <v>0</v>
      </c>
      <c r="BK214" s="81">
        <v>0</v>
      </c>
      <c r="BL214" s="81">
        <v>0</v>
      </c>
      <c r="BM214" s="81">
        <v>0</v>
      </c>
      <c r="BN214" s="81">
        <v>0</v>
      </c>
      <c r="BO214" s="81">
        <v>0</v>
      </c>
      <c r="BP214" s="81">
        <v>0</v>
      </c>
      <c r="BQ214" s="82">
        <v>0</v>
      </c>
      <c r="BR214" s="82">
        <v>0</v>
      </c>
      <c r="BS214" s="83">
        <v>0</v>
      </c>
      <c r="BT214" s="84">
        <f t="shared" si="9"/>
        <v>0</v>
      </c>
      <c r="BU214" s="84">
        <f t="shared" si="10"/>
        <v>0</v>
      </c>
      <c r="BV214" s="84">
        <f t="shared" si="11"/>
        <v>0</v>
      </c>
    </row>
    <row r="215" spans="1:74" ht="13.15" hidden="1" customHeight="1" outlineLevel="3" x14ac:dyDescent="0.3">
      <c r="A215" s="79" t="s">
        <v>329</v>
      </c>
      <c r="B215" s="80">
        <v>0</v>
      </c>
      <c r="C215" s="81">
        <v>204.86</v>
      </c>
      <c r="D215" s="81">
        <v>27.65</v>
      </c>
      <c r="E215" s="81">
        <v>232.51000000000002</v>
      </c>
      <c r="F215" s="81">
        <v>24.99</v>
      </c>
      <c r="G215" s="81">
        <v>27.89</v>
      </c>
      <c r="H215" s="81">
        <v>0</v>
      </c>
      <c r="I215" s="81">
        <v>52.879999999999995</v>
      </c>
      <c r="J215" s="81">
        <v>24.17</v>
      </c>
      <c r="K215" s="81">
        <v>134.16</v>
      </c>
      <c r="L215" s="81">
        <v>27.11</v>
      </c>
      <c r="M215" s="81">
        <v>185.44</v>
      </c>
      <c r="N215" s="81">
        <v>0</v>
      </c>
      <c r="O215" s="81">
        <v>118.34</v>
      </c>
      <c r="P215" s="81">
        <v>23.77</v>
      </c>
      <c r="Q215" s="81">
        <v>142.11000000000001</v>
      </c>
      <c r="R215" s="82">
        <v>612.94000000000005</v>
      </c>
      <c r="S215" s="80">
        <v>0</v>
      </c>
      <c r="T215" s="81">
        <v>109.52</v>
      </c>
      <c r="U215" s="81">
        <v>0</v>
      </c>
      <c r="V215" s="81">
        <v>109.52</v>
      </c>
      <c r="W215" s="81">
        <v>26.42</v>
      </c>
      <c r="X215" s="81">
        <v>95</v>
      </c>
      <c r="Y215" s="81">
        <v>0</v>
      </c>
      <c r="Z215" s="81">
        <v>121.42</v>
      </c>
      <c r="AA215" s="81">
        <v>0</v>
      </c>
      <c r="AB215" s="81">
        <v>0</v>
      </c>
      <c r="AC215" s="81">
        <v>0</v>
      </c>
      <c r="AD215" s="81">
        <v>0</v>
      </c>
      <c r="AE215" s="81">
        <v>0</v>
      </c>
      <c r="AF215" s="81">
        <v>0</v>
      </c>
      <c r="AG215" s="81">
        <v>0</v>
      </c>
      <c r="AH215" s="81">
        <v>0</v>
      </c>
      <c r="AI215" s="82">
        <v>230.94</v>
      </c>
      <c r="AJ215" s="80">
        <v>0</v>
      </c>
      <c r="AK215" s="81">
        <v>0</v>
      </c>
      <c r="AL215" s="81">
        <v>0</v>
      </c>
      <c r="AM215" s="81">
        <v>0</v>
      </c>
      <c r="AN215" s="81">
        <v>0</v>
      </c>
      <c r="AO215" s="81">
        <v>0</v>
      </c>
      <c r="AP215" s="81">
        <v>0</v>
      </c>
      <c r="AQ215" s="81">
        <v>0</v>
      </c>
      <c r="AR215" s="81">
        <v>0</v>
      </c>
      <c r="AS215" s="81">
        <v>0</v>
      </c>
      <c r="AT215" s="81">
        <v>0</v>
      </c>
      <c r="AU215" s="81">
        <v>0</v>
      </c>
      <c r="AV215" s="81">
        <v>0</v>
      </c>
      <c r="AW215" s="81">
        <v>0</v>
      </c>
      <c r="AX215" s="81">
        <v>0</v>
      </c>
      <c r="AY215" s="81">
        <v>0</v>
      </c>
      <c r="AZ215" s="82"/>
      <c r="BA215" s="80">
        <v>0</v>
      </c>
      <c r="BB215" s="81">
        <v>109.52</v>
      </c>
      <c r="BC215" s="81">
        <v>0</v>
      </c>
      <c r="BD215" s="81">
        <v>109.52</v>
      </c>
      <c r="BE215" s="81">
        <v>26.42</v>
      </c>
      <c r="BF215" s="81">
        <v>0</v>
      </c>
      <c r="BG215" s="81">
        <v>0</v>
      </c>
      <c r="BH215" s="81">
        <v>26.42</v>
      </c>
      <c r="BI215" s="81">
        <v>0</v>
      </c>
      <c r="BJ215" s="81">
        <v>0</v>
      </c>
      <c r="BK215" s="81">
        <v>0</v>
      </c>
      <c r="BL215" s="81">
        <v>0</v>
      </c>
      <c r="BM215" s="81">
        <v>0</v>
      </c>
      <c r="BN215" s="81">
        <v>0</v>
      </c>
      <c r="BO215" s="81">
        <v>0</v>
      </c>
      <c r="BP215" s="81">
        <v>0</v>
      </c>
      <c r="BQ215" s="82">
        <v>135.94</v>
      </c>
      <c r="BR215" s="82">
        <v>68.58</v>
      </c>
      <c r="BS215" s="83">
        <v>259.57607872823615</v>
      </c>
      <c r="BT215" s="84">
        <f t="shared" si="9"/>
        <v>-382.00000000000006</v>
      </c>
      <c r="BU215" s="84">
        <f t="shared" si="10"/>
        <v>230.94</v>
      </c>
      <c r="BV215" s="84">
        <f t="shared" si="11"/>
        <v>95</v>
      </c>
    </row>
    <row r="216" spans="1:74" ht="13.15" hidden="1" customHeight="1" outlineLevel="3" x14ac:dyDescent="0.3">
      <c r="A216" s="79" t="s">
        <v>330</v>
      </c>
      <c r="B216" s="80">
        <v>0</v>
      </c>
      <c r="C216" s="81">
        <v>0</v>
      </c>
      <c r="D216" s="81">
        <v>0</v>
      </c>
      <c r="E216" s="81">
        <v>0</v>
      </c>
      <c r="F216" s="81">
        <v>0</v>
      </c>
      <c r="G216" s="81">
        <v>0</v>
      </c>
      <c r="H216" s="81">
        <v>0</v>
      </c>
      <c r="I216" s="81">
        <v>0</v>
      </c>
      <c r="J216" s="81">
        <v>0</v>
      </c>
      <c r="K216" s="81">
        <v>0</v>
      </c>
      <c r="L216" s="81">
        <v>0</v>
      </c>
      <c r="M216" s="81">
        <v>0</v>
      </c>
      <c r="N216" s="81">
        <v>0</v>
      </c>
      <c r="O216" s="81">
        <v>0</v>
      </c>
      <c r="P216" s="81">
        <v>0</v>
      </c>
      <c r="Q216" s="81">
        <v>0</v>
      </c>
      <c r="R216" s="82">
        <v>0</v>
      </c>
      <c r="S216" s="80">
        <v>0</v>
      </c>
      <c r="T216" s="81">
        <v>0</v>
      </c>
      <c r="U216" s="81">
        <v>0</v>
      </c>
      <c r="V216" s="81">
        <v>0</v>
      </c>
      <c r="W216" s="81">
        <v>0</v>
      </c>
      <c r="X216" s="81">
        <v>0</v>
      </c>
      <c r="Y216" s="81">
        <v>0</v>
      </c>
      <c r="Z216" s="81">
        <v>0</v>
      </c>
      <c r="AA216" s="81">
        <v>0</v>
      </c>
      <c r="AB216" s="81">
        <v>0</v>
      </c>
      <c r="AC216" s="81">
        <v>0</v>
      </c>
      <c r="AD216" s="81">
        <v>0</v>
      </c>
      <c r="AE216" s="81">
        <v>0</v>
      </c>
      <c r="AF216" s="81">
        <v>0</v>
      </c>
      <c r="AG216" s="81">
        <v>0</v>
      </c>
      <c r="AH216" s="81">
        <v>0</v>
      </c>
      <c r="AI216" s="82">
        <v>0</v>
      </c>
      <c r="AJ216" s="80">
        <v>0</v>
      </c>
      <c r="AK216" s="81">
        <v>0</v>
      </c>
      <c r="AL216" s="81">
        <v>0</v>
      </c>
      <c r="AM216" s="81">
        <v>0</v>
      </c>
      <c r="AN216" s="81">
        <v>0</v>
      </c>
      <c r="AO216" s="81">
        <v>0</v>
      </c>
      <c r="AP216" s="81">
        <v>0</v>
      </c>
      <c r="AQ216" s="81">
        <v>0</v>
      </c>
      <c r="AR216" s="81">
        <v>0</v>
      </c>
      <c r="AS216" s="81">
        <v>0</v>
      </c>
      <c r="AT216" s="81">
        <v>0</v>
      </c>
      <c r="AU216" s="81">
        <v>0</v>
      </c>
      <c r="AV216" s="81">
        <v>0</v>
      </c>
      <c r="AW216" s="81">
        <v>0</v>
      </c>
      <c r="AX216" s="81">
        <v>0</v>
      </c>
      <c r="AY216" s="81">
        <v>0</v>
      </c>
      <c r="AZ216" s="82"/>
      <c r="BA216" s="80">
        <v>0</v>
      </c>
      <c r="BB216" s="81">
        <v>0</v>
      </c>
      <c r="BC216" s="81">
        <v>0</v>
      </c>
      <c r="BD216" s="81">
        <v>0</v>
      </c>
      <c r="BE216" s="81">
        <v>0</v>
      </c>
      <c r="BF216" s="81">
        <v>0</v>
      </c>
      <c r="BG216" s="81">
        <v>0</v>
      </c>
      <c r="BH216" s="81">
        <v>0</v>
      </c>
      <c r="BI216" s="81">
        <v>0</v>
      </c>
      <c r="BJ216" s="81">
        <v>0</v>
      </c>
      <c r="BK216" s="81">
        <v>0</v>
      </c>
      <c r="BL216" s="81">
        <v>0</v>
      </c>
      <c r="BM216" s="81">
        <v>0</v>
      </c>
      <c r="BN216" s="81">
        <v>0</v>
      </c>
      <c r="BO216" s="81">
        <v>0</v>
      </c>
      <c r="BP216" s="81">
        <v>0</v>
      </c>
      <c r="BQ216" s="82">
        <v>0</v>
      </c>
      <c r="BR216" s="82">
        <v>0</v>
      </c>
      <c r="BS216" s="83">
        <v>0</v>
      </c>
      <c r="BT216" s="84">
        <f t="shared" si="9"/>
        <v>0</v>
      </c>
      <c r="BU216" s="84">
        <f t="shared" si="10"/>
        <v>0</v>
      </c>
      <c r="BV216" s="84">
        <f t="shared" si="11"/>
        <v>0</v>
      </c>
    </row>
    <row r="217" spans="1:74" ht="13.15" hidden="1" customHeight="1" outlineLevel="2" collapsed="1" x14ac:dyDescent="0.3">
      <c r="A217" s="79" t="s">
        <v>331</v>
      </c>
      <c r="B217" s="80">
        <v>0</v>
      </c>
      <c r="C217" s="81">
        <v>204.86</v>
      </c>
      <c r="D217" s="81">
        <v>27.65</v>
      </c>
      <c r="E217" s="81">
        <v>232.51000000000002</v>
      </c>
      <c r="F217" s="81">
        <v>24.99</v>
      </c>
      <c r="G217" s="81">
        <v>27.89</v>
      </c>
      <c r="H217" s="81">
        <v>0</v>
      </c>
      <c r="I217" s="81">
        <v>52.879999999999995</v>
      </c>
      <c r="J217" s="81">
        <v>24.17</v>
      </c>
      <c r="K217" s="81">
        <v>134.16</v>
      </c>
      <c r="L217" s="81">
        <v>27.11</v>
      </c>
      <c r="M217" s="81">
        <v>185.44</v>
      </c>
      <c r="N217" s="81">
        <v>0</v>
      </c>
      <c r="O217" s="81">
        <v>118.34</v>
      </c>
      <c r="P217" s="81">
        <v>23.77</v>
      </c>
      <c r="Q217" s="81">
        <v>142.11000000000001</v>
      </c>
      <c r="R217" s="82">
        <v>612.94000000000005</v>
      </c>
      <c r="S217" s="80">
        <v>0</v>
      </c>
      <c r="T217" s="81">
        <v>109.52</v>
      </c>
      <c r="U217" s="81">
        <v>0</v>
      </c>
      <c r="V217" s="81">
        <v>109.52</v>
      </c>
      <c r="W217" s="81">
        <v>26.42</v>
      </c>
      <c r="X217" s="81">
        <v>95</v>
      </c>
      <c r="Y217" s="81">
        <v>45</v>
      </c>
      <c r="Z217" s="81">
        <v>166.42000000000002</v>
      </c>
      <c r="AA217" s="81">
        <v>45</v>
      </c>
      <c r="AB217" s="81">
        <v>45</v>
      </c>
      <c r="AC217" s="81">
        <v>45</v>
      </c>
      <c r="AD217" s="81">
        <v>135</v>
      </c>
      <c r="AE217" s="81">
        <v>45</v>
      </c>
      <c r="AF217" s="81">
        <v>45</v>
      </c>
      <c r="AG217" s="81">
        <v>45</v>
      </c>
      <c r="AH217" s="81">
        <v>135</v>
      </c>
      <c r="AI217" s="82">
        <v>545.94000000000005</v>
      </c>
      <c r="AJ217" s="80">
        <v>0</v>
      </c>
      <c r="AK217" s="81">
        <v>45</v>
      </c>
      <c r="AL217" s="81">
        <v>45</v>
      </c>
      <c r="AM217" s="81">
        <v>90</v>
      </c>
      <c r="AN217" s="81">
        <v>45</v>
      </c>
      <c r="AO217" s="81">
        <v>45</v>
      </c>
      <c r="AP217" s="81">
        <v>45</v>
      </c>
      <c r="AQ217" s="81">
        <v>135</v>
      </c>
      <c r="AR217" s="81">
        <v>45</v>
      </c>
      <c r="AS217" s="81">
        <v>45</v>
      </c>
      <c r="AT217" s="81">
        <v>45</v>
      </c>
      <c r="AU217" s="81">
        <v>135</v>
      </c>
      <c r="AV217" s="81">
        <v>45</v>
      </c>
      <c r="AW217" s="81">
        <v>45</v>
      </c>
      <c r="AX217" s="81">
        <v>45</v>
      </c>
      <c r="AY217" s="81">
        <v>135</v>
      </c>
      <c r="AZ217" s="82"/>
      <c r="BA217" s="80">
        <v>0</v>
      </c>
      <c r="BB217" s="81">
        <v>109.52</v>
      </c>
      <c r="BC217" s="81">
        <v>0</v>
      </c>
      <c r="BD217" s="81">
        <v>109.52</v>
      </c>
      <c r="BE217" s="81">
        <v>26.42</v>
      </c>
      <c r="BF217" s="81">
        <v>45</v>
      </c>
      <c r="BG217" s="81">
        <v>45</v>
      </c>
      <c r="BH217" s="81">
        <v>116.42</v>
      </c>
      <c r="BI217" s="81">
        <v>45</v>
      </c>
      <c r="BJ217" s="81">
        <v>45</v>
      </c>
      <c r="BK217" s="81">
        <v>45</v>
      </c>
      <c r="BL217" s="81">
        <v>135</v>
      </c>
      <c r="BM217" s="81">
        <v>45</v>
      </c>
      <c r="BN217" s="81">
        <v>45</v>
      </c>
      <c r="BO217" s="81">
        <v>45</v>
      </c>
      <c r="BP217" s="81">
        <v>135</v>
      </c>
      <c r="BQ217" s="82">
        <v>495.94</v>
      </c>
      <c r="BR217" s="82">
        <v>68.58</v>
      </c>
      <c r="BS217" s="83">
        <v>259.57607872823615</v>
      </c>
      <c r="BT217" s="84">
        <f t="shared" si="9"/>
        <v>-67</v>
      </c>
      <c r="BU217" s="84">
        <f t="shared" si="10"/>
        <v>545.94000000000005</v>
      </c>
      <c r="BV217" s="84">
        <f t="shared" si="11"/>
        <v>50.000000000000057</v>
      </c>
    </row>
    <row r="218" spans="1:74" hidden="1" outlineLevel="1" collapsed="1" x14ac:dyDescent="0.3">
      <c r="A218" s="79" t="s">
        <v>332</v>
      </c>
      <c r="B218" s="80">
        <v>975.01</v>
      </c>
      <c r="C218" s="81">
        <v>200.54000000000002</v>
      </c>
      <c r="D218" s="81">
        <v>70.400000000000006</v>
      </c>
      <c r="E218" s="81">
        <v>1245.95</v>
      </c>
      <c r="F218" s="81">
        <v>44.9</v>
      </c>
      <c r="G218" s="81">
        <v>134.53</v>
      </c>
      <c r="H218" s="81">
        <v>153.22999999999999</v>
      </c>
      <c r="I218" s="81">
        <v>332.65999999999997</v>
      </c>
      <c r="J218" s="81">
        <v>415.95999999999992</v>
      </c>
      <c r="K218" s="81">
        <v>295.27</v>
      </c>
      <c r="L218" s="81">
        <v>150.41</v>
      </c>
      <c r="M218" s="81">
        <v>861.63999999999987</v>
      </c>
      <c r="N218" s="81">
        <v>122.28000000000002</v>
      </c>
      <c r="O218" s="81">
        <v>120.11</v>
      </c>
      <c r="P218" s="81">
        <v>64.02</v>
      </c>
      <c r="Q218" s="81">
        <v>306.41000000000003</v>
      </c>
      <c r="R218" s="82">
        <v>2746.6600000000003</v>
      </c>
      <c r="S218" s="80">
        <v>204.81</v>
      </c>
      <c r="T218" s="81">
        <v>216.16</v>
      </c>
      <c r="U218" s="81">
        <v>9.14</v>
      </c>
      <c r="V218" s="81">
        <v>430.11</v>
      </c>
      <c r="W218" s="81">
        <v>50.45</v>
      </c>
      <c r="X218" s="81">
        <v>138.55000000000001</v>
      </c>
      <c r="Y218" s="81">
        <v>210</v>
      </c>
      <c r="Z218" s="81">
        <v>399</v>
      </c>
      <c r="AA218" s="81">
        <v>210</v>
      </c>
      <c r="AB218" s="81">
        <v>210</v>
      </c>
      <c r="AC218" s="81">
        <v>210</v>
      </c>
      <c r="AD218" s="81">
        <v>630</v>
      </c>
      <c r="AE218" s="81">
        <v>210</v>
      </c>
      <c r="AF218" s="81">
        <v>210</v>
      </c>
      <c r="AG218" s="81">
        <v>210</v>
      </c>
      <c r="AH218" s="81">
        <v>630</v>
      </c>
      <c r="AI218" s="82">
        <v>2089.11</v>
      </c>
      <c r="AJ218" s="80">
        <v>204.81</v>
      </c>
      <c r="AK218" s="81">
        <v>210</v>
      </c>
      <c r="AL218" s="81">
        <v>210</v>
      </c>
      <c r="AM218" s="81">
        <v>624.80999999999995</v>
      </c>
      <c r="AN218" s="81">
        <v>210</v>
      </c>
      <c r="AO218" s="81">
        <v>210</v>
      </c>
      <c r="AP218" s="81">
        <v>210</v>
      </c>
      <c r="AQ218" s="81">
        <v>630</v>
      </c>
      <c r="AR218" s="81">
        <v>210</v>
      </c>
      <c r="AS218" s="81">
        <v>210</v>
      </c>
      <c r="AT218" s="81">
        <v>210</v>
      </c>
      <c r="AU218" s="81">
        <v>630</v>
      </c>
      <c r="AV218" s="81">
        <v>210</v>
      </c>
      <c r="AW218" s="81">
        <v>210</v>
      </c>
      <c r="AX218" s="81">
        <v>210</v>
      </c>
      <c r="AY218" s="81">
        <v>630</v>
      </c>
      <c r="AZ218" s="82"/>
      <c r="BA218" s="80">
        <v>204.81</v>
      </c>
      <c r="BB218" s="81">
        <v>216.16</v>
      </c>
      <c r="BC218" s="81">
        <v>9.14</v>
      </c>
      <c r="BD218" s="81">
        <v>430.11</v>
      </c>
      <c r="BE218" s="81">
        <v>50.45</v>
      </c>
      <c r="BF218" s="81">
        <v>210</v>
      </c>
      <c r="BG218" s="81">
        <v>210</v>
      </c>
      <c r="BH218" s="81">
        <v>470.45</v>
      </c>
      <c r="BI218" s="81">
        <v>210</v>
      </c>
      <c r="BJ218" s="81">
        <v>210</v>
      </c>
      <c r="BK218" s="81">
        <v>210</v>
      </c>
      <c r="BL218" s="81">
        <v>630</v>
      </c>
      <c r="BM218" s="81">
        <v>210</v>
      </c>
      <c r="BN218" s="81">
        <v>210</v>
      </c>
      <c r="BO218" s="81">
        <v>210</v>
      </c>
      <c r="BP218" s="81">
        <v>630</v>
      </c>
      <c r="BQ218" s="82">
        <v>2160.56</v>
      </c>
      <c r="BR218" s="82">
        <v>88.100000000000009</v>
      </c>
      <c r="BS218" s="83">
        <v>174.62834489593658</v>
      </c>
      <c r="BT218" s="84">
        <f t="shared" si="9"/>
        <v>-657.55000000000018</v>
      </c>
      <c r="BU218" s="84">
        <f t="shared" si="10"/>
        <v>2089.11</v>
      </c>
      <c r="BV218" s="84">
        <f t="shared" si="11"/>
        <v>-71.449999999999818</v>
      </c>
    </row>
    <row r="219" spans="1:74" ht="13.15" hidden="1" customHeight="1" outlineLevel="3" x14ac:dyDescent="0.3">
      <c r="A219" s="79" t="s">
        <v>333</v>
      </c>
      <c r="B219" s="80">
        <v>0</v>
      </c>
      <c r="C219" s="81">
        <v>0</v>
      </c>
      <c r="D219" s="81">
        <v>170.71</v>
      </c>
      <c r="E219" s="81">
        <v>170.71</v>
      </c>
      <c r="F219" s="81">
        <v>119.81</v>
      </c>
      <c r="G219" s="81">
        <v>0</v>
      </c>
      <c r="H219" s="81">
        <v>0</v>
      </c>
      <c r="I219" s="81">
        <v>119.81</v>
      </c>
      <c r="J219" s="81">
        <v>0</v>
      </c>
      <c r="K219" s="81">
        <v>0</v>
      </c>
      <c r="L219" s="81">
        <v>0</v>
      </c>
      <c r="M219" s="81">
        <v>0</v>
      </c>
      <c r="N219" s="81">
        <v>0</v>
      </c>
      <c r="O219" s="81">
        <v>0</v>
      </c>
      <c r="P219" s="81">
        <v>45.6</v>
      </c>
      <c r="Q219" s="81">
        <v>45.6</v>
      </c>
      <c r="R219" s="82">
        <v>336.12</v>
      </c>
      <c r="S219" s="80">
        <v>0</v>
      </c>
      <c r="T219" s="81">
        <v>0</v>
      </c>
      <c r="U219" s="81">
        <v>0</v>
      </c>
      <c r="V219" s="81">
        <v>0</v>
      </c>
      <c r="W219" s="81">
        <v>0</v>
      </c>
      <c r="X219" s="81">
        <v>0</v>
      </c>
      <c r="Y219" s="81">
        <v>35</v>
      </c>
      <c r="Z219" s="81">
        <v>35</v>
      </c>
      <c r="AA219" s="81">
        <v>35</v>
      </c>
      <c r="AB219" s="81">
        <v>35</v>
      </c>
      <c r="AC219" s="81">
        <v>35</v>
      </c>
      <c r="AD219" s="81">
        <v>105</v>
      </c>
      <c r="AE219" s="81">
        <v>35</v>
      </c>
      <c r="AF219" s="81">
        <v>35</v>
      </c>
      <c r="AG219" s="81">
        <v>35</v>
      </c>
      <c r="AH219" s="81">
        <v>105</v>
      </c>
      <c r="AI219" s="82">
        <v>245</v>
      </c>
      <c r="AJ219" s="80">
        <v>0</v>
      </c>
      <c r="AK219" s="81">
        <v>35</v>
      </c>
      <c r="AL219" s="81">
        <v>35</v>
      </c>
      <c r="AM219" s="81">
        <v>70</v>
      </c>
      <c r="AN219" s="81">
        <v>35</v>
      </c>
      <c r="AO219" s="81">
        <v>35</v>
      </c>
      <c r="AP219" s="81">
        <v>35</v>
      </c>
      <c r="AQ219" s="81">
        <v>105</v>
      </c>
      <c r="AR219" s="81">
        <v>35</v>
      </c>
      <c r="AS219" s="81">
        <v>35</v>
      </c>
      <c r="AT219" s="81">
        <v>35</v>
      </c>
      <c r="AU219" s="81">
        <v>105</v>
      </c>
      <c r="AV219" s="81">
        <v>35</v>
      </c>
      <c r="AW219" s="81">
        <v>35</v>
      </c>
      <c r="AX219" s="81">
        <v>35</v>
      </c>
      <c r="AY219" s="81">
        <v>105</v>
      </c>
      <c r="AZ219" s="82"/>
      <c r="BA219" s="80">
        <v>0</v>
      </c>
      <c r="BB219" s="81">
        <v>0</v>
      </c>
      <c r="BC219" s="81">
        <v>0</v>
      </c>
      <c r="BD219" s="81">
        <v>0</v>
      </c>
      <c r="BE219" s="81">
        <v>0</v>
      </c>
      <c r="BF219" s="81">
        <v>35</v>
      </c>
      <c r="BG219" s="81">
        <v>35</v>
      </c>
      <c r="BH219" s="81">
        <v>70</v>
      </c>
      <c r="BI219" s="81">
        <v>35</v>
      </c>
      <c r="BJ219" s="81">
        <v>35</v>
      </c>
      <c r="BK219" s="81">
        <v>35</v>
      </c>
      <c r="BL219" s="81">
        <v>105</v>
      </c>
      <c r="BM219" s="81">
        <v>35</v>
      </c>
      <c r="BN219" s="81">
        <v>35</v>
      </c>
      <c r="BO219" s="81">
        <v>35</v>
      </c>
      <c r="BP219" s="81">
        <v>105</v>
      </c>
      <c r="BQ219" s="82">
        <v>280</v>
      </c>
      <c r="BR219" s="82">
        <v>0</v>
      </c>
      <c r="BS219" s="83">
        <v>0</v>
      </c>
      <c r="BT219" s="84">
        <f t="shared" si="9"/>
        <v>-91.12</v>
      </c>
      <c r="BU219" s="84">
        <f t="shared" si="10"/>
        <v>245</v>
      </c>
      <c r="BV219" s="84">
        <f t="shared" si="11"/>
        <v>-35</v>
      </c>
    </row>
    <row r="220" spans="1:74" ht="13.15" hidden="1" customHeight="1" outlineLevel="3" x14ac:dyDescent="0.3">
      <c r="A220" s="79" t="s">
        <v>334</v>
      </c>
      <c r="B220" s="80"/>
      <c r="C220" s="81"/>
      <c r="D220" s="81"/>
      <c r="E220" s="81"/>
      <c r="F220" s="81"/>
      <c r="G220" s="81"/>
      <c r="H220" s="81"/>
      <c r="I220" s="81"/>
      <c r="J220" s="81"/>
      <c r="K220" s="81"/>
      <c r="L220" s="81"/>
      <c r="M220" s="81"/>
      <c r="N220" s="81"/>
      <c r="O220" s="81"/>
      <c r="P220" s="81"/>
      <c r="Q220" s="81"/>
      <c r="R220" s="82"/>
      <c r="S220" s="80"/>
      <c r="T220" s="81"/>
      <c r="U220" s="81"/>
      <c r="V220" s="81"/>
      <c r="W220" s="81"/>
      <c r="X220" s="81"/>
      <c r="Y220" s="81"/>
      <c r="Z220" s="81"/>
      <c r="AA220" s="81"/>
      <c r="AB220" s="81"/>
      <c r="AC220" s="81"/>
      <c r="AD220" s="81"/>
      <c r="AE220" s="81"/>
      <c r="AF220" s="81"/>
      <c r="AG220" s="81"/>
      <c r="AH220" s="81"/>
      <c r="AI220" s="82"/>
      <c r="AJ220" s="80"/>
      <c r="AK220" s="81"/>
      <c r="AL220" s="81"/>
      <c r="AM220" s="81"/>
      <c r="AN220" s="81"/>
      <c r="AO220" s="81"/>
      <c r="AP220" s="81"/>
      <c r="AQ220" s="81"/>
      <c r="AR220" s="81"/>
      <c r="AS220" s="81"/>
      <c r="AT220" s="81"/>
      <c r="AU220" s="81"/>
      <c r="AV220" s="81"/>
      <c r="AW220" s="81"/>
      <c r="AX220" s="81"/>
      <c r="AY220" s="81"/>
      <c r="AZ220" s="82"/>
      <c r="BA220" s="80"/>
      <c r="BB220" s="81"/>
      <c r="BC220" s="81"/>
      <c r="BD220" s="81"/>
      <c r="BE220" s="81"/>
      <c r="BF220" s="81"/>
      <c r="BG220" s="81"/>
      <c r="BH220" s="81"/>
      <c r="BI220" s="81"/>
      <c r="BJ220" s="81"/>
      <c r="BK220" s="81"/>
      <c r="BL220" s="81"/>
      <c r="BM220" s="81"/>
      <c r="BN220" s="81"/>
      <c r="BO220" s="81"/>
      <c r="BP220" s="81"/>
      <c r="BQ220" s="82"/>
      <c r="BR220" s="82"/>
      <c r="BS220" s="83"/>
      <c r="BT220" s="84">
        <f t="shared" si="9"/>
        <v>0</v>
      </c>
      <c r="BU220" s="84">
        <f t="shared" si="10"/>
        <v>0</v>
      </c>
      <c r="BV220" s="84">
        <f t="shared" si="11"/>
        <v>0</v>
      </c>
    </row>
    <row r="221" spans="1:74" ht="13.15" hidden="1" customHeight="1" outlineLevel="3" x14ac:dyDescent="0.3">
      <c r="A221" s="79" t="s">
        <v>335</v>
      </c>
      <c r="B221" s="80">
        <v>0</v>
      </c>
      <c r="C221" s="81">
        <v>0</v>
      </c>
      <c r="D221" s="81">
        <v>0</v>
      </c>
      <c r="E221" s="81">
        <v>0</v>
      </c>
      <c r="F221" s="81">
        <v>0</v>
      </c>
      <c r="G221" s="81">
        <v>0</v>
      </c>
      <c r="H221" s="81">
        <v>0</v>
      </c>
      <c r="I221" s="81">
        <v>0</v>
      </c>
      <c r="J221" s="81">
        <v>0</v>
      </c>
      <c r="K221" s="81">
        <v>0</v>
      </c>
      <c r="L221" s="81">
        <v>0</v>
      </c>
      <c r="M221" s="81">
        <v>0</v>
      </c>
      <c r="N221" s="81">
        <v>0</v>
      </c>
      <c r="O221" s="81">
        <v>0</v>
      </c>
      <c r="P221" s="81">
        <v>0</v>
      </c>
      <c r="Q221" s="81">
        <v>0</v>
      </c>
      <c r="R221" s="82">
        <v>0</v>
      </c>
      <c r="S221" s="80">
        <v>0</v>
      </c>
      <c r="T221" s="81">
        <v>0</v>
      </c>
      <c r="U221" s="81">
        <v>0</v>
      </c>
      <c r="V221" s="81">
        <v>0</v>
      </c>
      <c r="W221" s="81">
        <v>0</v>
      </c>
      <c r="X221" s="81">
        <v>0</v>
      </c>
      <c r="Y221" s="81">
        <v>0</v>
      </c>
      <c r="Z221" s="81">
        <v>0</v>
      </c>
      <c r="AA221" s="81">
        <v>0</v>
      </c>
      <c r="AB221" s="81">
        <v>0</v>
      </c>
      <c r="AC221" s="81">
        <v>0</v>
      </c>
      <c r="AD221" s="81">
        <v>0</v>
      </c>
      <c r="AE221" s="81">
        <v>0</v>
      </c>
      <c r="AF221" s="81">
        <v>0</v>
      </c>
      <c r="AG221" s="81">
        <v>0</v>
      </c>
      <c r="AH221" s="81">
        <v>0</v>
      </c>
      <c r="AI221" s="82">
        <v>0</v>
      </c>
      <c r="AJ221" s="80">
        <v>0</v>
      </c>
      <c r="AK221" s="81">
        <v>0</v>
      </c>
      <c r="AL221" s="81">
        <v>0</v>
      </c>
      <c r="AM221" s="81">
        <v>0</v>
      </c>
      <c r="AN221" s="81">
        <v>0</v>
      </c>
      <c r="AO221" s="81">
        <v>0</v>
      </c>
      <c r="AP221" s="81">
        <v>0</v>
      </c>
      <c r="AQ221" s="81">
        <v>0</v>
      </c>
      <c r="AR221" s="81">
        <v>0</v>
      </c>
      <c r="AS221" s="81">
        <v>0</v>
      </c>
      <c r="AT221" s="81">
        <v>0</v>
      </c>
      <c r="AU221" s="81">
        <v>0</v>
      </c>
      <c r="AV221" s="81">
        <v>0</v>
      </c>
      <c r="AW221" s="81">
        <v>0</v>
      </c>
      <c r="AX221" s="81">
        <v>0</v>
      </c>
      <c r="AY221" s="81">
        <v>0</v>
      </c>
      <c r="AZ221" s="82"/>
      <c r="BA221" s="80">
        <v>0</v>
      </c>
      <c r="BB221" s="81">
        <v>0</v>
      </c>
      <c r="BC221" s="81">
        <v>0</v>
      </c>
      <c r="BD221" s="81">
        <v>0</v>
      </c>
      <c r="BE221" s="81">
        <v>0</v>
      </c>
      <c r="BF221" s="81">
        <v>0</v>
      </c>
      <c r="BG221" s="81">
        <v>0</v>
      </c>
      <c r="BH221" s="81">
        <v>0</v>
      </c>
      <c r="BI221" s="81">
        <v>0</v>
      </c>
      <c r="BJ221" s="81">
        <v>0</v>
      </c>
      <c r="BK221" s="81">
        <v>0</v>
      </c>
      <c r="BL221" s="81">
        <v>0</v>
      </c>
      <c r="BM221" s="81">
        <v>0</v>
      </c>
      <c r="BN221" s="81">
        <v>0</v>
      </c>
      <c r="BO221" s="81">
        <v>0</v>
      </c>
      <c r="BP221" s="81">
        <v>0</v>
      </c>
      <c r="BQ221" s="82">
        <v>0</v>
      </c>
      <c r="BR221" s="82">
        <v>0</v>
      </c>
      <c r="BS221" s="83">
        <v>0</v>
      </c>
      <c r="BT221" s="84">
        <f t="shared" si="9"/>
        <v>0</v>
      </c>
      <c r="BU221" s="84">
        <f t="shared" si="10"/>
        <v>0</v>
      </c>
      <c r="BV221" s="84">
        <f t="shared" si="11"/>
        <v>0</v>
      </c>
    </row>
    <row r="222" spans="1:74" ht="13.15" hidden="1" customHeight="1" outlineLevel="3" x14ac:dyDescent="0.3">
      <c r="A222" s="79" t="s">
        <v>2404</v>
      </c>
      <c r="B222" s="80">
        <v>0</v>
      </c>
      <c r="C222" s="81">
        <v>0</v>
      </c>
      <c r="D222" s="81">
        <v>0</v>
      </c>
      <c r="E222" s="81">
        <v>0</v>
      </c>
      <c r="F222" s="81">
        <v>0</v>
      </c>
      <c r="G222" s="81">
        <v>0</v>
      </c>
      <c r="H222" s="81">
        <v>0</v>
      </c>
      <c r="I222" s="81">
        <v>0</v>
      </c>
      <c r="J222" s="81">
        <v>0</v>
      </c>
      <c r="K222" s="81">
        <v>0</v>
      </c>
      <c r="L222" s="81">
        <v>0</v>
      </c>
      <c r="M222" s="81">
        <v>0</v>
      </c>
      <c r="N222" s="81">
        <v>0</v>
      </c>
      <c r="O222" s="81">
        <v>0</v>
      </c>
      <c r="P222" s="81">
        <v>0</v>
      </c>
      <c r="Q222" s="81">
        <v>0</v>
      </c>
      <c r="R222" s="82">
        <v>0</v>
      </c>
      <c r="S222" s="80">
        <v>0</v>
      </c>
      <c r="T222" s="81">
        <v>0</v>
      </c>
      <c r="U222" s="81">
        <v>0</v>
      </c>
      <c r="V222" s="81">
        <v>0</v>
      </c>
      <c r="W222" s="81">
        <v>0</v>
      </c>
      <c r="X222" s="81">
        <v>0</v>
      </c>
      <c r="Y222" s="81">
        <v>0</v>
      </c>
      <c r="Z222" s="81">
        <v>0</v>
      </c>
      <c r="AA222" s="81">
        <v>0</v>
      </c>
      <c r="AB222" s="81">
        <v>0</v>
      </c>
      <c r="AC222" s="81">
        <v>0</v>
      </c>
      <c r="AD222" s="81">
        <v>0</v>
      </c>
      <c r="AE222" s="81">
        <v>0</v>
      </c>
      <c r="AF222" s="81">
        <v>0</v>
      </c>
      <c r="AG222" s="81">
        <v>0</v>
      </c>
      <c r="AH222" s="81">
        <v>0</v>
      </c>
      <c r="AI222" s="82">
        <v>0</v>
      </c>
      <c r="AJ222" s="80">
        <v>0</v>
      </c>
      <c r="AK222" s="81">
        <v>0</v>
      </c>
      <c r="AL222" s="81">
        <v>0</v>
      </c>
      <c r="AM222" s="81">
        <v>0</v>
      </c>
      <c r="AN222" s="81">
        <v>0</v>
      </c>
      <c r="AO222" s="81">
        <v>0</v>
      </c>
      <c r="AP222" s="81">
        <v>0</v>
      </c>
      <c r="AQ222" s="81">
        <v>0</v>
      </c>
      <c r="AR222" s="81">
        <v>0</v>
      </c>
      <c r="AS222" s="81">
        <v>0</v>
      </c>
      <c r="AT222" s="81">
        <v>0</v>
      </c>
      <c r="AU222" s="81">
        <v>0</v>
      </c>
      <c r="AV222" s="81">
        <v>0</v>
      </c>
      <c r="AW222" s="81">
        <v>0</v>
      </c>
      <c r="AX222" s="81">
        <v>0</v>
      </c>
      <c r="AY222" s="81">
        <v>0</v>
      </c>
      <c r="AZ222" s="82"/>
      <c r="BA222" s="80">
        <v>0</v>
      </c>
      <c r="BB222" s="81">
        <v>0</v>
      </c>
      <c r="BC222" s="81">
        <v>0</v>
      </c>
      <c r="BD222" s="81">
        <v>0</v>
      </c>
      <c r="BE222" s="81">
        <v>0</v>
      </c>
      <c r="BF222" s="81">
        <v>0</v>
      </c>
      <c r="BG222" s="81">
        <v>0</v>
      </c>
      <c r="BH222" s="81">
        <v>0</v>
      </c>
      <c r="BI222" s="81">
        <v>0</v>
      </c>
      <c r="BJ222" s="81">
        <v>0</v>
      </c>
      <c r="BK222" s="81">
        <v>0</v>
      </c>
      <c r="BL222" s="81">
        <v>0</v>
      </c>
      <c r="BM222" s="81">
        <v>0</v>
      </c>
      <c r="BN222" s="81">
        <v>0</v>
      </c>
      <c r="BO222" s="81">
        <v>0</v>
      </c>
      <c r="BP222" s="81">
        <v>0</v>
      </c>
      <c r="BQ222" s="82">
        <v>0</v>
      </c>
      <c r="BR222" s="82">
        <v>0</v>
      </c>
      <c r="BS222" s="83">
        <v>0</v>
      </c>
      <c r="BT222" s="84">
        <f t="shared" si="9"/>
        <v>0</v>
      </c>
      <c r="BU222" s="84">
        <f t="shared" si="10"/>
        <v>0</v>
      </c>
      <c r="BV222" s="84">
        <f t="shared" si="11"/>
        <v>0</v>
      </c>
    </row>
    <row r="223" spans="1:74" ht="13.15" hidden="1" customHeight="1" outlineLevel="3" x14ac:dyDescent="0.3">
      <c r="A223" s="79" t="s">
        <v>336</v>
      </c>
      <c r="B223" s="80"/>
      <c r="C223" s="81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2"/>
      <c r="S223" s="80"/>
      <c r="T223" s="81"/>
      <c r="U223" s="81"/>
      <c r="V223" s="81"/>
      <c r="W223" s="81"/>
      <c r="X223" s="81"/>
      <c r="Y223" s="81"/>
      <c r="Z223" s="81"/>
      <c r="AA223" s="81"/>
      <c r="AB223" s="81"/>
      <c r="AC223" s="81"/>
      <c r="AD223" s="81"/>
      <c r="AE223" s="81"/>
      <c r="AF223" s="81"/>
      <c r="AG223" s="81"/>
      <c r="AH223" s="81"/>
      <c r="AI223" s="82"/>
      <c r="AJ223" s="80"/>
      <c r="AK223" s="81"/>
      <c r="AL223" s="81"/>
      <c r="AM223" s="81"/>
      <c r="AN223" s="81"/>
      <c r="AO223" s="81"/>
      <c r="AP223" s="81"/>
      <c r="AQ223" s="81"/>
      <c r="AR223" s="81"/>
      <c r="AS223" s="81"/>
      <c r="AT223" s="81"/>
      <c r="AU223" s="81"/>
      <c r="AV223" s="81"/>
      <c r="AW223" s="81"/>
      <c r="AX223" s="81"/>
      <c r="AY223" s="81"/>
      <c r="AZ223" s="82"/>
      <c r="BA223" s="80"/>
      <c r="BB223" s="81"/>
      <c r="BC223" s="81"/>
      <c r="BD223" s="81"/>
      <c r="BE223" s="81"/>
      <c r="BF223" s="81"/>
      <c r="BG223" s="81"/>
      <c r="BH223" s="81"/>
      <c r="BI223" s="81"/>
      <c r="BJ223" s="81"/>
      <c r="BK223" s="81"/>
      <c r="BL223" s="81"/>
      <c r="BM223" s="81"/>
      <c r="BN223" s="81"/>
      <c r="BO223" s="81"/>
      <c r="BP223" s="81"/>
      <c r="BQ223" s="82"/>
      <c r="BR223" s="82"/>
      <c r="BS223" s="83"/>
      <c r="BT223" s="84">
        <f t="shared" si="9"/>
        <v>0</v>
      </c>
      <c r="BU223" s="84">
        <f t="shared" si="10"/>
        <v>0</v>
      </c>
      <c r="BV223" s="84">
        <f t="shared" si="11"/>
        <v>0</v>
      </c>
    </row>
    <row r="224" spans="1:74" ht="13.15" hidden="1" customHeight="1" outlineLevel="3" x14ac:dyDescent="0.3">
      <c r="A224" s="79" t="s">
        <v>2405</v>
      </c>
      <c r="B224" s="80">
        <v>0</v>
      </c>
      <c r="C224" s="81">
        <v>0</v>
      </c>
      <c r="D224" s="81">
        <v>0</v>
      </c>
      <c r="E224" s="81">
        <v>0</v>
      </c>
      <c r="F224" s="81">
        <v>0</v>
      </c>
      <c r="G224" s="81">
        <v>0</v>
      </c>
      <c r="H224" s="81">
        <v>0</v>
      </c>
      <c r="I224" s="81">
        <v>0</v>
      </c>
      <c r="J224" s="81">
        <v>0</v>
      </c>
      <c r="K224" s="81">
        <v>0</v>
      </c>
      <c r="L224" s="81">
        <v>0</v>
      </c>
      <c r="M224" s="81">
        <v>0</v>
      </c>
      <c r="N224" s="81">
        <v>0</v>
      </c>
      <c r="O224" s="81">
        <v>0</v>
      </c>
      <c r="P224" s="81">
        <v>0</v>
      </c>
      <c r="Q224" s="81">
        <v>0</v>
      </c>
      <c r="R224" s="82">
        <v>0</v>
      </c>
      <c r="S224" s="80">
        <v>0</v>
      </c>
      <c r="T224" s="81">
        <v>0</v>
      </c>
      <c r="U224" s="81">
        <v>0</v>
      </c>
      <c r="V224" s="81">
        <v>0</v>
      </c>
      <c r="W224" s="81">
        <v>0</v>
      </c>
      <c r="X224" s="81">
        <v>0</v>
      </c>
      <c r="Y224" s="81">
        <v>0</v>
      </c>
      <c r="Z224" s="81">
        <v>0</v>
      </c>
      <c r="AA224" s="81">
        <v>0</v>
      </c>
      <c r="AB224" s="81">
        <v>0</v>
      </c>
      <c r="AC224" s="81">
        <v>0</v>
      </c>
      <c r="AD224" s="81">
        <v>0</v>
      </c>
      <c r="AE224" s="81">
        <v>0</v>
      </c>
      <c r="AF224" s="81">
        <v>0</v>
      </c>
      <c r="AG224" s="81">
        <v>0</v>
      </c>
      <c r="AH224" s="81">
        <v>0</v>
      </c>
      <c r="AI224" s="82">
        <v>0</v>
      </c>
      <c r="AJ224" s="80">
        <v>0</v>
      </c>
      <c r="AK224" s="81">
        <v>0</v>
      </c>
      <c r="AL224" s="81">
        <v>0</v>
      </c>
      <c r="AM224" s="81">
        <v>0</v>
      </c>
      <c r="AN224" s="81">
        <v>0</v>
      </c>
      <c r="AO224" s="81">
        <v>0</v>
      </c>
      <c r="AP224" s="81">
        <v>0</v>
      </c>
      <c r="AQ224" s="81">
        <v>0</v>
      </c>
      <c r="AR224" s="81">
        <v>0</v>
      </c>
      <c r="AS224" s="81">
        <v>0</v>
      </c>
      <c r="AT224" s="81">
        <v>0</v>
      </c>
      <c r="AU224" s="81">
        <v>0</v>
      </c>
      <c r="AV224" s="81">
        <v>0</v>
      </c>
      <c r="AW224" s="81">
        <v>0</v>
      </c>
      <c r="AX224" s="81">
        <v>0</v>
      </c>
      <c r="AY224" s="81">
        <v>0</v>
      </c>
      <c r="AZ224" s="82"/>
      <c r="BA224" s="80">
        <v>0</v>
      </c>
      <c r="BB224" s="81">
        <v>0</v>
      </c>
      <c r="BC224" s="81">
        <v>0</v>
      </c>
      <c r="BD224" s="81">
        <v>0</v>
      </c>
      <c r="BE224" s="81">
        <v>0</v>
      </c>
      <c r="BF224" s="81">
        <v>0</v>
      </c>
      <c r="BG224" s="81">
        <v>0</v>
      </c>
      <c r="BH224" s="81">
        <v>0</v>
      </c>
      <c r="BI224" s="81">
        <v>0</v>
      </c>
      <c r="BJ224" s="81">
        <v>0</v>
      </c>
      <c r="BK224" s="81">
        <v>0</v>
      </c>
      <c r="BL224" s="81">
        <v>0</v>
      </c>
      <c r="BM224" s="81">
        <v>0</v>
      </c>
      <c r="BN224" s="81">
        <v>0</v>
      </c>
      <c r="BO224" s="81">
        <v>0</v>
      </c>
      <c r="BP224" s="81">
        <v>0</v>
      </c>
      <c r="BQ224" s="82">
        <v>0</v>
      </c>
      <c r="BR224" s="82">
        <v>0</v>
      </c>
      <c r="BS224" s="83">
        <v>0</v>
      </c>
      <c r="BT224" s="84">
        <f t="shared" si="9"/>
        <v>0</v>
      </c>
      <c r="BU224" s="84">
        <f t="shared" si="10"/>
        <v>0</v>
      </c>
      <c r="BV224" s="84">
        <f t="shared" si="11"/>
        <v>0</v>
      </c>
    </row>
    <row r="225" spans="1:74" ht="13.15" hidden="1" customHeight="1" outlineLevel="2" collapsed="1" x14ac:dyDescent="0.3">
      <c r="A225" s="79" t="s">
        <v>337</v>
      </c>
      <c r="B225" s="80">
        <v>0</v>
      </c>
      <c r="C225" s="81">
        <v>99.25</v>
      </c>
      <c r="D225" s="81">
        <v>170.71</v>
      </c>
      <c r="E225" s="81">
        <v>269.96000000000004</v>
      </c>
      <c r="F225" s="81">
        <v>119.81</v>
      </c>
      <c r="G225" s="81">
        <v>0</v>
      </c>
      <c r="H225" s="81">
        <v>0</v>
      </c>
      <c r="I225" s="81">
        <v>119.81</v>
      </c>
      <c r="J225" s="81">
        <v>0</v>
      </c>
      <c r="K225" s="81">
        <v>0</v>
      </c>
      <c r="L225" s="81">
        <v>0</v>
      </c>
      <c r="M225" s="81">
        <v>0</v>
      </c>
      <c r="N225" s="81">
        <v>0</v>
      </c>
      <c r="O225" s="81">
        <v>0</v>
      </c>
      <c r="P225" s="81">
        <v>45.6</v>
      </c>
      <c r="Q225" s="81">
        <v>45.6</v>
      </c>
      <c r="R225" s="82">
        <v>435.37000000000006</v>
      </c>
      <c r="S225" s="80">
        <v>0</v>
      </c>
      <c r="T225" s="81">
        <v>0</v>
      </c>
      <c r="U225" s="81">
        <v>0</v>
      </c>
      <c r="V225" s="81">
        <v>0</v>
      </c>
      <c r="W225" s="81">
        <v>0</v>
      </c>
      <c r="X225" s="81">
        <v>0</v>
      </c>
      <c r="Y225" s="81">
        <v>35</v>
      </c>
      <c r="Z225" s="81">
        <v>35</v>
      </c>
      <c r="AA225" s="81">
        <v>35</v>
      </c>
      <c r="AB225" s="81">
        <v>35</v>
      </c>
      <c r="AC225" s="81">
        <v>35</v>
      </c>
      <c r="AD225" s="81">
        <v>105</v>
      </c>
      <c r="AE225" s="81">
        <v>35</v>
      </c>
      <c r="AF225" s="81">
        <v>35</v>
      </c>
      <c r="AG225" s="81">
        <v>35</v>
      </c>
      <c r="AH225" s="81">
        <v>105</v>
      </c>
      <c r="AI225" s="82">
        <v>245</v>
      </c>
      <c r="AJ225" s="80">
        <v>0</v>
      </c>
      <c r="AK225" s="81">
        <v>35</v>
      </c>
      <c r="AL225" s="81">
        <v>35</v>
      </c>
      <c r="AM225" s="81">
        <v>70</v>
      </c>
      <c r="AN225" s="81">
        <v>35</v>
      </c>
      <c r="AO225" s="81">
        <v>35</v>
      </c>
      <c r="AP225" s="81">
        <v>35</v>
      </c>
      <c r="AQ225" s="81">
        <v>105</v>
      </c>
      <c r="AR225" s="81">
        <v>35</v>
      </c>
      <c r="AS225" s="81">
        <v>35</v>
      </c>
      <c r="AT225" s="81">
        <v>35</v>
      </c>
      <c r="AU225" s="81">
        <v>105</v>
      </c>
      <c r="AV225" s="81">
        <v>35</v>
      </c>
      <c r="AW225" s="81">
        <v>35</v>
      </c>
      <c r="AX225" s="81">
        <v>35</v>
      </c>
      <c r="AY225" s="81">
        <v>105</v>
      </c>
      <c r="AZ225" s="82"/>
      <c r="BA225" s="80">
        <v>0</v>
      </c>
      <c r="BB225" s="81">
        <v>0</v>
      </c>
      <c r="BC225" s="81">
        <v>0</v>
      </c>
      <c r="BD225" s="81">
        <v>0</v>
      </c>
      <c r="BE225" s="81">
        <v>0</v>
      </c>
      <c r="BF225" s="81">
        <v>35</v>
      </c>
      <c r="BG225" s="81">
        <v>35</v>
      </c>
      <c r="BH225" s="81">
        <v>70</v>
      </c>
      <c r="BI225" s="81">
        <v>35</v>
      </c>
      <c r="BJ225" s="81">
        <v>35</v>
      </c>
      <c r="BK225" s="81">
        <v>35</v>
      </c>
      <c r="BL225" s="81">
        <v>105</v>
      </c>
      <c r="BM225" s="81">
        <v>35</v>
      </c>
      <c r="BN225" s="81">
        <v>35</v>
      </c>
      <c r="BO225" s="81">
        <v>35</v>
      </c>
      <c r="BP225" s="81">
        <v>105</v>
      </c>
      <c r="BQ225" s="82">
        <v>280</v>
      </c>
      <c r="BR225" s="82">
        <v>0</v>
      </c>
      <c r="BS225" s="83">
        <v>0</v>
      </c>
      <c r="BT225" s="84">
        <f t="shared" si="9"/>
        <v>-190.37000000000006</v>
      </c>
      <c r="BU225" s="84">
        <f t="shared" si="10"/>
        <v>245</v>
      </c>
      <c r="BV225" s="84">
        <f t="shared" si="11"/>
        <v>-35</v>
      </c>
    </row>
    <row r="226" spans="1:74" ht="13.15" hidden="1" customHeight="1" outlineLevel="3" x14ac:dyDescent="0.3">
      <c r="A226" s="79" t="s">
        <v>338</v>
      </c>
      <c r="B226" s="80">
        <v>0</v>
      </c>
      <c r="C226" s="81">
        <v>0</v>
      </c>
      <c r="D226" s="81">
        <v>0</v>
      </c>
      <c r="E226" s="81">
        <v>0</v>
      </c>
      <c r="F226" s="81">
        <v>0</v>
      </c>
      <c r="G226" s="81">
        <v>0</v>
      </c>
      <c r="H226" s="81">
        <v>0</v>
      </c>
      <c r="I226" s="81">
        <v>0</v>
      </c>
      <c r="J226" s="81">
        <v>0</v>
      </c>
      <c r="K226" s="81">
        <v>0</v>
      </c>
      <c r="L226" s="81">
        <v>0</v>
      </c>
      <c r="M226" s="81">
        <v>0</v>
      </c>
      <c r="N226" s="81">
        <v>0</v>
      </c>
      <c r="O226" s="81">
        <v>0</v>
      </c>
      <c r="P226" s="81">
        <v>0</v>
      </c>
      <c r="Q226" s="81">
        <v>0</v>
      </c>
      <c r="R226" s="82">
        <v>0</v>
      </c>
      <c r="S226" s="80">
        <v>0</v>
      </c>
      <c r="T226" s="81">
        <v>0</v>
      </c>
      <c r="U226" s="81">
        <v>0</v>
      </c>
      <c r="V226" s="81">
        <v>0</v>
      </c>
      <c r="W226" s="81">
        <v>0</v>
      </c>
      <c r="X226" s="81">
        <v>0</v>
      </c>
      <c r="Y226" s="81">
        <v>0</v>
      </c>
      <c r="Z226" s="81">
        <v>0</v>
      </c>
      <c r="AA226" s="81">
        <v>0</v>
      </c>
      <c r="AB226" s="81">
        <v>0</v>
      </c>
      <c r="AC226" s="81">
        <v>0</v>
      </c>
      <c r="AD226" s="81">
        <v>0</v>
      </c>
      <c r="AE226" s="81">
        <v>0</v>
      </c>
      <c r="AF226" s="81">
        <v>0</v>
      </c>
      <c r="AG226" s="81">
        <v>0</v>
      </c>
      <c r="AH226" s="81">
        <v>0</v>
      </c>
      <c r="AI226" s="82">
        <v>0</v>
      </c>
      <c r="AJ226" s="80">
        <v>0</v>
      </c>
      <c r="AK226" s="81">
        <v>0</v>
      </c>
      <c r="AL226" s="81">
        <v>0</v>
      </c>
      <c r="AM226" s="81">
        <v>0</v>
      </c>
      <c r="AN226" s="81">
        <v>0</v>
      </c>
      <c r="AO226" s="81">
        <v>0</v>
      </c>
      <c r="AP226" s="81">
        <v>0</v>
      </c>
      <c r="AQ226" s="81">
        <v>0</v>
      </c>
      <c r="AR226" s="81">
        <v>0</v>
      </c>
      <c r="AS226" s="81">
        <v>0</v>
      </c>
      <c r="AT226" s="81">
        <v>0</v>
      </c>
      <c r="AU226" s="81">
        <v>0</v>
      </c>
      <c r="AV226" s="81">
        <v>0</v>
      </c>
      <c r="AW226" s="81">
        <v>0</v>
      </c>
      <c r="AX226" s="81">
        <v>0</v>
      </c>
      <c r="AY226" s="81">
        <v>0</v>
      </c>
      <c r="AZ226" s="82"/>
      <c r="BA226" s="80">
        <v>0</v>
      </c>
      <c r="BB226" s="81">
        <v>0</v>
      </c>
      <c r="BC226" s="81">
        <v>0</v>
      </c>
      <c r="BD226" s="81">
        <v>0</v>
      </c>
      <c r="BE226" s="81">
        <v>0</v>
      </c>
      <c r="BF226" s="81">
        <v>0</v>
      </c>
      <c r="BG226" s="81">
        <v>0</v>
      </c>
      <c r="BH226" s="81">
        <v>0</v>
      </c>
      <c r="BI226" s="81">
        <v>0</v>
      </c>
      <c r="BJ226" s="81">
        <v>0</v>
      </c>
      <c r="BK226" s="81">
        <v>0</v>
      </c>
      <c r="BL226" s="81">
        <v>0</v>
      </c>
      <c r="BM226" s="81">
        <v>0</v>
      </c>
      <c r="BN226" s="81">
        <v>0</v>
      </c>
      <c r="BO226" s="81">
        <v>0</v>
      </c>
      <c r="BP226" s="81">
        <v>0</v>
      </c>
      <c r="BQ226" s="82">
        <v>0</v>
      </c>
      <c r="BR226" s="82">
        <v>0</v>
      </c>
      <c r="BS226" s="83">
        <v>0</v>
      </c>
      <c r="BT226" s="84">
        <f t="shared" si="9"/>
        <v>0</v>
      </c>
      <c r="BU226" s="84">
        <f t="shared" si="10"/>
        <v>0</v>
      </c>
      <c r="BV226" s="84">
        <f t="shared" si="11"/>
        <v>0</v>
      </c>
    </row>
    <row r="227" spans="1:74" ht="13.15" hidden="1" customHeight="1" outlineLevel="3" x14ac:dyDescent="0.3">
      <c r="A227" s="79" t="s">
        <v>339</v>
      </c>
      <c r="B227" s="80">
        <v>0</v>
      </c>
      <c r="C227" s="81">
        <v>0</v>
      </c>
      <c r="D227" s="81">
        <v>0</v>
      </c>
      <c r="E227" s="81">
        <v>0</v>
      </c>
      <c r="F227" s="81">
        <v>0</v>
      </c>
      <c r="G227" s="81">
        <v>0</v>
      </c>
      <c r="H227" s="81">
        <v>0</v>
      </c>
      <c r="I227" s="81">
        <v>0</v>
      </c>
      <c r="J227" s="81">
        <v>0</v>
      </c>
      <c r="K227" s="81">
        <v>0</v>
      </c>
      <c r="L227" s="81">
        <v>0</v>
      </c>
      <c r="M227" s="81">
        <v>0</v>
      </c>
      <c r="N227" s="81">
        <v>0</v>
      </c>
      <c r="O227" s="81">
        <v>0</v>
      </c>
      <c r="P227" s="81">
        <v>0</v>
      </c>
      <c r="Q227" s="81">
        <v>0</v>
      </c>
      <c r="R227" s="82">
        <v>0</v>
      </c>
      <c r="S227" s="80">
        <v>0</v>
      </c>
      <c r="T227" s="81">
        <v>0</v>
      </c>
      <c r="U227" s="81">
        <v>0</v>
      </c>
      <c r="V227" s="81">
        <v>0</v>
      </c>
      <c r="W227" s="81">
        <v>0</v>
      </c>
      <c r="X227" s="81">
        <v>0</v>
      </c>
      <c r="Y227" s="81">
        <v>0</v>
      </c>
      <c r="Z227" s="81">
        <v>0</v>
      </c>
      <c r="AA227" s="81">
        <v>0</v>
      </c>
      <c r="AB227" s="81">
        <v>0</v>
      </c>
      <c r="AC227" s="81">
        <v>0</v>
      </c>
      <c r="AD227" s="81">
        <v>0</v>
      </c>
      <c r="AE227" s="81">
        <v>0</v>
      </c>
      <c r="AF227" s="81">
        <v>0</v>
      </c>
      <c r="AG227" s="81">
        <v>0</v>
      </c>
      <c r="AH227" s="81">
        <v>0</v>
      </c>
      <c r="AI227" s="82">
        <v>0</v>
      </c>
      <c r="AJ227" s="80">
        <v>0</v>
      </c>
      <c r="AK227" s="81">
        <v>0</v>
      </c>
      <c r="AL227" s="81">
        <v>0</v>
      </c>
      <c r="AM227" s="81">
        <v>0</v>
      </c>
      <c r="AN227" s="81">
        <v>0</v>
      </c>
      <c r="AO227" s="81">
        <v>0</v>
      </c>
      <c r="AP227" s="81">
        <v>0</v>
      </c>
      <c r="AQ227" s="81">
        <v>0</v>
      </c>
      <c r="AR227" s="81">
        <v>0</v>
      </c>
      <c r="AS227" s="81">
        <v>0</v>
      </c>
      <c r="AT227" s="81">
        <v>0</v>
      </c>
      <c r="AU227" s="81">
        <v>0</v>
      </c>
      <c r="AV227" s="81">
        <v>0</v>
      </c>
      <c r="AW227" s="81">
        <v>0</v>
      </c>
      <c r="AX227" s="81">
        <v>0</v>
      </c>
      <c r="AY227" s="81">
        <v>0</v>
      </c>
      <c r="AZ227" s="82"/>
      <c r="BA227" s="80">
        <v>0</v>
      </c>
      <c r="BB227" s="81">
        <v>0</v>
      </c>
      <c r="BC227" s="81">
        <v>0</v>
      </c>
      <c r="BD227" s="81">
        <v>0</v>
      </c>
      <c r="BE227" s="81">
        <v>0</v>
      </c>
      <c r="BF227" s="81">
        <v>0</v>
      </c>
      <c r="BG227" s="81">
        <v>0</v>
      </c>
      <c r="BH227" s="81">
        <v>0</v>
      </c>
      <c r="BI227" s="81">
        <v>0</v>
      </c>
      <c r="BJ227" s="81">
        <v>0</v>
      </c>
      <c r="BK227" s="81">
        <v>0</v>
      </c>
      <c r="BL227" s="81">
        <v>0</v>
      </c>
      <c r="BM227" s="81">
        <v>0</v>
      </c>
      <c r="BN227" s="81">
        <v>0</v>
      </c>
      <c r="BO227" s="81">
        <v>0</v>
      </c>
      <c r="BP227" s="81">
        <v>0</v>
      </c>
      <c r="BQ227" s="82">
        <v>0</v>
      </c>
      <c r="BR227" s="82">
        <v>0</v>
      </c>
      <c r="BS227" s="83">
        <v>0</v>
      </c>
      <c r="BT227" s="84">
        <f t="shared" si="9"/>
        <v>0</v>
      </c>
      <c r="BU227" s="84">
        <f t="shared" si="10"/>
        <v>0</v>
      </c>
      <c r="BV227" s="84">
        <f t="shared" si="11"/>
        <v>0</v>
      </c>
    </row>
    <row r="228" spans="1:74" ht="13.15" hidden="1" customHeight="1" outlineLevel="3" x14ac:dyDescent="0.3">
      <c r="A228" s="79" t="s">
        <v>2406</v>
      </c>
      <c r="B228" s="80">
        <v>0</v>
      </c>
      <c r="C228" s="81">
        <v>0</v>
      </c>
      <c r="D228" s="81">
        <v>0</v>
      </c>
      <c r="E228" s="81">
        <v>0</v>
      </c>
      <c r="F228" s="81">
        <v>11.5</v>
      </c>
      <c r="G228" s="81">
        <v>0</v>
      </c>
      <c r="H228" s="81">
        <v>447.19</v>
      </c>
      <c r="I228" s="81">
        <v>458.69</v>
      </c>
      <c r="J228" s="81">
        <v>0</v>
      </c>
      <c r="K228" s="81">
        <v>0</v>
      </c>
      <c r="L228" s="81">
        <v>0</v>
      </c>
      <c r="M228" s="81">
        <v>0</v>
      </c>
      <c r="N228" s="81">
        <v>0</v>
      </c>
      <c r="O228" s="81">
        <v>0</v>
      </c>
      <c r="P228" s="81">
        <v>0</v>
      </c>
      <c r="Q228" s="81">
        <v>0</v>
      </c>
      <c r="R228" s="82">
        <v>458.69</v>
      </c>
      <c r="S228" s="80">
        <v>0</v>
      </c>
      <c r="T228" s="81">
        <v>0</v>
      </c>
      <c r="U228" s="81">
        <v>0</v>
      </c>
      <c r="V228" s="81">
        <v>0</v>
      </c>
      <c r="W228" s="81">
        <v>0</v>
      </c>
      <c r="X228" s="81">
        <v>0</v>
      </c>
      <c r="Y228" s="81">
        <v>60</v>
      </c>
      <c r="Z228" s="81">
        <v>60</v>
      </c>
      <c r="AA228" s="81">
        <v>60</v>
      </c>
      <c r="AB228" s="81">
        <v>60</v>
      </c>
      <c r="AC228" s="81">
        <v>60</v>
      </c>
      <c r="AD228" s="81">
        <v>180</v>
      </c>
      <c r="AE228" s="81">
        <v>60</v>
      </c>
      <c r="AF228" s="81">
        <v>60</v>
      </c>
      <c r="AG228" s="81">
        <v>60</v>
      </c>
      <c r="AH228" s="81">
        <v>180</v>
      </c>
      <c r="AI228" s="82">
        <v>420</v>
      </c>
      <c r="AJ228" s="80">
        <v>0</v>
      </c>
      <c r="AK228" s="81">
        <v>60</v>
      </c>
      <c r="AL228" s="81">
        <v>60</v>
      </c>
      <c r="AM228" s="81">
        <v>120</v>
      </c>
      <c r="AN228" s="81">
        <v>60</v>
      </c>
      <c r="AO228" s="81">
        <v>60</v>
      </c>
      <c r="AP228" s="81">
        <v>60</v>
      </c>
      <c r="AQ228" s="81">
        <v>180</v>
      </c>
      <c r="AR228" s="81">
        <v>60</v>
      </c>
      <c r="AS228" s="81">
        <v>60</v>
      </c>
      <c r="AT228" s="81">
        <v>60</v>
      </c>
      <c r="AU228" s="81">
        <v>180</v>
      </c>
      <c r="AV228" s="81">
        <v>60</v>
      </c>
      <c r="AW228" s="81">
        <v>60</v>
      </c>
      <c r="AX228" s="81">
        <v>60</v>
      </c>
      <c r="AY228" s="81">
        <v>180</v>
      </c>
      <c r="AZ228" s="82"/>
      <c r="BA228" s="80">
        <v>0</v>
      </c>
      <c r="BB228" s="81">
        <v>0</v>
      </c>
      <c r="BC228" s="81">
        <v>0</v>
      </c>
      <c r="BD228" s="81">
        <v>0</v>
      </c>
      <c r="BE228" s="81">
        <v>0</v>
      </c>
      <c r="BF228" s="81">
        <v>60</v>
      </c>
      <c r="BG228" s="81">
        <v>60</v>
      </c>
      <c r="BH228" s="81">
        <v>120</v>
      </c>
      <c r="BI228" s="81">
        <v>60</v>
      </c>
      <c r="BJ228" s="81">
        <v>60</v>
      </c>
      <c r="BK228" s="81">
        <v>60</v>
      </c>
      <c r="BL228" s="81">
        <v>180</v>
      </c>
      <c r="BM228" s="81">
        <v>60</v>
      </c>
      <c r="BN228" s="81">
        <v>60</v>
      </c>
      <c r="BO228" s="81">
        <v>60</v>
      </c>
      <c r="BP228" s="81">
        <v>180</v>
      </c>
      <c r="BQ228" s="82">
        <v>480</v>
      </c>
      <c r="BR228" s="82">
        <v>0</v>
      </c>
      <c r="BS228" s="83">
        <v>0</v>
      </c>
      <c r="BT228" s="84">
        <f t="shared" si="9"/>
        <v>-38.69</v>
      </c>
      <c r="BU228" s="84">
        <f t="shared" si="10"/>
        <v>420</v>
      </c>
      <c r="BV228" s="84">
        <f t="shared" si="11"/>
        <v>-60</v>
      </c>
    </row>
    <row r="229" spans="1:74" ht="13.15" hidden="1" customHeight="1" outlineLevel="3" x14ac:dyDescent="0.3">
      <c r="A229" s="79" t="s">
        <v>340</v>
      </c>
      <c r="B229" s="80">
        <v>0</v>
      </c>
      <c r="C229" s="81">
        <v>0</v>
      </c>
      <c r="D229" s="81">
        <v>0</v>
      </c>
      <c r="E229" s="81">
        <v>0</v>
      </c>
      <c r="F229" s="81">
        <v>0</v>
      </c>
      <c r="G229" s="81">
        <v>0</v>
      </c>
      <c r="H229" s="81">
        <v>0</v>
      </c>
      <c r="I229" s="81">
        <v>0</v>
      </c>
      <c r="J229" s="81">
        <v>0</v>
      </c>
      <c r="K229" s="81">
        <v>0</v>
      </c>
      <c r="L229" s="81">
        <v>0</v>
      </c>
      <c r="M229" s="81">
        <v>0</v>
      </c>
      <c r="N229" s="81">
        <v>0</v>
      </c>
      <c r="O229" s="81">
        <v>0</v>
      </c>
      <c r="P229" s="81">
        <v>0</v>
      </c>
      <c r="Q229" s="81">
        <v>0</v>
      </c>
      <c r="R229" s="82">
        <v>0</v>
      </c>
      <c r="S229" s="80">
        <v>0</v>
      </c>
      <c r="T229" s="81">
        <v>0</v>
      </c>
      <c r="U229" s="81">
        <v>0</v>
      </c>
      <c r="V229" s="81">
        <v>0</v>
      </c>
      <c r="W229" s="81">
        <v>0</v>
      </c>
      <c r="X229" s="81">
        <v>0</v>
      </c>
      <c r="Y229" s="81">
        <v>0</v>
      </c>
      <c r="Z229" s="81">
        <v>0</v>
      </c>
      <c r="AA229" s="81">
        <v>0</v>
      </c>
      <c r="AB229" s="81">
        <v>0</v>
      </c>
      <c r="AC229" s="81">
        <v>0</v>
      </c>
      <c r="AD229" s="81">
        <v>0</v>
      </c>
      <c r="AE229" s="81">
        <v>0</v>
      </c>
      <c r="AF229" s="81">
        <v>0</v>
      </c>
      <c r="AG229" s="81">
        <v>0</v>
      </c>
      <c r="AH229" s="81">
        <v>0</v>
      </c>
      <c r="AI229" s="82">
        <v>0</v>
      </c>
      <c r="AJ229" s="80">
        <v>0</v>
      </c>
      <c r="AK229" s="81">
        <v>0</v>
      </c>
      <c r="AL229" s="81">
        <v>0</v>
      </c>
      <c r="AM229" s="81">
        <v>0</v>
      </c>
      <c r="AN229" s="81">
        <v>0</v>
      </c>
      <c r="AO229" s="81">
        <v>0</v>
      </c>
      <c r="AP229" s="81">
        <v>0</v>
      </c>
      <c r="AQ229" s="81">
        <v>0</v>
      </c>
      <c r="AR229" s="81">
        <v>0</v>
      </c>
      <c r="AS229" s="81">
        <v>0</v>
      </c>
      <c r="AT229" s="81">
        <v>0</v>
      </c>
      <c r="AU229" s="81">
        <v>0</v>
      </c>
      <c r="AV229" s="81">
        <v>0</v>
      </c>
      <c r="AW229" s="81">
        <v>0</v>
      </c>
      <c r="AX229" s="81">
        <v>0</v>
      </c>
      <c r="AY229" s="81">
        <v>0</v>
      </c>
      <c r="AZ229" s="82"/>
      <c r="BA229" s="80">
        <v>0</v>
      </c>
      <c r="BB229" s="81">
        <v>0</v>
      </c>
      <c r="BC229" s="81">
        <v>0</v>
      </c>
      <c r="BD229" s="81">
        <v>0</v>
      </c>
      <c r="BE229" s="81">
        <v>0</v>
      </c>
      <c r="BF229" s="81">
        <v>0</v>
      </c>
      <c r="BG229" s="81">
        <v>0</v>
      </c>
      <c r="BH229" s="81">
        <v>0</v>
      </c>
      <c r="BI229" s="81">
        <v>0</v>
      </c>
      <c r="BJ229" s="81">
        <v>0</v>
      </c>
      <c r="BK229" s="81">
        <v>0</v>
      </c>
      <c r="BL229" s="81">
        <v>0</v>
      </c>
      <c r="BM229" s="81">
        <v>0</v>
      </c>
      <c r="BN229" s="81">
        <v>0</v>
      </c>
      <c r="BO229" s="81">
        <v>0</v>
      </c>
      <c r="BP229" s="81">
        <v>0</v>
      </c>
      <c r="BQ229" s="82">
        <v>0</v>
      </c>
      <c r="BR229" s="82">
        <v>0</v>
      </c>
      <c r="BS229" s="83">
        <v>0</v>
      </c>
      <c r="BT229" s="84">
        <f t="shared" si="9"/>
        <v>0</v>
      </c>
      <c r="BU229" s="84">
        <f t="shared" si="10"/>
        <v>0</v>
      </c>
      <c r="BV229" s="84">
        <f t="shared" si="11"/>
        <v>0</v>
      </c>
    </row>
    <row r="230" spans="1:74" ht="13.15" hidden="1" customHeight="1" outlineLevel="3" x14ac:dyDescent="0.3">
      <c r="A230" s="79" t="s">
        <v>341</v>
      </c>
      <c r="B230" s="80">
        <v>0</v>
      </c>
      <c r="C230" s="81">
        <v>85.82</v>
      </c>
      <c r="D230" s="81">
        <v>-0.06</v>
      </c>
      <c r="E230" s="81">
        <v>85.759999999999991</v>
      </c>
      <c r="F230" s="81">
        <v>36.97</v>
      </c>
      <c r="G230" s="81">
        <v>0</v>
      </c>
      <c r="H230" s="81">
        <v>0</v>
      </c>
      <c r="I230" s="81">
        <v>36.97</v>
      </c>
      <c r="J230" s="81">
        <v>0</v>
      </c>
      <c r="K230" s="81">
        <v>0</v>
      </c>
      <c r="L230" s="81">
        <v>0</v>
      </c>
      <c r="M230" s="81">
        <v>0</v>
      </c>
      <c r="N230" s="81">
        <v>29.18</v>
      </c>
      <c r="O230" s="81">
        <v>55.2</v>
      </c>
      <c r="P230" s="81">
        <v>0.34</v>
      </c>
      <c r="Q230" s="81">
        <v>84.72</v>
      </c>
      <c r="R230" s="82">
        <v>207.45000000000002</v>
      </c>
      <c r="S230" s="80">
        <v>498.28999999999996</v>
      </c>
      <c r="T230" s="81">
        <v>-498.51</v>
      </c>
      <c r="U230" s="81">
        <v>32.979999999999997</v>
      </c>
      <c r="V230" s="81">
        <v>32.75999999999997</v>
      </c>
      <c r="W230" s="81">
        <v>0</v>
      </c>
      <c r="X230" s="81">
        <v>187.48</v>
      </c>
      <c r="Y230" s="81">
        <v>0</v>
      </c>
      <c r="Z230" s="81">
        <v>187.48</v>
      </c>
      <c r="AA230" s="81">
        <v>0</v>
      </c>
      <c r="AB230" s="81">
        <v>0</v>
      </c>
      <c r="AC230" s="81">
        <v>0</v>
      </c>
      <c r="AD230" s="81">
        <v>0</v>
      </c>
      <c r="AE230" s="81">
        <v>0</v>
      </c>
      <c r="AF230" s="81">
        <v>0</v>
      </c>
      <c r="AG230" s="81">
        <v>0</v>
      </c>
      <c r="AH230" s="81">
        <v>0</v>
      </c>
      <c r="AI230" s="82">
        <v>220.23999999999995</v>
      </c>
      <c r="AJ230" s="80">
        <v>498.28999999999996</v>
      </c>
      <c r="AK230" s="81">
        <v>0</v>
      </c>
      <c r="AL230" s="81">
        <v>0</v>
      </c>
      <c r="AM230" s="81">
        <v>498.28999999999996</v>
      </c>
      <c r="AN230" s="81">
        <v>0</v>
      </c>
      <c r="AO230" s="81">
        <v>0</v>
      </c>
      <c r="AP230" s="81">
        <v>0</v>
      </c>
      <c r="AQ230" s="81">
        <v>0</v>
      </c>
      <c r="AR230" s="81">
        <v>0</v>
      </c>
      <c r="AS230" s="81">
        <v>0</v>
      </c>
      <c r="AT230" s="81">
        <v>0</v>
      </c>
      <c r="AU230" s="81">
        <v>0</v>
      </c>
      <c r="AV230" s="81">
        <v>0</v>
      </c>
      <c r="AW230" s="81">
        <v>0</v>
      </c>
      <c r="AX230" s="81">
        <v>0</v>
      </c>
      <c r="AY230" s="81">
        <v>0</v>
      </c>
      <c r="AZ230" s="82"/>
      <c r="BA230" s="80">
        <v>498.28999999999996</v>
      </c>
      <c r="BB230" s="81">
        <v>-498.51</v>
      </c>
      <c r="BC230" s="81">
        <v>32.979999999999997</v>
      </c>
      <c r="BD230" s="81">
        <v>32.75999999999997</v>
      </c>
      <c r="BE230" s="81">
        <v>0</v>
      </c>
      <c r="BF230" s="81">
        <v>0</v>
      </c>
      <c r="BG230" s="81">
        <v>0</v>
      </c>
      <c r="BH230" s="81">
        <v>0</v>
      </c>
      <c r="BI230" s="81">
        <v>0</v>
      </c>
      <c r="BJ230" s="81">
        <v>0</v>
      </c>
      <c r="BK230" s="81">
        <v>0</v>
      </c>
      <c r="BL230" s="81">
        <v>0</v>
      </c>
      <c r="BM230" s="81">
        <v>0</v>
      </c>
      <c r="BN230" s="81">
        <v>0</v>
      </c>
      <c r="BO230" s="81">
        <v>0</v>
      </c>
      <c r="BP230" s="81">
        <v>0</v>
      </c>
      <c r="BQ230" s="82">
        <v>32.75999999999997</v>
      </c>
      <c r="BR230" s="82">
        <v>187.48</v>
      </c>
      <c r="BS230" s="83">
        <v>0</v>
      </c>
      <c r="BT230" s="84">
        <f t="shared" si="9"/>
        <v>12.789999999999935</v>
      </c>
      <c r="BU230" s="84">
        <f t="shared" si="10"/>
        <v>220.23999999999995</v>
      </c>
      <c r="BV230" s="84">
        <f t="shared" si="11"/>
        <v>187.48</v>
      </c>
    </row>
    <row r="231" spans="1:74" ht="13.15" hidden="1" customHeight="1" outlineLevel="3" x14ac:dyDescent="0.3">
      <c r="A231" s="79" t="s">
        <v>342</v>
      </c>
      <c r="B231" s="80">
        <v>0</v>
      </c>
      <c r="C231" s="81">
        <v>0</v>
      </c>
      <c r="D231" s="81">
        <v>0</v>
      </c>
      <c r="E231" s="81">
        <v>0</v>
      </c>
      <c r="F231" s="81">
        <v>0</v>
      </c>
      <c r="G231" s="81">
        <v>0</v>
      </c>
      <c r="H231" s="81">
        <v>0</v>
      </c>
      <c r="I231" s="81">
        <v>0</v>
      </c>
      <c r="J231" s="81">
        <v>0</v>
      </c>
      <c r="K231" s="81">
        <v>0</v>
      </c>
      <c r="L231" s="81">
        <v>0</v>
      </c>
      <c r="M231" s="81">
        <v>0</v>
      </c>
      <c r="N231" s="81">
        <v>0</v>
      </c>
      <c r="O231" s="81">
        <v>0</v>
      </c>
      <c r="P231" s="81">
        <v>0</v>
      </c>
      <c r="Q231" s="81">
        <v>0</v>
      </c>
      <c r="R231" s="82">
        <v>0</v>
      </c>
      <c r="S231" s="80">
        <v>0</v>
      </c>
      <c r="T231" s="81">
        <v>0</v>
      </c>
      <c r="U231" s="81">
        <v>0</v>
      </c>
      <c r="V231" s="81">
        <v>0</v>
      </c>
      <c r="W231" s="81">
        <v>0</v>
      </c>
      <c r="X231" s="81">
        <v>0</v>
      </c>
      <c r="Y231" s="81">
        <v>0</v>
      </c>
      <c r="Z231" s="81">
        <v>0</v>
      </c>
      <c r="AA231" s="81">
        <v>0</v>
      </c>
      <c r="AB231" s="81">
        <v>0</v>
      </c>
      <c r="AC231" s="81">
        <v>0</v>
      </c>
      <c r="AD231" s="81">
        <v>0</v>
      </c>
      <c r="AE231" s="81">
        <v>0</v>
      </c>
      <c r="AF231" s="81">
        <v>0</v>
      </c>
      <c r="AG231" s="81">
        <v>0</v>
      </c>
      <c r="AH231" s="81">
        <v>0</v>
      </c>
      <c r="AI231" s="82">
        <v>0</v>
      </c>
      <c r="AJ231" s="80">
        <v>0</v>
      </c>
      <c r="AK231" s="81">
        <v>0</v>
      </c>
      <c r="AL231" s="81">
        <v>0</v>
      </c>
      <c r="AM231" s="81">
        <v>0</v>
      </c>
      <c r="AN231" s="81">
        <v>0</v>
      </c>
      <c r="AO231" s="81">
        <v>0</v>
      </c>
      <c r="AP231" s="81">
        <v>0</v>
      </c>
      <c r="AQ231" s="81">
        <v>0</v>
      </c>
      <c r="AR231" s="81">
        <v>0</v>
      </c>
      <c r="AS231" s="81">
        <v>0</v>
      </c>
      <c r="AT231" s="81">
        <v>0</v>
      </c>
      <c r="AU231" s="81">
        <v>0</v>
      </c>
      <c r="AV231" s="81">
        <v>0</v>
      </c>
      <c r="AW231" s="81">
        <v>0</v>
      </c>
      <c r="AX231" s="81">
        <v>0</v>
      </c>
      <c r="AY231" s="81">
        <v>0</v>
      </c>
      <c r="AZ231" s="82"/>
      <c r="BA231" s="80">
        <v>0</v>
      </c>
      <c r="BB231" s="81">
        <v>0</v>
      </c>
      <c r="BC231" s="81">
        <v>0</v>
      </c>
      <c r="BD231" s="81">
        <v>0</v>
      </c>
      <c r="BE231" s="81">
        <v>0</v>
      </c>
      <c r="BF231" s="81">
        <v>0</v>
      </c>
      <c r="BG231" s="81">
        <v>0</v>
      </c>
      <c r="BH231" s="81">
        <v>0</v>
      </c>
      <c r="BI231" s="81">
        <v>0</v>
      </c>
      <c r="BJ231" s="81">
        <v>0</v>
      </c>
      <c r="BK231" s="81">
        <v>0</v>
      </c>
      <c r="BL231" s="81">
        <v>0</v>
      </c>
      <c r="BM231" s="81">
        <v>0</v>
      </c>
      <c r="BN231" s="81">
        <v>0</v>
      </c>
      <c r="BO231" s="81">
        <v>0</v>
      </c>
      <c r="BP231" s="81">
        <v>0</v>
      </c>
      <c r="BQ231" s="82">
        <v>0</v>
      </c>
      <c r="BR231" s="82">
        <v>0</v>
      </c>
      <c r="BS231" s="83">
        <v>0</v>
      </c>
      <c r="BT231" s="84">
        <f t="shared" si="9"/>
        <v>0</v>
      </c>
      <c r="BU231" s="84">
        <f t="shared" si="10"/>
        <v>0</v>
      </c>
      <c r="BV231" s="84">
        <f t="shared" si="11"/>
        <v>0</v>
      </c>
    </row>
    <row r="232" spans="1:74" ht="13.15" hidden="1" customHeight="1" outlineLevel="3" x14ac:dyDescent="0.3">
      <c r="A232" s="79" t="s">
        <v>343</v>
      </c>
      <c r="B232" s="80">
        <v>0</v>
      </c>
      <c r="C232" s="81">
        <v>0</v>
      </c>
      <c r="D232" s="81">
        <v>0</v>
      </c>
      <c r="E232" s="81">
        <v>0</v>
      </c>
      <c r="F232" s="81">
        <v>0</v>
      </c>
      <c r="G232" s="81">
        <v>0</v>
      </c>
      <c r="H232" s="81">
        <v>0</v>
      </c>
      <c r="I232" s="81">
        <v>0</v>
      </c>
      <c r="J232" s="81">
        <v>0</v>
      </c>
      <c r="K232" s="81">
        <v>0</v>
      </c>
      <c r="L232" s="81">
        <v>0</v>
      </c>
      <c r="M232" s="81">
        <v>0</v>
      </c>
      <c r="N232" s="81">
        <v>0</v>
      </c>
      <c r="O232" s="81">
        <v>0</v>
      </c>
      <c r="P232" s="81">
        <v>0</v>
      </c>
      <c r="Q232" s="81">
        <v>0</v>
      </c>
      <c r="R232" s="82">
        <v>0</v>
      </c>
      <c r="S232" s="80">
        <v>0</v>
      </c>
      <c r="T232" s="81">
        <v>0</v>
      </c>
      <c r="U232" s="81">
        <v>0</v>
      </c>
      <c r="V232" s="81">
        <v>0</v>
      </c>
      <c r="W232" s="81">
        <v>0</v>
      </c>
      <c r="X232" s="81">
        <v>0</v>
      </c>
      <c r="Y232" s="81">
        <v>0</v>
      </c>
      <c r="Z232" s="81">
        <v>0</v>
      </c>
      <c r="AA232" s="81">
        <v>0</v>
      </c>
      <c r="AB232" s="81">
        <v>0</v>
      </c>
      <c r="AC232" s="81">
        <v>0</v>
      </c>
      <c r="AD232" s="81">
        <v>0</v>
      </c>
      <c r="AE232" s="81">
        <v>0</v>
      </c>
      <c r="AF232" s="81">
        <v>0</v>
      </c>
      <c r="AG232" s="81">
        <v>0</v>
      </c>
      <c r="AH232" s="81">
        <v>0</v>
      </c>
      <c r="AI232" s="82">
        <v>0</v>
      </c>
      <c r="AJ232" s="80">
        <v>0</v>
      </c>
      <c r="AK232" s="81">
        <v>0</v>
      </c>
      <c r="AL232" s="81">
        <v>0</v>
      </c>
      <c r="AM232" s="81">
        <v>0</v>
      </c>
      <c r="AN232" s="81">
        <v>0</v>
      </c>
      <c r="AO232" s="81">
        <v>0</v>
      </c>
      <c r="AP232" s="81">
        <v>0</v>
      </c>
      <c r="AQ232" s="81">
        <v>0</v>
      </c>
      <c r="AR232" s="81">
        <v>0</v>
      </c>
      <c r="AS232" s="81">
        <v>0</v>
      </c>
      <c r="AT232" s="81">
        <v>0</v>
      </c>
      <c r="AU232" s="81">
        <v>0</v>
      </c>
      <c r="AV232" s="81">
        <v>0</v>
      </c>
      <c r="AW232" s="81">
        <v>0</v>
      </c>
      <c r="AX232" s="81">
        <v>0</v>
      </c>
      <c r="AY232" s="81">
        <v>0</v>
      </c>
      <c r="AZ232" s="82"/>
      <c r="BA232" s="80">
        <v>0</v>
      </c>
      <c r="BB232" s="81">
        <v>0</v>
      </c>
      <c r="BC232" s="81">
        <v>0</v>
      </c>
      <c r="BD232" s="81">
        <v>0</v>
      </c>
      <c r="BE232" s="81">
        <v>0</v>
      </c>
      <c r="BF232" s="81">
        <v>0</v>
      </c>
      <c r="BG232" s="81">
        <v>0</v>
      </c>
      <c r="BH232" s="81">
        <v>0</v>
      </c>
      <c r="BI232" s="81">
        <v>0</v>
      </c>
      <c r="BJ232" s="81">
        <v>0</v>
      </c>
      <c r="BK232" s="81">
        <v>0</v>
      </c>
      <c r="BL232" s="81">
        <v>0</v>
      </c>
      <c r="BM232" s="81">
        <v>0</v>
      </c>
      <c r="BN232" s="81">
        <v>0</v>
      </c>
      <c r="BO232" s="81">
        <v>0</v>
      </c>
      <c r="BP232" s="81">
        <v>0</v>
      </c>
      <c r="BQ232" s="82">
        <v>0</v>
      </c>
      <c r="BR232" s="82">
        <v>0</v>
      </c>
      <c r="BS232" s="83">
        <v>0</v>
      </c>
      <c r="BT232" s="84">
        <f t="shared" si="9"/>
        <v>0</v>
      </c>
      <c r="BU232" s="84">
        <f t="shared" si="10"/>
        <v>0</v>
      </c>
      <c r="BV232" s="84">
        <f t="shared" si="11"/>
        <v>0</v>
      </c>
    </row>
    <row r="233" spans="1:74" ht="13.15" hidden="1" customHeight="1" outlineLevel="3" x14ac:dyDescent="0.3">
      <c r="A233" s="79" t="s">
        <v>344</v>
      </c>
      <c r="B233" s="80">
        <v>0</v>
      </c>
      <c r="C233" s="81">
        <v>0</v>
      </c>
      <c r="D233" s="81">
        <v>0</v>
      </c>
      <c r="E233" s="81">
        <v>0</v>
      </c>
      <c r="F233" s="81">
        <v>0</v>
      </c>
      <c r="G233" s="81">
        <v>0</v>
      </c>
      <c r="H233" s="81">
        <v>0</v>
      </c>
      <c r="I233" s="81">
        <v>0</v>
      </c>
      <c r="J233" s="81">
        <v>0</v>
      </c>
      <c r="K233" s="81">
        <v>0</v>
      </c>
      <c r="L233" s="81">
        <v>0</v>
      </c>
      <c r="M233" s="81">
        <v>0</v>
      </c>
      <c r="N233" s="81">
        <v>0</v>
      </c>
      <c r="O233" s="81">
        <v>0</v>
      </c>
      <c r="P233" s="81">
        <v>0</v>
      </c>
      <c r="Q233" s="81">
        <v>0</v>
      </c>
      <c r="R233" s="82">
        <v>0</v>
      </c>
      <c r="S233" s="80">
        <v>0</v>
      </c>
      <c r="T233" s="81">
        <v>0</v>
      </c>
      <c r="U233" s="81">
        <v>0</v>
      </c>
      <c r="V233" s="81">
        <v>0</v>
      </c>
      <c r="W233" s="81">
        <v>0</v>
      </c>
      <c r="X233" s="81">
        <v>0</v>
      </c>
      <c r="Y233" s="81">
        <v>0</v>
      </c>
      <c r="Z233" s="81">
        <v>0</v>
      </c>
      <c r="AA233" s="81">
        <v>0</v>
      </c>
      <c r="AB233" s="81">
        <v>0</v>
      </c>
      <c r="AC233" s="81">
        <v>0</v>
      </c>
      <c r="AD233" s="81">
        <v>0</v>
      </c>
      <c r="AE233" s="81">
        <v>0</v>
      </c>
      <c r="AF233" s="81">
        <v>0</v>
      </c>
      <c r="AG233" s="81">
        <v>0</v>
      </c>
      <c r="AH233" s="81">
        <v>0</v>
      </c>
      <c r="AI233" s="82">
        <v>0</v>
      </c>
      <c r="AJ233" s="80">
        <v>0</v>
      </c>
      <c r="AK233" s="81">
        <v>0</v>
      </c>
      <c r="AL233" s="81">
        <v>0</v>
      </c>
      <c r="AM233" s="81">
        <v>0</v>
      </c>
      <c r="AN233" s="81">
        <v>0</v>
      </c>
      <c r="AO233" s="81">
        <v>0</v>
      </c>
      <c r="AP233" s="81">
        <v>0</v>
      </c>
      <c r="AQ233" s="81">
        <v>0</v>
      </c>
      <c r="AR233" s="81">
        <v>0</v>
      </c>
      <c r="AS233" s="81">
        <v>0</v>
      </c>
      <c r="AT233" s="81">
        <v>0</v>
      </c>
      <c r="AU233" s="81">
        <v>0</v>
      </c>
      <c r="AV233" s="81">
        <v>0</v>
      </c>
      <c r="AW233" s="81">
        <v>0</v>
      </c>
      <c r="AX233" s="81">
        <v>0</v>
      </c>
      <c r="AY233" s="81">
        <v>0</v>
      </c>
      <c r="AZ233" s="82"/>
      <c r="BA233" s="80">
        <v>0</v>
      </c>
      <c r="BB233" s="81">
        <v>0</v>
      </c>
      <c r="BC233" s="81">
        <v>0</v>
      </c>
      <c r="BD233" s="81">
        <v>0</v>
      </c>
      <c r="BE233" s="81">
        <v>0</v>
      </c>
      <c r="BF233" s="81">
        <v>0</v>
      </c>
      <c r="BG233" s="81">
        <v>0</v>
      </c>
      <c r="BH233" s="81">
        <v>0</v>
      </c>
      <c r="BI233" s="81">
        <v>0</v>
      </c>
      <c r="BJ233" s="81">
        <v>0</v>
      </c>
      <c r="BK233" s="81">
        <v>0</v>
      </c>
      <c r="BL233" s="81">
        <v>0</v>
      </c>
      <c r="BM233" s="81">
        <v>0</v>
      </c>
      <c r="BN233" s="81">
        <v>0</v>
      </c>
      <c r="BO233" s="81">
        <v>0</v>
      </c>
      <c r="BP233" s="81">
        <v>0</v>
      </c>
      <c r="BQ233" s="82">
        <v>0</v>
      </c>
      <c r="BR233" s="82">
        <v>0</v>
      </c>
      <c r="BS233" s="83">
        <v>0</v>
      </c>
      <c r="BT233" s="84">
        <f t="shared" si="9"/>
        <v>0</v>
      </c>
      <c r="BU233" s="84">
        <f t="shared" si="10"/>
        <v>0</v>
      </c>
      <c r="BV233" s="84">
        <f t="shared" si="11"/>
        <v>0</v>
      </c>
    </row>
    <row r="234" spans="1:74" ht="13.15" hidden="1" customHeight="1" outlineLevel="3" x14ac:dyDescent="0.3">
      <c r="A234" s="79" t="s">
        <v>345</v>
      </c>
      <c r="B234" s="80">
        <v>0</v>
      </c>
      <c r="C234" s="81">
        <v>0</v>
      </c>
      <c r="D234" s="81">
        <v>0</v>
      </c>
      <c r="E234" s="81">
        <v>0</v>
      </c>
      <c r="F234" s="81">
        <v>0</v>
      </c>
      <c r="G234" s="81">
        <v>0</v>
      </c>
      <c r="H234" s="81">
        <v>0</v>
      </c>
      <c r="I234" s="81">
        <v>0</v>
      </c>
      <c r="J234" s="81">
        <v>0</v>
      </c>
      <c r="K234" s="81">
        <v>0</v>
      </c>
      <c r="L234" s="81">
        <v>0</v>
      </c>
      <c r="M234" s="81">
        <v>0</v>
      </c>
      <c r="N234" s="81">
        <v>0</v>
      </c>
      <c r="O234" s="81">
        <v>0</v>
      </c>
      <c r="P234" s="81">
        <v>0</v>
      </c>
      <c r="Q234" s="81">
        <v>0</v>
      </c>
      <c r="R234" s="82">
        <v>0</v>
      </c>
      <c r="S234" s="80">
        <v>0</v>
      </c>
      <c r="T234" s="81">
        <v>0</v>
      </c>
      <c r="U234" s="81">
        <v>0</v>
      </c>
      <c r="V234" s="81">
        <v>0</v>
      </c>
      <c r="W234" s="81">
        <v>0</v>
      </c>
      <c r="X234" s="81">
        <v>0</v>
      </c>
      <c r="Y234" s="81">
        <v>0</v>
      </c>
      <c r="Z234" s="81">
        <v>0</v>
      </c>
      <c r="AA234" s="81">
        <v>0</v>
      </c>
      <c r="AB234" s="81">
        <v>0</v>
      </c>
      <c r="AC234" s="81">
        <v>0</v>
      </c>
      <c r="AD234" s="81">
        <v>0</v>
      </c>
      <c r="AE234" s="81">
        <v>0</v>
      </c>
      <c r="AF234" s="81">
        <v>0</v>
      </c>
      <c r="AG234" s="81">
        <v>0</v>
      </c>
      <c r="AH234" s="81">
        <v>0</v>
      </c>
      <c r="AI234" s="82">
        <v>0</v>
      </c>
      <c r="AJ234" s="80">
        <v>0</v>
      </c>
      <c r="AK234" s="81">
        <v>0</v>
      </c>
      <c r="AL234" s="81">
        <v>0</v>
      </c>
      <c r="AM234" s="81">
        <v>0</v>
      </c>
      <c r="AN234" s="81">
        <v>0</v>
      </c>
      <c r="AO234" s="81">
        <v>0</v>
      </c>
      <c r="AP234" s="81">
        <v>0</v>
      </c>
      <c r="AQ234" s="81">
        <v>0</v>
      </c>
      <c r="AR234" s="81">
        <v>0</v>
      </c>
      <c r="AS234" s="81">
        <v>0</v>
      </c>
      <c r="AT234" s="81">
        <v>0</v>
      </c>
      <c r="AU234" s="81">
        <v>0</v>
      </c>
      <c r="AV234" s="81">
        <v>0</v>
      </c>
      <c r="AW234" s="81">
        <v>0</v>
      </c>
      <c r="AX234" s="81">
        <v>0</v>
      </c>
      <c r="AY234" s="81">
        <v>0</v>
      </c>
      <c r="AZ234" s="82"/>
      <c r="BA234" s="80">
        <v>0</v>
      </c>
      <c r="BB234" s="81">
        <v>0</v>
      </c>
      <c r="BC234" s="81">
        <v>0</v>
      </c>
      <c r="BD234" s="81">
        <v>0</v>
      </c>
      <c r="BE234" s="81">
        <v>0</v>
      </c>
      <c r="BF234" s="81">
        <v>0</v>
      </c>
      <c r="BG234" s="81">
        <v>0</v>
      </c>
      <c r="BH234" s="81">
        <v>0</v>
      </c>
      <c r="BI234" s="81">
        <v>0</v>
      </c>
      <c r="BJ234" s="81">
        <v>0</v>
      </c>
      <c r="BK234" s="81">
        <v>0</v>
      </c>
      <c r="BL234" s="81">
        <v>0</v>
      </c>
      <c r="BM234" s="81">
        <v>0</v>
      </c>
      <c r="BN234" s="81">
        <v>0</v>
      </c>
      <c r="BO234" s="81">
        <v>0</v>
      </c>
      <c r="BP234" s="81">
        <v>0</v>
      </c>
      <c r="BQ234" s="82">
        <v>0</v>
      </c>
      <c r="BR234" s="82">
        <v>0</v>
      </c>
      <c r="BS234" s="83">
        <v>0</v>
      </c>
      <c r="BT234" s="84">
        <f t="shared" si="9"/>
        <v>0</v>
      </c>
      <c r="BU234" s="84">
        <f t="shared" si="10"/>
        <v>0</v>
      </c>
      <c r="BV234" s="84">
        <f t="shared" si="11"/>
        <v>0</v>
      </c>
    </row>
    <row r="235" spans="1:74" ht="13.15" hidden="1" customHeight="1" outlineLevel="3" x14ac:dyDescent="0.3">
      <c r="A235" s="79" t="s">
        <v>346</v>
      </c>
      <c r="B235" s="80">
        <v>0</v>
      </c>
      <c r="C235" s="81">
        <v>0</v>
      </c>
      <c r="D235" s="81">
        <v>0</v>
      </c>
      <c r="E235" s="81">
        <v>0</v>
      </c>
      <c r="F235" s="81">
        <v>0</v>
      </c>
      <c r="G235" s="81">
        <v>0</v>
      </c>
      <c r="H235" s="81">
        <v>0</v>
      </c>
      <c r="I235" s="81">
        <v>0</v>
      </c>
      <c r="J235" s="81">
        <v>0</v>
      </c>
      <c r="K235" s="81">
        <v>0</v>
      </c>
      <c r="L235" s="81">
        <v>0</v>
      </c>
      <c r="M235" s="81">
        <v>0</v>
      </c>
      <c r="N235" s="81">
        <v>0</v>
      </c>
      <c r="O235" s="81">
        <v>0</v>
      </c>
      <c r="P235" s="81">
        <v>0</v>
      </c>
      <c r="Q235" s="81">
        <v>0</v>
      </c>
      <c r="R235" s="82">
        <v>0</v>
      </c>
      <c r="S235" s="80">
        <v>0</v>
      </c>
      <c r="T235" s="81">
        <v>0</v>
      </c>
      <c r="U235" s="81">
        <v>0</v>
      </c>
      <c r="V235" s="81">
        <v>0</v>
      </c>
      <c r="W235" s="81">
        <v>0</v>
      </c>
      <c r="X235" s="81">
        <v>0</v>
      </c>
      <c r="Y235" s="81">
        <v>0</v>
      </c>
      <c r="Z235" s="81">
        <v>0</v>
      </c>
      <c r="AA235" s="81">
        <v>0</v>
      </c>
      <c r="AB235" s="81">
        <v>0</v>
      </c>
      <c r="AC235" s="81">
        <v>0</v>
      </c>
      <c r="AD235" s="81">
        <v>0</v>
      </c>
      <c r="AE235" s="81">
        <v>0</v>
      </c>
      <c r="AF235" s="81">
        <v>0</v>
      </c>
      <c r="AG235" s="81">
        <v>0</v>
      </c>
      <c r="AH235" s="81">
        <v>0</v>
      </c>
      <c r="AI235" s="82">
        <v>0</v>
      </c>
      <c r="AJ235" s="80">
        <v>0</v>
      </c>
      <c r="AK235" s="81">
        <v>0</v>
      </c>
      <c r="AL235" s="81">
        <v>0</v>
      </c>
      <c r="AM235" s="81">
        <v>0</v>
      </c>
      <c r="AN235" s="81">
        <v>0</v>
      </c>
      <c r="AO235" s="81">
        <v>0</v>
      </c>
      <c r="AP235" s="81">
        <v>0</v>
      </c>
      <c r="AQ235" s="81">
        <v>0</v>
      </c>
      <c r="AR235" s="81">
        <v>0</v>
      </c>
      <c r="AS235" s="81">
        <v>0</v>
      </c>
      <c r="AT235" s="81">
        <v>0</v>
      </c>
      <c r="AU235" s="81">
        <v>0</v>
      </c>
      <c r="AV235" s="81">
        <v>0</v>
      </c>
      <c r="AW235" s="81">
        <v>0</v>
      </c>
      <c r="AX235" s="81">
        <v>0</v>
      </c>
      <c r="AY235" s="81">
        <v>0</v>
      </c>
      <c r="AZ235" s="82"/>
      <c r="BA235" s="80">
        <v>0</v>
      </c>
      <c r="BB235" s="81">
        <v>0</v>
      </c>
      <c r="BC235" s="81">
        <v>0</v>
      </c>
      <c r="BD235" s="81">
        <v>0</v>
      </c>
      <c r="BE235" s="81">
        <v>0</v>
      </c>
      <c r="BF235" s="81">
        <v>0</v>
      </c>
      <c r="BG235" s="81">
        <v>0</v>
      </c>
      <c r="BH235" s="81">
        <v>0</v>
      </c>
      <c r="BI235" s="81">
        <v>0</v>
      </c>
      <c r="BJ235" s="81">
        <v>0</v>
      </c>
      <c r="BK235" s="81">
        <v>0</v>
      </c>
      <c r="BL235" s="81">
        <v>0</v>
      </c>
      <c r="BM235" s="81">
        <v>0</v>
      </c>
      <c r="BN235" s="81">
        <v>0</v>
      </c>
      <c r="BO235" s="81">
        <v>0</v>
      </c>
      <c r="BP235" s="81">
        <v>0</v>
      </c>
      <c r="BQ235" s="82">
        <v>0</v>
      </c>
      <c r="BR235" s="82">
        <v>0</v>
      </c>
      <c r="BS235" s="83">
        <v>0</v>
      </c>
      <c r="BT235" s="84">
        <f t="shared" si="9"/>
        <v>0</v>
      </c>
      <c r="BU235" s="84">
        <f t="shared" si="10"/>
        <v>0</v>
      </c>
      <c r="BV235" s="84">
        <f t="shared" si="11"/>
        <v>0</v>
      </c>
    </row>
    <row r="236" spans="1:74" ht="13.15" hidden="1" customHeight="1" outlineLevel="3" x14ac:dyDescent="0.3">
      <c r="A236" s="79" t="s">
        <v>347</v>
      </c>
      <c r="B236" s="80">
        <v>0</v>
      </c>
      <c r="C236" s="81">
        <v>0</v>
      </c>
      <c r="D236" s="81">
        <v>0</v>
      </c>
      <c r="E236" s="81">
        <v>0</v>
      </c>
      <c r="F236" s="81">
        <v>0</v>
      </c>
      <c r="G236" s="81">
        <v>0</v>
      </c>
      <c r="H236" s="81">
        <v>0</v>
      </c>
      <c r="I236" s="81">
        <v>0</v>
      </c>
      <c r="J236" s="81">
        <v>0</v>
      </c>
      <c r="K236" s="81">
        <v>0</v>
      </c>
      <c r="L236" s="81">
        <v>0</v>
      </c>
      <c r="M236" s="81">
        <v>0</v>
      </c>
      <c r="N236" s="81">
        <v>0</v>
      </c>
      <c r="O236" s="81">
        <v>0</v>
      </c>
      <c r="P236" s="81">
        <v>0</v>
      </c>
      <c r="Q236" s="81">
        <v>0</v>
      </c>
      <c r="R236" s="82">
        <v>0</v>
      </c>
      <c r="S236" s="80">
        <v>0</v>
      </c>
      <c r="T236" s="81">
        <v>0</v>
      </c>
      <c r="U236" s="81">
        <v>0</v>
      </c>
      <c r="V236" s="81">
        <v>0</v>
      </c>
      <c r="W236" s="81">
        <v>0</v>
      </c>
      <c r="X236" s="81">
        <v>0</v>
      </c>
      <c r="Y236" s="81">
        <v>0</v>
      </c>
      <c r="Z236" s="81">
        <v>0</v>
      </c>
      <c r="AA236" s="81">
        <v>0</v>
      </c>
      <c r="AB236" s="81">
        <v>0</v>
      </c>
      <c r="AC236" s="81">
        <v>0</v>
      </c>
      <c r="AD236" s="81">
        <v>0</v>
      </c>
      <c r="AE236" s="81">
        <v>0</v>
      </c>
      <c r="AF236" s="81">
        <v>0</v>
      </c>
      <c r="AG236" s="81">
        <v>0</v>
      </c>
      <c r="AH236" s="81">
        <v>0</v>
      </c>
      <c r="AI236" s="82">
        <v>0</v>
      </c>
      <c r="AJ236" s="80">
        <v>0</v>
      </c>
      <c r="AK236" s="81">
        <v>0</v>
      </c>
      <c r="AL236" s="81">
        <v>0</v>
      </c>
      <c r="AM236" s="81">
        <v>0</v>
      </c>
      <c r="AN236" s="81">
        <v>0</v>
      </c>
      <c r="AO236" s="81">
        <v>0</v>
      </c>
      <c r="AP236" s="81">
        <v>0</v>
      </c>
      <c r="AQ236" s="81">
        <v>0</v>
      </c>
      <c r="AR236" s="81">
        <v>0</v>
      </c>
      <c r="AS236" s="81">
        <v>0</v>
      </c>
      <c r="AT236" s="81">
        <v>0</v>
      </c>
      <c r="AU236" s="81">
        <v>0</v>
      </c>
      <c r="AV236" s="81">
        <v>0</v>
      </c>
      <c r="AW236" s="81">
        <v>0</v>
      </c>
      <c r="AX236" s="81">
        <v>0</v>
      </c>
      <c r="AY236" s="81">
        <v>0</v>
      </c>
      <c r="AZ236" s="82"/>
      <c r="BA236" s="80">
        <v>0</v>
      </c>
      <c r="BB236" s="81">
        <v>0</v>
      </c>
      <c r="BC236" s="81">
        <v>0</v>
      </c>
      <c r="BD236" s="81">
        <v>0</v>
      </c>
      <c r="BE236" s="81">
        <v>0</v>
      </c>
      <c r="BF236" s="81">
        <v>0</v>
      </c>
      <c r="BG236" s="81">
        <v>0</v>
      </c>
      <c r="BH236" s="81">
        <v>0</v>
      </c>
      <c r="BI236" s="81">
        <v>0</v>
      </c>
      <c r="BJ236" s="81">
        <v>0</v>
      </c>
      <c r="BK236" s="81">
        <v>0</v>
      </c>
      <c r="BL236" s="81">
        <v>0</v>
      </c>
      <c r="BM236" s="81">
        <v>0</v>
      </c>
      <c r="BN236" s="81">
        <v>0</v>
      </c>
      <c r="BO236" s="81">
        <v>0</v>
      </c>
      <c r="BP236" s="81">
        <v>0</v>
      </c>
      <c r="BQ236" s="82">
        <v>0</v>
      </c>
      <c r="BR236" s="82">
        <v>0</v>
      </c>
      <c r="BS236" s="83">
        <v>0</v>
      </c>
      <c r="BT236" s="84">
        <f t="shared" si="9"/>
        <v>0</v>
      </c>
      <c r="BU236" s="84">
        <f t="shared" si="10"/>
        <v>0</v>
      </c>
      <c r="BV236" s="84">
        <f t="shared" si="11"/>
        <v>0</v>
      </c>
    </row>
    <row r="237" spans="1:74" ht="13.15" hidden="1" customHeight="1" outlineLevel="2" collapsed="1" x14ac:dyDescent="0.3">
      <c r="A237" s="79" t="s">
        <v>348</v>
      </c>
      <c r="B237" s="80">
        <v>0</v>
      </c>
      <c r="C237" s="81">
        <v>85.82</v>
      </c>
      <c r="D237" s="81">
        <v>-0.06</v>
      </c>
      <c r="E237" s="81">
        <v>85.759999999999991</v>
      </c>
      <c r="F237" s="81">
        <v>48.47</v>
      </c>
      <c r="G237" s="81">
        <v>0</v>
      </c>
      <c r="H237" s="81">
        <v>447.19</v>
      </c>
      <c r="I237" s="81">
        <v>495.65999999999997</v>
      </c>
      <c r="J237" s="81">
        <v>0</v>
      </c>
      <c r="K237" s="81">
        <v>0</v>
      </c>
      <c r="L237" s="81">
        <v>0</v>
      </c>
      <c r="M237" s="81">
        <v>0</v>
      </c>
      <c r="N237" s="81">
        <v>29.18</v>
      </c>
      <c r="O237" s="81">
        <v>55.2</v>
      </c>
      <c r="P237" s="81">
        <v>0.34</v>
      </c>
      <c r="Q237" s="81">
        <v>84.72</v>
      </c>
      <c r="R237" s="82">
        <v>666.14</v>
      </c>
      <c r="S237" s="80">
        <v>498.28999999999996</v>
      </c>
      <c r="T237" s="81">
        <v>-498.51</v>
      </c>
      <c r="U237" s="81">
        <v>32.979999999999997</v>
      </c>
      <c r="V237" s="81">
        <v>32.75999999999997</v>
      </c>
      <c r="W237" s="81">
        <v>0</v>
      </c>
      <c r="X237" s="81">
        <v>187.48</v>
      </c>
      <c r="Y237" s="81">
        <v>60</v>
      </c>
      <c r="Z237" s="81">
        <v>247.48</v>
      </c>
      <c r="AA237" s="81">
        <v>60</v>
      </c>
      <c r="AB237" s="81">
        <v>60</v>
      </c>
      <c r="AC237" s="81">
        <v>60</v>
      </c>
      <c r="AD237" s="81">
        <v>180</v>
      </c>
      <c r="AE237" s="81">
        <v>60</v>
      </c>
      <c r="AF237" s="81">
        <v>60</v>
      </c>
      <c r="AG237" s="81">
        <v>60</v>
      </c>
      <c r="AH237" s="81">
        <v>180</v>
      </c>
      <c r="AI237" s="82">
        <v>640.24</v>
      </c>
      <c r="AJ237" s="80">
        <v>498.28999999999996</v>
      </c>
      <c r="AK237" s="81">
        <v>60</v>
      </c>
      <c r="AL237" s="81">
        <v>60</v>
      </c>
      <c r="AM237" s="81">
        <v>618.29</v>
      </c>
      <c r="AN237" s="81">
        <v>60</v>
      </c>
      <c r="AO237" s="81">
        <v>60</v>
      </c>
      <c r="AP237" s="81">
        <v>60</v>
      </c>
      <c r="AQ237" s="81">
        <v>180</v>
      </c>
      <c r="AR237" s="81">
        <v>60</v>
      </c>
      <c r="AS237" s="81">
        <v>60</v>
      </c>
      <c r="AT237" s="81">
        <v>60</v>
      </c>
      <c r="AU237" s="81">
        <v>180</v>
      </c>
      <c r="AV237" s="81">
        <v>60</v>
      </c>
      <c r="AW237" s="81">
        <v>60</v>
      </c>
      <c r="AX237" s="81">
        <v>60</v>
      </c>
      <c r="AY237" s="81">
        <v>180</v>
      </c>
      <c r="AZ237" s="82"/>
      <c r="BA237" s="80">
        <v>498.28999999999996</v>
      </c>
      <c r="BB237" s="81">
        <v>-498.51</v>
      </c>
      <c r="BC237" s="81">
        <v>32.979999999999997</v>
      </c>
      <c r="BD237" s="81">
        <v>32.75999999999997</v>
      </c>
      <c r="BE237" s="81">
        <v>0</v>
      </c>
      <c r="BF237" s="81">
        <v>60</v>
      </c>
      <c r="BG237" s="81">
        <v>60</v>
      </c>
      <c r="BH237" s="81">
        <v>120</v>
      </c>
      <c r="BI237" s="81">
        <v>60</v>
      </c>
      <c r="BJ237" s="81">
        <v>60</v>
      </c>
      <c r="BK237" s="81">
        <v>60</v>
      </c>
      <c r="BL237" s="81">
        <v>180</v>
      </c>
      <c r="BM237" s="81">
        <v>60</v>
      </c>
      <c r="BN237" s="81">
        <v>60</v>
      </c>
      <c r="BO237" s="81">
        <v>60</v>
      </c>
      <c r="BP237" s="81">
        <v>180</v>
      </c>
      <c r="BQ237" s="82">
        <v>512.76</v>
      </c>
      <c r="BR237" s="82">
        <v>187.48</v>
      </c>
      <c r="BS237" s="83">
        <v>0</v>
      </c>
      <c r="BT237" s="84">
        <f t="shared" si="9"/>
        <v>-25.899999999999977</v>
      </c>
      <c r="BU237" s="84">
        <f t="shared" si="10"/>
        <v>640.24</v>
      </c>
      <c r="BV237" s="84">
        <f t="shared" si="11"/>
        <v>127.48000000000002</v>
      </c>
    </row>
    <row r="238" spans="1:74" ht="13.15" hidden="1" customHeight="1" outlineLevel="3" x14ac:dyDescent="0.3">
      <c r="A238" s="79" t="s">
        <v>2407</v>
      </c>
      <c r="B238" s="80">
        <v>0</v>
      </c>
      <c r="C238" s="81">
        <v>0</v>
      </c>
      <c r="D238" s="81">
        <v>0</v>
      </c>
      <c r="E238" s="81">
        <v>0</v>
      </c>
      <c r="F238" s="81">
        <v>0</v>
      </c>
      <c r="G238" s="81">
        <v>0</v>
      </c>
      <c r="H238" s="81">
        <v>0</v>
      </c>
      <c r="I238" s="81">
        <v>0</v>
      </c>
      <c r="J238" s="81">
        <v>0</v>
      </c>
      <c r="K238" s="81">
        <v>0</v>
      </c>
      <c r="L238" s="81">
        <v>0</v>
      </c>
      <c r="M238" s="81">
        <v>0</v>
      </c>
      <c r="N238" s="81">
        <v>0</v>
      </c>
      <c r="O238" s="81">
        <v>0</v>
      </c>
      <c r="P238" s="81">
        <v>0</v>
      </c>
      <c r="Q238" s="81">
        <v>0</v>
      </c>
      <c r="R238" s="82">
        <v>0</v>
      </c>
      <c r="S238" s="80">
        <v>0</v>
      </c>
      <c r="T238" s="81">
        <v>0</v>
      </c>
      <c r="U238" s="81">
        <v>0</v>
      </c>
      <c r="V238" s="81">
        <v>0</v>
      </c>
      <c r="W238" s="81">
        <v>0</v>
      </c>
      <c r="X238" s="81">
        <v>0</v>
      </c>
      <c r="Y238" s="81">
        <v>0</v>
      </c>
      <c r="Z238" s="81">
        <v>0</v>
      </c>
      <c r="AA238" s="81">
        <v>0</v>
      </c>
      <c r="AB238" s="81">
        <v>0</v>
      </c>
      <c r="AC238" s="81">
        <v>0</v>
      </c>
      <c r="AD238" s="81">
        <v>0</v>
      </c>
      <c r="AE238" s="81">
        <v>0</v>
      </c>
      <c r="AF238" s="81">
        <v>0</v>
      </c>
      <c r="AG238" s="81">
        <v>0</v>
      </c>
      <c r="AH238" s="81">
        <v>0</v>
      </c>
      <c r="AI238" s="82">
        <v>0</v>
      </c>
      <c r="AJ238" s="80">
        <v>0</v>
      </c>
      <c r="AK238" s="81">
        <v>0</v>
      </c>
      <c r="AL238" s="81">
        <v>0</v>
      </c>
      <c r="AM238" s="81">
        <v>0</v>
      </c>
      <c r="AN238" s="81">
        <v>0</v>
      </c>
      <c r="AO238" s="81">
        <v>0</v>
      </c>
      <c r="AP238" s="81">
        <v>0</v>
      </c>
      <c r="AQ238" s="81">
        <v>0</v>
      </c>
      <c r="AR238" s="81">
        <v>0</v>
      </c>
      <c r="AS238" s="81">
        <v>0</v>
      </c>
      <c r="AT238" s="81">
        <v>0</v>
      </c>
      <c r="AU238" s="81">
        <v>0</v>
      </c>
      <c r="AV238" s="81">
        <v>0</v>
      </c>
      <c r="AW238" s="81">
        <v>0</v>
      </c>
      <c r="AX238" s="81">
        <v>0</v>
      </c>
      <c r="AY238" s="81">
        <v>0</v>
      </c>
      <c r="AZ238" s="82"/>
      <c r="BA238" s="80">
        <v>0</v>
      </c>
      <c r="BB238" s="81">
        <v>0</v>
      </c>
      <c r="BC238" s="81">
        <v>0</v>
      </c>
      <c r="BD238" s="81">
        <v>0</v>
      </c>
      <c r="BE238" s="81">
        <v>0</v>
      </c>
      <c r="BF238" s="81">
        <v>0</v>
      </c>
      <c r="BG238" s="81">
        <v>0</v>
      </c>
      <c r="BH238" s="81">
        <v>0</v>
      </c>
      <c r="BI238" s="81">
        <v>0</v>
      </c>
      <c r="BJ238" s="81">
        <v>0</v>
      </c>
      <c r="BK238" s="81">
        <v>0</v>
      </c>
      <c r="BL238" s="81">
        <v>0</v>
      </c>
      <c r="BM238" s="81">
        <v>0</v>
      </c>
      <c r="BN238" s="81">
        <v>0</v>
      </c>
      <c r="BO238" s="81">
        <v>0</v>
      </c>
      <c r="BP238" s="81">
        <v>0</v>
      </c>
      <c r="BQ238" s="82">
        <v>0</v>
      </c>
      <c r="BR238" s="82">
        <v>0</v>
      </c>
      <c r="BS238" s="83">
        <v>0</v>
      </c>
      <c r="BT238" s="84">
        <f t="shared" si="9"/>
        <v>0</v>
      </c>
      <c r="BU238" s="84">
        <f t="shared" si="10"/>
        <v>0</v>
      </c>
      <c r="BV238" s="84">
        <f t="shared" si="11"/>
        <v>0</v>
      </c>
    </row>
    <row r="239" spans="1:74" ht="13.15" hidden="1" customHeight="1" outlineLevel="3" x14ac:dyDescent="0.3">
      <c r="A239" s="79" t="s">
        <v>349</v>
      </c>
      <c r="B239" s="80">
        <v>0</v>
      </c>
      <c r="C239" s="81">
        <v>0</v>
      </c>
      <c r="D239" s="81">
        <v>0</v>
      </c>
      <c r="E239" s="81">
        <v>0</v>
      </c>
      <c r="F239" s="81">
        <v>0</v>
      </c>
      <c r="G239" s="81">
        <v>0</v>
      </c>
      <c r="H239" s="81">
        <v>0</v>
      </c>
      <c r="I239" s="81">
        <v>0</v>
      </c>
      <c r="J239" s="81">
        <v>0</v>
      </c>
      <c r="K239" s="81">
        <v>0</v>
      </c>
      <c r="L239" s="81">
        <v>0</v>
      </c>
      <c r="M239" s="81">
        <v>0</v>
      </c>
      <c r="N239" s="81">
        <v>0</v>
      </c>
      <c r="O239" s="81">
        <v>0</v>
      </c>
      <c r="P239" s="81">
        <v>0</v>
      </c>
      <c r="Q239" s="81">
        <v>0</v>
      </c>
      <c r="R239" s="82">
        <v>0</v>
      </c>
      <c r="S239" s="80">
        <v>0</v>
      </c>
      <c r="T239" s="81">
        <v>0</v>
      </c>
      <c r="U239" s="81">
        <v>0</v>
      </c>
      <c r="V239" s="81">
        <v>0</v>
      </c>
      <c r="W239" s="81">
        <v>0</v>
      </c>
      <c r="X239" s="81">
        <v>0</v>
      </c>
      <c r="Y239" s="81">
        <v>0</v>
      </c>
      <c r="Z239" s="81">
        <v>0</v>
      </c>
      <c r="AA239" s="81">
        <v>0</v>
      </c>
      <c r="AB239" s="81">
        <v>0</v>
      </c>
      <c r="AC239" s="81">
        <v>0</v>
      </c>
      <c r="AD239" s="81">
        <v>0</v>
      </c>
      <c r="AE239" s="81">
        <v>0</v>
      </c>
      <c r="AF239" s="81">
        <v>0</v>
      </c>
      <c r="AG239" s="81">
        <v>0</v>
      </c>
      <c r="AH239" s="81">
        <v>0</v>
      </c>
      <c r="AI239" s="82">
        <v>0</v>
      </c>
      <c r="AJ239" s="80">
        <v>0</v>
      </c>
      <c r="AK239" s="81">
        <v>0</v>
      </c>
      <c r="AL239" s="81">
        <v>0</v>
      </c>
      <c r="AM239" s="81">
        <v>0</v>
      </c>
      <c r="AN239" s="81">
        <v>0</v>
      </c>
      <c r="AO239" s="81">
        <v>0</v>
      </c>
      <c r="AP239" s="81">
        <v>0</v>
      </c>
      <c r="AQ239" s="81">
        <v>0</v>
      </c>
      <c r="AR239" s="81">
        <v>0</v>
      </c>
      <c r="AS239" s="81">
        <v>0</v>
      </c>
      <c r="AT239" s="81">
        <v>0</v>
      </c>
      <c r="AU239" s="81">
        <v>0</v>
      </c>
      <c r="AV239" s="81">
        <v>0</v>
      </c>
      <c r="AW239" s="81">
        <v>0</v>
      </c>
      <c r="AX239" s="81">
        <v>0</v>
      </c>
      <c r="AY239" s="81">
        <v>0</v>
      </c>
      <c r="AZ239" s="82"/>
      <c r="BA239" s="80">
        <v>0</v>
      </c>
      <c r="BB239" s="81">
        <v>0</v>
      </c>
      <c r="BC239" s="81">
        <v>0</v>
      </c>
      <c r="BD239" s="81">
        <v>0</v>
      </c>
      <c r="BE239" s="81">
        <v>0</v>
      </c>
      <c r="BF239" s="81">
        <v>0</v>
      </c>
      <c r="BG239" s="81">
        <v>0</v>
      </c>
      <c r="BH239" s="81">
        <v>0</v>
      </c>
      <c r="BI239" s="81">
        <v>0</v>
      </c>
      <c r="BJ239" s="81">
        <v>0</v>
      </c>
      <c r="BK239" s="81">
        <v>0</v>
      </c>
      <c r="BL239" s="81">
        <v>0</v>
      </c>
      <c r="BM239" s="81">
        <v>0</v>
      </c>
      <c r="BN239" s="81">
        <v>0</v>
      </c>
      <c r="BO239" s="81">
        <v>0</v>
      </c>
      <c r="BP239" s="81">
        <v>0</v>
      </c>
      <c r="BQ239" s="82">
        <v>0</v>
      </c>
      <c r="BR239" s="82">
        <v>0</v>
      </c>
      <c r="BS239" s="83">
        <v>0</v>
      </c>
      <c r="BT239" s="84">
        <f t="shared" si="9"/>
        <v>0</v>
      </c>
      <c r="BU239" s="84">
        <f t="shared" si="10"/>
        <v>0</v>
      </c>
      <c r="BV239" s="84">
        <f t="shared" si="11"/>
        <v>0</v>
      </c>
    </row>
    <row r="240" spans="1:74" ht="13.15" hidden="1" customHeight="1" outlineLevel="3" x14ac:dyDescent="0.3">
      <c r="A240" s="79" t="s">
        <v>350</v>
      </c>
      <c r="B240" s="80">
        <v>0</v>
      </c>
      <c r="C240" s="81">
        <v>0</v>
      </c>
      <c r="D240" s="81">
        <v>0</v>
      </c>
      <c r="E240" s="81">
        <v>0</v>
      </c>
      <c r="F240" s="81">
        <v>0</v>
      </c>
      <c r="G240" s="81">
        <v>0</v>
      </c>
      <c r="H240" s="81">
        <v>0</v>
      </c>
      <c r="I240" s="81">
        <v>0</v>
      </c>
      <c r="J240" s="81">
        <v>0</v>
      </c>
      <c r="K240" s="81">
        <v>0</v>
      </c>
      <c r="L240" s="81">
        <v>0</v>
      </c>
      <c r="M240" s="81">
        <v>0</v>
      </c>
      <c r="N240" s="81">
        <v>0</v>
      </c>
      <c r="O240" s="81">
        <v>0</v>
      </c>
      <c r="P240" s="81">
        <v>0</v>
      </c>
      <c r="Q240" s="81">
        <v>0</v>
      </c>
      <c r="R240" s="82">
        <v>0</v>
      </c>
      <c r="S240" s="80">
        <v>0</v>
      </c>
      <c r="T240" s="81">
        <v>0</v>
      </c>
      <c r="U240" s="81">
        <v>0</v>
      </c>
      <c r="V240" s="81">
        <v>0</v>
      </c>
      <c r="W240" s="81">
        <v>0</v>
      </c>
      <c r="X240" s="81">
        <v>0</v>
      </c>
      <c r="Y240" s="81">
        <v>0</v>
      </c>
      <c r="Z240" s="81">
        <v>0</v>
      </c>
      <c r="AA240" s="81">
        <v>0</v>
      </c>
      <c r="AB240" s="81">
        <v>0</v>
      </c>
      <c r="AC240" s="81">
        <v>0</v>
      </c>
      <c r="AD240" s="81">
        <v>0</v>
      </c>
      <c r="AE240" s="81">
        <v>0</v>
      </c>
      <c r="AF240" s="81">
        <v>0</v>
      </c>
      <c r="AG240" s="81">
        <v>0</v>
      </c>
      <c r="AH240" s="81">
        <v>0</v>
      </c>
      <c r="AI240" s="82">
        <v>0</v>
      </c>
      <c r="AJ240" s="80">
        <v>0</v>
      </c>
      <c r="AK240" s="81">
        <v>0</v>
      </c>
      <c r="AL240" s="81">
        <v>0</v>
      </c>
      <c r="AM240" s="81">
        <v>0</v>
      </c>
      <c r="AN240" s="81">
        <v>0</v>
      </c>
      <c r="AO240" s="81">
        <v>0</v>
      </c>
      <c r="AP240" s="81">
        <v>0</v>
      </c>
      <c r="AQ240" s="81">
        <v>0</v>
      </c>
      <c r="AR240" s="81">
        <v>0</v>
      </c>
      <c r="AS240" s="81">
        <v>0</v>
      </c>
      <c r="AT240" s="81">
        <v>0</v>
      </c>
      <c r="AU240" s="81">
        <v>0</v>
      </c>
      <c r="AV240" s="81">
        <v>0</v>
      </c>
      <c r="AW240" s="81">
        <v>0</v>
      </c>
      <c r="AX240" s="81">
        <v>0</v>
      </c>
      <c r="AY240" s="81">
        <v>0</v>
      </c>
      <c r="AZ240" s="82"/>
      <c r="BA240" s="80">
        <v>0</v>
      </c>
      <c r="BB240" s="81">
        <v>0</v>
      </c>
      <c r="BC240" s="81">
        <v>0</v>
      </c>
      <c r="BD240" s="81">
        <v>0</v>
      </c>
      <c r="BE240" s="81">
        <v>0</v>
      </c>
      <c r="BF240" s="81">
        <v>0</v>
      </c>
      <c r="BG240" s="81">
        <v>0</v>
      </c>
      <c r="BH240" s="81">
        <v>0</v>
      </c>
      <c r="BI240" s="81">
        <v>0</v>
      </c>
      <c r="BJ240" s="81">
        <v>0</v>
      </c>
      <c r="BK240" s="81">
        <v>0</v>
      </c>
      <c r="BL240" s="81">
        <v>0</v>
      </c>
      <c r="BM240" s="81">
        <v>0</v>
      </c>
      <c r="BN240" s="81">
        <v>0</v>
      </c>
      <c r="BO240" s="81">
        <v>0</v>
      </c>
      <c r="BP240" s="81">
        <v>0</v>
      </c>
      <c r="BQ240" s="82">
        <v>0</v>
      </c>
      <c r="BR240" s="82">
        <v>0</v>
      </c>
      <c r="BS240" s="83">
        <v>0</v>
      </c>
      <c r="BT240" s="84">
        <f t="shared" si="9"/>
        <v>0</v>
      </c>
      <c r="BU240" s="84">
        <f t="shared" si="10"/>
        <v>0</v>
      </c>
      <c r="BV240" s="84">
        <f t="shared" si="11"/>
        <v>0</v>
      </c>
    </row>
    <row r="241" spans="1:74" ht="13.15" hidden="1" customHeight="1" outlineLevel="2" collapsed="1" x14ac:dyDescent="0.3">
      <c r="A241" s="79" t="s">
        <v>351</v>
      </c>
      <c r="B241" s="80">
        <v>0</v>
      </c>
      <c r="C241" s="81">
        <v>0</v>
      </c>
      <c r="D241" s="81">
        <v>0</v>
      </c>
      <c r="E241" s="81">
        <v>0</v>
      </c>
      <c r="F241" s="81">
        <v>0</v>
      </c>
      <c r="G241" s="81">
        <v>0</v>
      </c>
      <c r="H241" s="81">
        <v>0</v>
      </c>
      <c r="I241" s="81">
        <v>0</v>
      </c>
      <c r="J241" s="81">
        <v>0</v>
      </c>
      <c r="K241" s="81">
        <v>0</v>
      </c>
      <c r="L241" s="81">
        <v>0</v>
      </c>
      <c r="M241" s="81">
        <v>0</v>
      </c>
      <c r="N241" s="81">
        <v>0</v>
      </c>
      <c r="O241" s="81">
        <v>0</v>
      </c>
      <c r="P241" s="81">
        <v>0</v>
      </c>
      <c r="Q241" s="81">
        <v>0</v>
      </c>
      <c r="R241" s="82">
        <v>0</v>
      </c>
      <c r="S241" s="80">
        <v>0</v>
      </c>
      <c r="T241" s="81">
        <v>0</v>
      </c>
      <c r="U241" s="81">
        <v>0</v>
      </c>
      <c r="V241" s="81">
        <v>0</v>
      </c>
      <c r="W241" s="81">
        <v>0</v>
      </c>
      <c r="X241" s="81">
        <v>0</v>
      </c>
      <c r="Y241" s="81">
        <v>0</v>
      </c>
      <c r="Z241" s="81">
        <v>0</v>
      </c>
      <c r="AA241" s="81">
        <v>0</v>
      </c>
      <c r="AB241" s="81">
        <v>0</v>
      </c>
      <c r="AC241" s="81">
        <v>0</v>
      </c>
      <c r="AD241" s="81">
        <v>0</v>
      </c>
      <c r="AE241" s="81">
        <v>0</v>
      </c>
      <c r="AF241" s="81">
        <v>0</v>
      </c>
      <c r="AG241" s="81">
        <v>0</v>
      </c>
      <c r="AH241" s="81">
        <v>0</v>
      </c>
      <c r="AI241" s="82">
        <v>0</v>
      </c>
      <c r="AJ241" s="80">
        <v>0</v>
      </c>
      <c r="AK241" s="81">
        <v>0</v>
      </c>
      <c r="AL241" s="81">
        <v>0</v>
      </c>
      <c r="AM241" s="81">
        <v>0</v>
      </c>
      <c r="AN241" s="81">
        <v>0</v>
      </c>
      <c r="AO241" s="81">
        <v>0</v>
      </c>
      <c r="AP241" s="81">
        <v>0</v>
      </c>
      <c r="AQ241" s="81">
        <v>0</v>
      </c>
      <c r="AR241" s="81">
        <v>0</v>
      </c>
      <c r="AS241" s="81">
        <v>0</v>
      </c>
      <c r="AT241" s="81">
        <v>0</v>
      </c>
      <c r="AU241" s="81">
        <v>0</v>
      </c>
      <c r="AV241" s="81">
        <v>0</v>
      </c>
      <c r="AW241" s="81">
        <v>0</v>
      </c>
      <c r="AX241" s="81">
        <v>0</v>
      </c>
      <c r="AY241" s="81">
        <v>0</v>
      </c>
      <c r="AZ241" s="82"/>
      <c r="BA241" s="80">
        <v>0</v>
      </c>
      <c r="BB241" s="81">
        <v>0</v>
      </c>
      <c r="BC241" s="81">
        <v>0</v>
      </c>
      <c r="BD241" s="81">
        <v>0</v>
      </c>
      <c r="BE241" s="81">
        <v>0</v>
      </c>
      <c r="BF241" s="81">
        <v>0</v>
      </c>
      <c r="BG241" s="81">
        <v>0</v>
      </c>
      <c r="BH241" s="81">
        <v>0</v>
      </c>
      <c r="BI241" s="81">
        <v>0</v>
      </c>
      <c r="BJ241" s="81">
        <v>0</v>
      </c>
      <c r="BK241" s="81">
        <v>0</v>
      </c>
      <c r="BL241" s="81">
        <v>0</v>
      </c>
      <c r="BM241" s="81">
        <v>0</v>
      </c>
      <c r="BN241" s="81">
        <v>0</v>
      </c>
      <c r="BO241" s="81">
        <v>0</v>
      </c>
      <c r="BP241" s="81">
        <v>0</v>
      </c>
      <c r="BQ241" s="82">
        <v>0</v>
      </c>
      <c r="BR241" s="82">
        <v>0</v>
      </c>
      <c r="BS241" s="83">
        <v>0</v>
      </c>
      <c r="BT241" s="84">
        <f t="shared" si="9"/>
        <v>0</v>
      </c>
      <c r="BU241" s="84">
        <f t="shared" si="10"/>
        <v>0</v>
      </c>
      <c r="BV241" s="84">
        <f t="shared" si="11"/>
        <v>0</v>
      </c>
    </row>
    <row r="242" spans="1:74" ht="13.15" hidden="1" customHeight="1" outlineLevel="3" x14ac:dyDescent="0.3">
      <c r="A242" s="79" t="s">
        <v>352</v>
      </c>
      <c r="B242" s="80">
        <v>0</v>
      </c>
      <c r="C242" s="81">
        <v>0</v>
      </c>
      <c r="D242" s="81">
        <v>0</v>
      </c>
      <c r="E242" s="81">
        <v>0</v>
      </c>
      <c r="F242" s="81">
        <v>0</v>
      </c>
      <c r="G242" s="81">
        <v>0</v>
      </c>
      <c r="H242" s="81">
        <v>0</v>
      </c>
      <c r="I242" s="81">
        <v>0</v>
      </c>
      <c r="J242" s="81">
        <v>0</v>
      </c>
      <c r="K242" s="81">
        <v>0</v>
      </c>
      <c r="L242" s="81">
        <v>0</v>
      </c>
      <c r="M242" s="81">
        <v>0</v>
      </c>
      <c r="N242" s="81">
        <v>0</v>
      </c>
      <c r="O242" s="81">
        <v>0</v>
      </c>
      <c r="P242" s="81">
        <v>0</v>
      </c>
      <c r="Q242" s="81">
        <v>0</v>
      </c>
      <c r="R242" s="82">
        <v>0</v>
      </c>
      <c r="S242" s="80">
        <v>0</v>
      </c>
      <c r="T242" s="81">
        <v>0</v>
      </c>
      <c r="U242" s="81">
        <v>0</v>
      </c>
      <c r="V242" s="81">
        <v>0</v>
      </c>
      <c r="W242" s="81">
        <v>0</v>
      </c>
      <c r="X242" s="81">
        <v>0</v>
      </c>
      <c r="Y242" s="81">
        <v>0</v>
      </c>
      <c r="Z242" s="81">
        <v>0</v>
      </c>
      <c r="AA242" s="81">
        <v>0</v>
      </c>
      <c r="AB242" s="81">
        <v>0</v>
      </c>
      <c r="AC242" s="81">
        <v>0</v>
      </c>
      <c r="AD242" s="81">
        <v>0</v>
      </c>
      <c r="AE242" s="81">
        <v>0</v>
      </c>
      <c r="AF242" s="81">
        <v>0</v>
      </c>
      <c r="AG242" s="81">
        <v>0</v>
      </c>
      <c r="AH242" s="81">
        <v>0</v>
      </c>
      <c r="AI242" s="82">
        <v>0</v>
      </c>
      <c r="AJ242" s="80">
        <v>0</v>
      </c>
      <c r="AK242" s="81">
        <v>0</v>
      </c>
      <c r="AL242" s="81">
        <v>0</v>
      </c>
      <c r="AM242" s="81">
        <v>0</v>
      </c>
      <c r="AN242" s="81">
        <v>0</v>
      </c>
      <c r="AO242" s="81">
        <v>0</v>
      </c>
      <c r="AP242" s="81">
        <v>0</v>
      </c>
      <c r="AQ242" s="81">
        <v>0</v>
      </c>
      <c r="AR242" s="81">
        <v>0</v>
      </c>
      <c r="AS242" s="81">
        <v>0</v>
      </c>
      <c r="AT242" s="81">
        <v>0</v>
      </c>
      <c r="AU242" s="81">
        <v>0</v>
      </c>
      <c r="AV242" s="81">
        <v>0</v>
      </c>
      <c r="AW242" s="81">
        <v>0</v>
      </c>
      <c r="AX242" s="81">
        <v>0</v>
      </c>
      <c r="AY242" s="81">
        <v>0</v>
      </c>
      <c r="AZ242" s="82"/>
      <c r="BA242" s="80">
        <v>0</v>
      </c>
      <c r="BB242" s="81">
        <v>0</v>
      </c>
      <c r="BC242" s="81">
        <v>0</v>
      </c>
      <c r="BD242" s="81">
        <v>0</v>
      </c>
      <c r="BE242" s="81">
        <v>0</v>
      </c>
      <c r="BF242" s="81">
        <v>0</v>
      </c>
      <c r="BG242" s="81">
        <v>0</v>
      </c>
      <c r="BH242" s="81">
        <v>0</v>
      </c>
      <c r="BI242" s="81">
        <v>0</v>
      </c>
      <c r="BJ242" s="81">
        <v>0</v>
      </c>
      <c r="BK242" s="81">
        <v>0</v>
      </c>
      <c r="BL242" s="81">
        <v>0</v>
      </c>
      <c r="BM242" s="81">
        <v>0</v>
      </c>
      <c r="BN242" s="81">
        <v>0</v>
      </c>
      <c r="BO242" s="81">
        <v>0</v>
      </c>
      <c r="BP242" s="81">
        <v>0</v>
      </c>
      <c r="BQ242" s="82">
        <v>0</v>
      </c>
      <c r="BR242" s="82">
        <v>0</v>
      </c>
      <c r="BS242" s="83">
        <v>0</v>
      </c>
      <c r="BT242" s="84">
        <f t="shared" si="9"/>
        <v>0</v>
      </c>
      <c r="BU242" s="84">
        <f t="shared" si="10"/>
        <v>0</v>
      </c>
      <c r="BV242" s="84">
        <f t="shared" si="11"/>
        <v>0</v>
      </c>
    </row>
    <row r="243" spans="1:74" ht="13.15" hidden="1" customHeight="1" outlineLevel="3" x14ac:dyDescent="0.3">
      <c r="A243" s="79" t="s">
        <v>353</v>
      </c>
      <c r="B243" s="80">
        <v>0</v>
      </c>
      <c r="C243" s="81">
        <v>0</v>
      </c>
      <c r="D243" s="81">
        <v>0</v>
      </c>
      <c r="E243" s="81">
        <v>0</v>
      </c>
      <c r="F243" s="81">
        <v>0</v>
      </c>
      <c r="G243" s="81">
        <v>0</v>
      </c>
      <c r="H243" s="81">
        <v>0</v>
      </c>
      <c r="I243" s="81">
        <v>0</v>
      </c>
      <c r="J243" s="81">
        <v>0</v>
      </c>
      <c r="K243" s="81">
        <v>0</v>
      </c>
      <c r="L243" s="81">
        <v>0</v>
      </c>
      <c r="M243" s="81">
        <v>0</v>
      </c>
      <c r="N243" s="81">
        <v>5.99</v>
      </c>
      <c r="O243" s="81">
        <v>3.9</v>
      </c>
      <c r="P243" s="81">
        <v>0</v>
      </c>
      <c r="Q243" s="81">
        <v>9.89</v>
      </c>
      <c r="R243" s="82">
        <v>9.89</v>
      </c>
      <c r="S243" s="80">
        <v>0</v>
      </c>
      <c r="T243" s="81">
        <v>0</v>
      </c>
      <c r="U243" s="81">
        <v>0</v>
      </c>
      <c r="V243" s="81">
        <v>0</v>
      </c>
      <c r="W243" s="81">
        <v>0</v>
      </c>
      <c r="X243" s="81">
        <v>0</v>
      </c>
      <c r="Y243" s="81">
        <v>0</v>
      </c>
      <c r="Z243" s="81">
        <v>0</v>
      </c>
      <c r="AA243" s="81">
        <v>0</v>
      </c>
      <c r="AB243" s="81">
        <v>0</v>
      </c>
      <c r="AC243" s="81">
        <v>0</v>
      </c>
      <c r="AD243" s="81">
        <v>0</v>
      </c>
      <c r="AE243" s="81">
        <v>0</v>
      </c>
      <c r="AF243" s="81">
        <v>0</v>
      </c>
      <c r="AG243" s="81">
        <v>0</v>
      </c>
      <c r="AH243" s="81">
        <v>0</v>
      </c>
      <c r="AI243" s="82">
        <v>0</v>
      </c>
      <c r="AJ243" s="80">
        <v>0</v>
      </c>
      <c r="AK243" s="81">
        <v>0</v>
      </c>
      <c r="AL243" s="81">
        <v>0</v>
      </c>
      <c r="AM243" s="81">
        <v>0</v>
      </c>
      <c r="AN243" s="81">
        <v>0</v>
      </c>
      <c r="AO243" s="81">
        <v>0</v>
      </c>
      <c r="AP243" s="81">
        <v>0</v>
      </c>
      <c r="AQ243" s="81">
        <v>0</v>
      </c>
      <c r="AR243" s="81">
        <v>0</v>
      </c>
      <c r="AS243" s="81">
        <v>0</v>
      </c>
      <c r="AT243" s="81">
        <v>0</v>
      </c>
      <c r="AU243" s="81">
        <v>0</v>
      </c>
      <c r="AV243" s="81">
        <v>0</v>
      </c>
      <c r="AW243" s="81">
        <v>0</v>
      </c>
      <c r="AX243" s="81">
        <v>0</v>
      </c>
      <c r="AY243" s="81">
        <v>0</v>
      </c>
      <c r="AZ243" s="82"/>
      <c r="BA243" s="80">
        <v>0</v>
      </c>
      <c r="BB243" s="81">
        <v>0</v>
      </c>
      <c r="BC243" s="81">
        <v>0</v>
      </c>
      <c r="BD243" s="81">
        <v>0</v>
      </c>
      <c r="BE243" s="81">
        <v>0</v>
      </c>
      <c r="BF243" s="81">
        <v>0</v>
      </c>
      <c r="BG243" s="81">
        <v>0</v>
      </c>
      <c r="BH243" s="81">
        <v>0</v>
      </c>
      <c r="BI243" s="81">
        <v>0</v>
      </c>
      <c r="BJ243" s="81">
        <v>0</v>
      </c>
      <c r="BK243" s="81">
        <v>0</v>
      </c>
      <c r="BL243" s="81">
        <v>0</v>
      </c>
      <c r="BM243" s="81">
        <v>0</v>
      </c>
      <c r="BN243" s="81">
        <v>0</v>
      </c>
      <c r="BO243" s="81">
        <v>0</v>
      </c>
      <c r="BP243" s="81">
        <v>0</v>
      </c>
      <c r="BQ243" s="82">
        <v>0</v>
      </c>
      <c r="BR243" s="82">
        <v>0</v>
      </c>
      <c r="BS243" s="83">
        <v>0</v>
      </c>
      <c r="BT243" s="84">
        <f t="shared" si="9"/>
        <v>-9.89</v>
      </c>
      <c r="BU243" s="84">
        <f t="shared" si="10"/>
        <v>0</v>
      </c>
      <c r="BV243" s="84">
        <f t="shared" si="11"/>
        <v>0</v>
      </c>
    </row>
    <row r="244" spans="1:74" ht="13.15" hidden="1" customHeight="1" outlineLevel="3" x14ac:dyDescent="0.3">
      <c r="A244" s="79" t="s">
        <v>2408</v>
      </c>
      <c r="B244" s="80">
        <v>0</v>
      </c>
      <c r="C244" s="81">
        <v>0</v>
      </c>
      <c r="D244" s="81">
        <v>0</v>
      </c>
      <c r="E244" s="81">
        <v>0</v>
      </c>
      <c r="F244" s="81">
        <v>0</v>
      </c>
      <c r="G244" s="81">
        <v>0</v>
      </c>
      <c r="H244" s="81">
        <v>0</v>
      </c>
      <c r="I244" s="81">
        <v>0</v>
      </c>
      <c r="J244" s="81">
        <v>0</v>
      </c>
      <c r="K244" s="81">
        <v>0</v>
      </c>
      <c r="L244" s="81">
        <v>0</v>
      </c>
      <c r="M244" s="81">
        <v>0</v>
      </c>
      <c r="N244" s="81">
        <v>0</v>
      </c>
      <c r="O244" s="81">
        <v>0</v>
      </c>
      <c r="P244" s="81">
        <v>0</v>
      </c>
      <c r="Q244" s="81">
        <v>0</v>
      </c>
      <c r="R244" s="82">
        <v>0</v>
      </c>
      <c r="S244" s="80">
        <v>0</v>
      </c>
      <c r="T244" s="81">
        <v>0</v>
      </c>
      <c r="U244" s="81">
        <v>0</v>
      </c>
      <c r="V244" s="81">
        <v>0</v>
      </c>
      <c r="W244" s="81">
        <v>0</v>
      </c>
      <c r="X244" s="81">
        <v>0</v>
      </c>
      <c r="Y244" s="81">
        <v>0</v>
      </c>
      <c r="Z244" s="81">
        <v>0</v>
      </c>
      <c r="AA244" s="81">
        <v>0</v>
      </c>
      <c r="AB244" s="81">
        <v>0</v>
      </c>
      <c r="AC244" s="81">
        <v>0</v>
      </c>
      <c r="AD244" s="81">
        <v>0</v>
      </c>
      <c r="AE244" s="81">
        <v>0</v>
      </c>
      <c r="AF244" s="81">
        <v>0</v>
      </c>
      <c r="AG244" s="81">
        <v>0</v>
      </c>
      <c r="AH244" s="81">
        <v>0</v>
      </c>
      <c r="AI244" s="82">
        <v>0</v>
      </c>
      <c r="AJ244" s="80">
        <v>0</v>
      </c>
      <c r="AK244" s="81">
        <v>0</v>
      </c>
      <c r="AL244" s="81">
        <v>0</v>
      </c>
      <c r="AM244" s="81">
        <v>0</v>
      </c>
      <c r="AN244" s="81">
        <v>0</v>
      </c>
      <c r="AO244" s="81">
        <v>0</v>
      </c>
      <c r="AP244" s="81">
        <v>0</v>
      </c>
      <c r="AQ244" s="81">
        <v>0</v>
      </c>
      <c r="AR244" s="81">
        <v>0</v>
      </c>
      <c r="AS244" s="81">
        <v>0</v>
      </c>
      <c r="AT244" s="81">
        <v>0</v>
      </c>
      <c r="AU244" s="81">
        <v>0</v>
      </c>
      <c r="AV244" s="81">
        <v>0</v>
      </c>
      <c r="AW244" s="81">
        <v>0</v>
      </c>
      <c r="AX244" s="81">
        <v>0</v>
      </c>
      <c r="AY244" s="81">
        <v>0</v>
      </c>
      <c r="AZ244" s="82"/>
      <c r="BA244" s="80">
        <v>0</v>
      </c>
      <c r="BB244" s="81">
        <v>0</v>
      </c>
      <c r="BC244" s="81">
        <v>0</v>
      </c>
      <c r="BD244" s="81">
        <v>0</v>
      </c>
      <c r="BE244" s="81">
        <v>0</v>
      </c>
      <c r="BF244" s="81">
        <v>0</v>
      </c>
      <c r="BG244" s="81">
        <v>0</v>
      </c>
      <c r="BH244" s="81">
        <v>0</v>
      </c>
      <c r="BI244" s="81">
        <v>0</v>
      </c>
      <c r="BJ244" s="81">
        <v>0</v>
      </c>
      <c r="BK244" s="81">
        <v>0</v>
      </c>
      <c r="BL244" s="81">
        <v>0</v>
      </c>
      <c r="BM244" s="81">
        <v>0</v>
      </c>
      <c r="BN244" s="81">
        <v>0</v>
      </c>
      <c r="BO244" s="81">
        <v>0</v>
      </c>
      <c r="BP244" s="81">
        <v>0</v>
      </c>
      <c r="BQ244" s="82">
        <v>0</v>
      </c>
      <c r="BR244" s="82">
        <v>0</v>
      </c>
      <c r="BS244" s="83">
        <v>0</v>
      </c>
      <c r="BT244" s="84">
        <f t="shared" si="9"/>
        <v>0</v>
      </c>
      <c r="BU244" s="84">
        <f t="shared" si="10"/>
        <v>0</v>
      </c>
      <c r="BV244" s="84">
        <f t="shared" si="11"/>
        <v>0</v>
      </c>
    </row>
    <row r="245" spans="1:74" ht="13.15" hidden="1" customHeight="1" outlineLevel="3" x14ac:dyDescent="0.3">
      <c r="A245" s="79" t="s">
        <v>882</v>
      </c>
      <c r="B245" s="80">
        <v>0</v>
      </c>
      <c r="C245" s="81">
        <v>0</v>
      </c>
      <c r="D245" s="81">
        <v>0</v>
      </c>
      <c r="E245" s="81">
        <v>0</v>
      </c>
      <c r="F245" s="81">
        <v>0</v>
      </c>
      <c r="G245" s="81">
        <v>0</v>
      </c>
      <c r="H245" s="81">
        <v>0</v>
      </c>
      <c r="I245" s="81">
        <v>0</v>
      </c>
      <c r="J245" s="81">
        <v>0</v>
      </c>
      <c r="K245" s="81">
        <v>0</v>
      </c>
      <c r="L245" s="81">
        <v>0</v>
      </c>
      <c r="M245" s="81">
        <v>0</v>
      </c>
      <c r="N245" s="81">
        <v>0</v>
      </c>
      <c r="O245" s="81">
        <v>0</v>
      </c>
      <c r="P245" s="81">
        <v>0</v>
      </c>
      <c r="Q245" s="81">
        <v>0</v>
      </c>
      <c r="R245" s="82">
        <v>0</v>
      </c>
      <c r="S245" s="80">
        <v>0</v>
      </c>
      <c r="T245" s="81">
        <v>0</v>
      </c>
      <c r="U245" s="81">
        <v>0</v>
      </c>
      <c r="V245" s="81">
        <v>0</v>
      </c>
      <c r="W245" s="81">
        <v>0</v>
      </c>
      <c r="X245" s="81">
        <v>0</v>
      </c>
      <c r="Y245" s="81">
        <v>0</v>
      </c>
      <c r="Z245" s="81">
        <v>0</v>
      </c>
      <c r="AA245" s="81">
        <v>0</v>
      </c>
      <c r="AB245" s="81">
        <v>0</v>
      </c>
      <c r="AC245" s="81">
        <v>0</v>
      </c>
      <c r="AD245" s="81">
        <v>0</v>
      </c>
      <c r="AE245" s="81">
        <v>0</v>
      </c>
      <c r="AF245" s="81">
        <v>0</v>
      </c>
      <c r="AG245" s="81">
        <v>0</v>
      </c>
      <c r="AH245" s="81">
        <v>0</v>
      </c>
      <c r="AI245" s="82">
        <v>0</v>
      </c>
      <c r="AJ245" s="80">
        <v>0</v>
      </c>
      <c r="AK245" s="81">
        <v>0</v>
      </c>
      <c r="AL245" s="81">
        <v>0</v>
      </c>
      <c r="AM245" s="81">
        <v>0</v>
      </c>
      <c r="AN245" s="81">
        <v>0</v>
      </c>
      <c r="AO245" s="81">
        <v>0</v>
      </c>
      <c r="AP245" s="81">
        <v>0</v>
      </c>
      <c r="AQ245" s="81">
        <v>0</v>
      </c>
      <c r="AR245" s="81">
        <v>0</v>
      </c>
      <c r="AS245" s="81">
        <v>0</v>
      </c>
      <c r="AT245" s="81">
        <v>0</v>
      </c>
      <c r="AU245" s="81">
        <v>0</v>
      </c>
      <c r="AV245" s="81">
        <v>0</v>
      </c>
      <c r="AW245" s="81">
        <v>0</v>
      </c>
      <c r="AX245" s="81">
        <v>0</v>
      </c>
      <c r="AY245" s="81">
        <v>0</v>
      </c>
      <c r="AZ245" s="82"/>
      <c r="BA245" s="80">
        <v>0</v>
      </c>
      <c r="BB245" s="81">
        <v>0</v>
      </c>
      <c r="BC245" s="81">
        <v>0</v>
      </c>
      <c r="BD245" s="81">
        <v>0</v>
      </c>
      <c r="BE245" s="81">
        <v>0</v>
      </c>
      <c r="BF245" s="81">
        <v>0</v>
      </c>
      <c r="BG245" s="81">
        <v>0</v>
      </c>
      <c r="BH245" s="81">
        <v>0</v>
      </c>
      <c r="BI245" s="81">
        <v>0</v>
      </c>
      <c r="BJ245" s="81">
        <v>0</v>
      </c>
      <c r="BK245" s="81">
        <v>0</v>
      </c>
      <c r="BL245" s="81">
        <v>0</v>
      </c>
      <c r="BM245" s="81">
        <v>0</v>
      </c>
      <c r="BN245" s="81">
        <v>0</v>
      </c>
      <c r="BO245" s="81">
        <v>0</v>
      </c>
      <c r="BP245" s="81">
        <v>0</v>
      </c>
      <c r="BQ245" s="82">
        <v>0</v>
      </c>
      <c r="BR245" s="82">
        <v>0</v>
      </c>
      <c r="BS245" s="83">
        <v>0</v>
      </c>
      <c r="BT245" s="84">
        <f t="shared" si="9"/>
        <v>0</v>
      </c>
      <c r="BU245" s="84">
        <f t="shared" si="10"/>
        <v>0</v>
      </c>
      <c r="BV245" s="84">
        <f t="shared" si="11"/>
        <v>0</v>
      </c>
    </row>
    <row r="246" spans="1:74" ht="13.15" hidden="1" customHeight="1" outlineLevel="3" x14ac:dyDescent="0.3">
      <c r="A246" s="79" t="s">
        <v>354</v>
      </c>
      <c r="B246" s="80">
        <v>0</v>
      </c>
      <c r="C246" s="81">
        <v>0</v>
      </c>
      <c r="D246" s="81">
        <v>0</v>
      </c>
      <c r="E246" s="81">
        <v>0</v>
      </c>
      <c r="F246" s="81">
        <v>0</v>
      </c>
      <c r="G246" s="81">
        <v>0</v>
      </c>
      <c r="H246" s="81">
        <v>0</v>
      </c>
      <c r="I246" s="81">
        <v>0</v>
      </c>
      <c r="J246" s="81">
        <v>0</v>
      </c>
      <c r="K246" s="81">
        <v>0</v>
      </c>
      <c r="L246" s="81">
        <v>0</v>
      </c>
      <c r="M246" s="81">
        <v>0</v>
      </c>
      <c r="N246" s="81">
        <v>0</v>
      </c>
      <c r="O246" s="81">
        <v>0</v>
      </c>
      <c r="P246" s="81">
        <v>0</v>
      </c>
      <c r="Q246" s="81">
        <v>0</v>
      </c>
      <c r="R246" s="82">
        <v>0</v>
      </c>
      <c r="S246" s="80">
        <v>0</v>
      </c>
      <c r="T246" s="81">
        <v>0</v>
      </c>
      <c r="U246" s="81">
        <v>0</v>
      </c>
      <c r="V246" s="81">
        <v>0</v>
      </c>
      <c r="W246" s="81">
        <v>0</v>
      </c>
      <c r="X246" s="81">
        <v>0</v>
      </c>
      <c r="Y246" s="81">
        <v>0</v>
      </c>
      <c r="Z246" s="81">
        <v>0</v>
      </c>
      <c r="AA246" s="81">
        <v>0</v>
      </c>
      <c r="AB246" s="81">
        <v>0</v>
      </c>
      <c r="AC246" s="81">
        <v>0</v>
      </c>
      <c r="AD246" s="81">
        <v>0</v>
      </c>
      <c r="AE246" s="81">
        <v>0</v>
      </c>
      <c r="AF246" s="81">
        <v>0</v>
      </c>
      <c r="AG246" s="81">
        <v>0</v>
      </c>
      <c r="AH246" s="81">
        <v>0</v>
      </c>
      <c r="AI246" s="82">
        <v>0</v>
      </c>
      <c r="AJ246" s="80">
        <v>0</v>
      </c>
      <c r="AK246" s="81">
        <v>0</v>
      </c>
      <c r="AL246" s="81">
        <v>0</v>
      </c>
      <c r="AM246" s="81">
        <v>0</v>
      </c>
      <c r="AN246" s="81">
        <v>0</v>
      </c>
      <c r="AO246" s="81">
        <v>0</v>
      </c>
      <c r="AP246" s="81">
        <v>0</v>
      </c>
      <c r="AQ246" s="81">
        <v>0</v>
      </c>
      <c r="AR246" s="81">
        <v>0</v>
      </c>
      <c r="AS246" s="81">
        <v>0</v>
      </c>
      <c r="AT246" s="81">
        <v>0</v>
      </c>
      <c r="AU246" s="81">
        <v>0</v>
      </c>
      <c r="AV246" s="81">
        <v>0</v>
      </c>
      <c r="AW246" s="81">
        <v>0</v>
      </c>
      <c r="AX246" s="81">
        <v>0</v>
      </c>
      <c r="AY246" s="81">
        <v>0</v>
      </c>
      <c r="AZ246" s="82"/>
      <c r="BA246" s="80">
        <v>0</v>
      </c>
      <c r="BB246" s="81">
        <v>0</v>
      </c>
      <c r="BC246" s="81">
        <v>0</v>
      </c>
      <c r="BD246" s="81">
        <v>0</v>
      </c>
      <c r="BE246" s="81">
        <v>0</v>
      </c>
      <c r="BF246" s="81">
        <v>0</v>
      </c>
      <c r="BG246" s="81">
        <v>0</v>
      </c>
      <c r="BH246" s="81">
        <v>0</v>
      </c>
      <c r="BI246" s="81">
        <v>0</v>
      </c>
      <c r="BJ246" s="81">
        <v>0</v>
      </c>
      <c r="BK246" s="81">
        <v>0</v>
      </c>
      <c r="BL246" s="81">
        <v>0</v>
      </c>
      <c r="BM246" s="81">
        <v>0</v>
      </c>
      <c r="BN246" s="81">
        <v>0</v>
      </c>
      <c r="BO246" s="81">
        <v>0</v>
      </c>
      <c r="BP246" s="81">
        <v>0</v>
      </c>
      <c r="BQ246" s="82">
        <v>0</v>
      </c>
      <c r="BR246" s="82">
        <v>0</v>
      </c>
      <c r="BS246" s="83">
        <v>0</v>
      </c>
      <c r="BT246" s="84">
        <f t="shared" si="9"/>
        <v>0</v>
      </c>
      <c r="BU246" s="84">
        <f t="shared" si="10"/>
        <v>0</v>
      </c>
      <c r="BV246" s="84">
        <f t="shared" si="11"/>
        <v>0</v>
      </c>
    </row>
    <row r="247" spans="1:74" ht="13.15" hidden="1" customHeight="1" outlineLevel="3" x14ac:dyDescent="0.3">
      <c r="A247" s="79" t="s">
        <v>2409</v>
      </c>
      <c r="B247" s="80">
        <v>0</v>
      </c>
      <c r="C247" s="81">
        <v>0</v>
      </c>
      <c r="D247" s="81">
        <v>0</v>
      </c>
      <c r="E247" s="81">
        <v>0</v>
      </c>
      <c r="F247" s="81">
        <v>0</v>
      </c>
      <c r="G247" s="81">
        <v>0</v>
      </c>
      <c r="H247" s="81">
        <v>0</v>
      </c>
      <c r="I247" s="81">
        <v>0</v>
      </c>
      <c r="J247" s="81">
        <v>0</v>
      </c>
      <c r="K247" s="81">
        <v>0</v>
      </c>
      <c r="L247" s="81">
        <v>0</v>
      </c>
      <c r="M247" s="81">
        <v>0</v>
      </c>
      <c r="N247" s="81">
        <v>0</v>
      </c>
      <c r="O247" s="81">
        <v>0</v>
      </c>
      <c r="P247" s="81">
        <v>0</v>
      </c>
      <c r="Q247" s="81">
        <v>0</v>
      </c>
      <c r="R247" s="82">
        <v>0</v>
      </c>
      <c r="S247" s="80">
        <v>0</v>
      </c>
      <c r="T247" s="81">
        <v>0</v>
      </c>
      <c r="U247" s="81">
        <v>0</v>
      </c>
      <c r="V247" s="81">
        <v>0</v>
      </c>
      <c r="W247" s="81">
        <v>0</v>
      </c>
      <c r="X247" s="81">
        <v>0</v>
      </c>
      <c r="Y247" s="81">
        <v>0</v>
      </c>
      <c r="Z247" s="81">
        <v>0</v>
      </c>
      <c r="AA247" s="81">
        <v>0</v>
      </c>
      <c r="AB247" s="81">
        <v>0</v>
      </c>
      <c r="AC247" s="81">
        <v>0</v>
      </c>
      <c r="AD247" s="81">
        <v>0</v>
      </c>
      <c r="AE247" s="81">
        <v>0</v>
      </c>
      <c r="AF247" s="81">
        <v>0</v>
      </c>
      <c r="AG247" s="81">
        <v>0</v>
      </c>
      <c r="AH247" s="81">
        <v>0</v>
      </c>
      <c r="AI247" s="82">
        <v>0</v>
      </c>
      <c r="AJ247" s="80">
        <v>0</v>
      </c>
      <c r="AK247" s="81">
        <v>0</v>
      </c>
      <c r="AL247" s="81">
        <v>0</v>
      </c>
      <c r="AM247" s="81">
        <v>0</v>
      </c>
      <c r="AN247" s="81">
        <v>0</v>
      </c>
      <c r="AO247" s="81">
        <v>0</v>
      </c>
      <c r="AP247" s="81">
        <v>0</v>
      </c>
      <c r="AQ247" s="81">
        <v>0</v>
      </c>
      <c r="AR247" s="81">
        <v>0</v>
      </c>
      <c r="AS247" s="81">
        <v>0</v>
      </c>
      <c r="AT247" s="81">
        <v>0</v>
      </c>
      <c r="AU247" s="81">
        <v>0</v>
      </c>
      <c r="AV247" s="81">
        <v>0</v>
      </c>
      <c r="AW247" s="81">
        <v>0</v>
      </c>
      <c r="AX247" s="81">
        <v>0</v>
      </c>
      <c r="AY247" s="81">
        <v>0</v>
      </c>
      <c r="AZ247" s="82"/>
      <c r="BA247" s="80">
        <v>0</v>
      </c>
      <c r="BB247" s="81">
        <v>0</v>
      </c>
      <c r="BC247" s="81">
        <v>0</v>
      </c>
      <c r="BD247" s="81">
        <v>0</v>
      </c>
      <c r="BE247" s="81">
        <v>0</v>
      </c>
      <c r="BF247" s="81">
        <v>0</v>
      </c>
      <c r="BG247" s="81">
        <v>0</v>
      </c>
      <c r="BH247" s="81">
        <v>0</v>
      </c>
      <c r="BI247" s="81">
        <v>0</v>
      </c>
      <c r="BJ247" s="81">
        <v>0</v>
      </c>
      <c r="BK247" s="81">
        <v>0</v>
      </c>
      <c r="BL247" s="81">
        <v>0</v>
      </c>
      <c r="BM247" s="81">
        <v>0</v>
      </c>
      <c r="BN247" s="81">
        <v>0</v>
      </c>
      <c r="BO247" s="81">
        <v>0</v>
      </c>
      <c r="BP247" s="81">
        <v>0</v>
      </c>
      <c r="BQ247" s="82">
        <v>0</v>
      </c>
      <c r="BR247" s="82">
        <v>0</v>
      </c>
      <c r="BS247" s="83">
        <v>0</v>
      </c>
      <c r="BT247" s="84">
        <f t="shared" si="9"/>
        <v>0</v>
      </c>
      <c r="BU247" s="84">
        <f t="shared" si="10"/>
        <v>0</v>
      </c>
      <c r="BV247" s="84">
        <f t="shared" si="11"/>
        <v>0</v>
      </c>
    </row>
    <row r="248" spans="1:74" ht="13.15" hidden="1" customHeight="1" outlineLevel="3" x14ac:dyDescent="0.3">
      <c r="A248" s="79" t="s">
        <v>355</v>
      </c>
      <c r="B248" s="80">
        <v>0</v>
      </c>
      <c r="C248" s="81">
        <v>0</v>
      </c>
      <c r="D248" s="81">
        <v>0</v>
      </c>
      <c r="E248" s="81">
        <v>0</v>
      </c>
      <c r="F248" s="81">
        <v>0</v>
      </c>
      <c r="G248" s="81">
        <v>0</v>
      </c>
      <c r="H248" s="81">
        <v>0</v>
      </c>
      <c r="I248" s="81">
        <v>0</v>
      </c>
      <c r="J248" s="81">
        <v>0</v>
      </c>
      <c r="K248" s="81">
        <v>0</v>
      </c>
      <c r="L248" s="81">
        <v>0</v>
      </c>
      <c r="M248" s="81">
        <v>0</v>
      </c>
      <c r="N248" s="81">
        <v>0</v>
      </c>
      <c r="O248" s="81">
        <v>0</v>
      </c>
      <c r="P248" s="81">
        <v>0</v>
      </c>
      <c r="Q248" s="81">
        <v>0</v>
      </c>
      <c r="R248" s="82">
        <v>0</v>
      </c>
      <c r="S248" s="80">
        <v>0</v>
      </c>
      <c r="T248" s="81">
        <v>0</v>
      </c>
      <c r="U248" s="81">
        <v>0</v>
      </c>
      <c r="V248" s="81">
        <v>0</v>
      </c>
      <c r="W248" s="81">
        <v>0</v>
      </c>
      <c r="X248" s="81">
        <v>0</v>
      </c>
      <c r="Y248" s="81">
        <v>0</v>
      </c>
      <c r="Z248" s="81">
        <v>0</v>
      </c>
      <c r="AA248" s="81">
        <v>0</v>
      </c>
      <c r="AB248" s="81">
        <v>0</v>
      </c>
      <c r="AC248" s="81">
        <v>0</v>
      </c>
      <c r="AD248" s="81">
        <v>0</v>
      </c>
      <c r="AE248" s="81">
        <v>0</v>
      </c>
      <c r="AF248" s="81">
        <v>0</v>
      </c>
      <c r="AG248" s="81">
        <v>0</v>
      </c>
      <c r="AH248" s="81">
        <v>0</v>
      </c>
      <c r="AI248" s="82">
        <v>0</v>
      </c>
      <c r="AJ248" s="80">
        <v>0</v>
      </c>
      <c r="AK248" s="81">
        <v>0</v>
      </c>
      <c r="AL248" s="81">
        <v>0</v>
      </c>
      <c r="AM248" s="81">
        <v>0</v>
      </c>
      <c r="AN248" s="81">
        <v>0</v>
      </c>
      <c r="AO248" s="81">
        <v>0</v>
      </c>
      <c r="AP248" s="81">
        <v>0</v>
      </c>
      <c r="AQ248" s="81">
        <v>0</v>
      </c>
      <c r="AR248" s="81">
        <v>0</v>
      </c>
      <c r="AS248" s="81">
        <v>0</v>
      </c>
      <c r="AT248" s="81">
        <v>0</v>
      </c>
      <c r="AU248" s="81">
        <v>0</v>
      </c>
      <c r="AV248" s="81">
        <v>0</v>
      </c>
      <c r="AW248" s="81">
        <v>0</v>
      </c>
      <c r="AX248" s="81">
        <v>0</v>
      </c>
      <c r="AY248" s="81">
        <v>0</v>
      </c>
      <c r="AZ248" s="82"/>
      <c r="BA248" s="80">
        <v>0</v>
      </c>
      <c r="BB248" s="81">
        <v>0</v>
      </c>
      <c r="BC248" s="81">
        <v>0</v>
      </c>
      <c r="BD248" s="81">
        <v>0</v>
      </c>
      <c r="BE248" s="81">
        <v>0</v>
      </c>
      <c r="BF248" s="81">
        <v>0</v>
      </c>
      <c r="BG248" s="81">
        <v>0</v>
      </c>
      <c r="BH248" s="81">
        <v>0</v>
      </c>
      <c r="BI248" s="81">
        <v>0</v>
      </c>
      <c r="BJ248" s="81">
        <v>0</v>
      </c>
      <c r="BK248" s="81">
        <v>0</v>
      </c>
      <c r="BL248" s="81">
        <v>0</v>
      </c>
      <c r="BM248" s="81">
        <v>0</v>
      </c>
      <c r="BN248" s="81">
        <v>0</v>
      </c>
      <c r="BO248" s="81">
        <v>0</v>
      </c>
      <c r="BP248" s="81">
        <v>0</v>
      </c>
      <c r="BQ248" s="82">
        <v>0</v>
      </c>
      <c r="BR248" s="82">
        <v>0</v>
      </c>
      <c r="BS248" s="83">
        <v>0</v>
      </c>
      <c r="BT248" s="84">
        <f t="shared" si="9"/>
        <v>0</v>
      </c>
      <c r="BU248" s="84">
        <f t="shared" si="10"/>
        <v>0</v>
      </c>
      <c r="BV248" s="84">
        <f t="shared" si="11"/>
        <v>0</v>
      </c>
    </row>
    <row r="249" spans="1:74" ht="13.15" hidden="1" customHeight="1" outlineLevel="3" x14ac:dyDescent="0.3">
      <c r="A249" s="79" t="s">
        <v>356</v>
      </c>
      <c r="B249" s="80"/>
      <c r="C249" s="81"/>
      <c r="D249" s="81"/>
      <c r="E249" s="81"/>
      <c r="F249" s="81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2"/>
      <c r="S249" s="80"/>
      <c r="T249" s="81"/>
      <c r="U249" s="81"/>
      <c r="V249" s="81"/>
      <c r="W249" s="81"/>
      <c r="X249" s="81"/>
      <c r="Y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2"/>
      <c r="AJ249" s="80"/>
      <c r="AK249" s="81"/>
      <c r="AL249" s="81"/>
      <c r="AM249" s="81"/>
      <c r="AN249" s="81"/>
      <c r="AO249" s="81"/>
      <c r="AP249" s="81"/>
      <c r="AQ249" s="81"/>
      <c r="AR249" s="81"/>
      <c r="AS249" s="81"/>
      <c r="AT249" s="81"/>
      <c r="AU249" s="81"/>
      <c r="AV249" s="81"/>
      <c r="AW249" s="81"/>
      <c r="AX249" s="81"/>
      <c r="AY249" s="81"/>
      <c r="AZ249" s="82"/>
      <c r="BA249" s="80"/>
      <c r="BB249" s="81"/>
      <c r="BC249" s="81"/>
      <c r="BD249" s="81"/>
      <c r="BE249" s="81"/>
      <c r="BF249" s="81"/>
      <c r="BG249" s="81"/>
      <c r="BH249" s="81"/>
      <c r="BI249" s="81"/>
      <c r="BJ249" s="81"/>
      <c r="BK249" s="81"/>
      <c r="BL249" s="81"/>
      <c r="BM249" s="81"/>
      <c r="BN249" s="81"/>
      <c r="BO249" s="81"/>
      <c r="BP249" s="81"/>
      <c r="BQ249" s="82"/>
      <c r="BR249" s="82"/>
      <c r="BS249" s="83"/>
      <c r="BT249" s="84">
        <f t="shared" si="9"/>
        <v>0</v>
      </c>
      <c r="BU249" s="84">
        <f t="shared" si="10"/>
        <v>0</v>
      </c>
      <c r="BV249" s="84">
        <f t="shared" si="11"/>
        <v>0</v>
      </c>
    </row>
    <row r="250" spans="1:74" ht="13.15" hidden="1" customHeight="1" outlineLevel="3" x14ac:dyDescent="0.3">
      <c r="A250" s="79" t="s">
        <v>357</v>
      </c>
      <c r="B250" s="80">
        <v>0</v>
      </c>
      <c r="C250" s="81">
        <v>0</v>
      </c>
      <c r="D250" s="81">
        <v>0</v>
      </c>
      <c r="E250" s="81">
        <v>0</v>
      </c>
      <c r="F250" s="81">
        <v>0</v>
      </c>
      <c r="G250" s="81">
        <v>0</v>
      </c>
      <c r="H250" s="81">
        <v>0</v>
      </c>
      <c r="I250" s="81">
        <v>0</v>
      </c>
      <c r="J250" s="81">
        <v>0</v>
      </c>
      <c r="K250" s="81">
        <v>0</v>
      </c>
      <c r="L250" s="81">
        <v>0</v>
      </c>
      <c r="M250" s="81">
        <v>0</v>
      </c>
      <c r="N250" s="81">
        <v>0</v>
      </c>
      <c r="O250" s="81">
        <v>0</v>
      </c>
      <c r="P250" s="81">
        <v>0</v>
      </c>
      <c r="Q250" s="81">
        <v>0</v>
      </c>
      <c r="R250" s="82">
        <v>0</v>
      </c>
      <c r="S250" s="80">
        <v>0</v>
      </c>
      <c r="T250" s="81">
        <v>0</v>
      </c>
      <c r="U250" s="81">
        <v>0</v>
      </c>
      <c r="V250" s="81">
        <v>0</v>
      </c>
      <c r="W250" s="81">
        <v>0</v>
      </c>
      <c r="X250" s="81">
        <v>0</v>
      </c>
      <c r="Y250" s="81">
        <v>0</v>
      </c>
      <c r="Z250" s="81">
        <v>0</v>
      </c>
      <c r="AA250" s="81">
        <v>0</v>
      </c>
      <c r="AB250" s="81">
        <v>0</v>
      </c>
      <c r="AC250" s="81">
        <v>0</v>
      </c>
      <c r="AD250" s="81">
        <v>0</v>
      </c>
      <c r="AE250" s="81">
        <v>0</v>
      </c>
      <c r="AF250" s="81">
        <v>0</v>
      </c>
      <c r="AG250" s="81">
        <v>0</v>
      </c>
      <c r="AH250" s="81">
        <v>0</v>
      </c>
      <c r="AI250" s="82">
        <v>0</v>
      </c>
      <c r="AJ250" s="80">
        <v>0</v>
      </c>
      <c r="AK250" s="81">
        <v>0</v>
      </c>
      <c r="AL250" s="81">
        <v>0</v>
      </c>
      <c r="AM250" s="81">
        <v>0</v>
      </c>
      <c r="AN250" s="81">
        <v>0</v>
      </c>
      <c r="AO250" s="81">
        <v>0</v>
      </c>
      <c r="AP250" s="81">
        <v>0</v>
      </c>
      <c r="AQ250" s="81">
        <v>0</v>
      </c>
      <c r="AR250" s="81">
        <v>0</v>
      </c>
      <c r="AS250" s="81">
        <v>0</v>
      </c>
      <c r="AT250" s="81">
        <v>0</v>
      </c>
      <c r="AU250" s="81">
        <v>0</v>
      </c>
      <c r="AV250" s="81">
        <v>0</v>
      </c>
      <c r="AW250" s="81">
        <v>0</v>
      </c>
      <c r="AX250" s="81">
        <v>0</v>
      </c>
      <c r="AY250" s="81">
        <v>0</v>
      </c>
      <c r="AZ250" s="82"/>
      <c r="BA250" s="80">
        <v>0</v>
      </c>
      <c r="BB250" s="81">
        <v>0</v>
      </c>
      <c r="BC250" s="81">
        <v>0</v>
      </c>
      <c r="BD250" s="81">
        <v>0</v>
      </c>
      <c r="BE250" s="81">
        <v>0</v>
      </c>
      <c r="BF250" s="81">
        <v>0</v>
      </c>
      <c r="BG250" s="81">
        <v>0</v>
      </c>
      <c r="BH250" s="81">
        <v>0</v>
      </c>
      <c r="BI250" s="81">
        <v>0</v>
      </c>
      <c r="BJ250" s="81">
        <v>0</v>
      </c>
      <c r="BK250" s="81">
        <v>0</v>
      </c>
      <c r="BL250" s="81">
        <v>0</v>
      </c>
      <c r="BM250" s="81">
        <v>0</v>
      </c>
      <c r="BN250" s="81">
        <v>0</v>
      </c>
      <c r="BO250" s="81">
        <v>0</v>
      </c>
      <c r="BP250" s="81">
        <v>0</v>
      </c>
      <c r="BQ250" s="82">
        <v>0</v>
      </c>
      <c r="BR250" s="82">
        <v>0</v>
      </c>
      <c r="BS250" s="83">
        <v>0</v>
      </c>
      <c r="BT250" s="84">
        <f t="shared" si="9"/>
        <v>0</v>
      </c>
      <c r="BU250" s="84">
        <f t="shared" si="10"/>
        <v>0</v>
      </c>
      <c r="BV250" s="84">
        <f t="shared" si="11"/>
        <v>0</v>
      </c>
    </row>
    <row r="251" spans="1:74" ht="13.15" hidden="1" customHeight="1" outlineLevel="3" x14ac:dyDescent="0.3">
      <c r="A251" s="79" t="s">
        <v>358</v>
      </c>
      <c r="B251" s="80">
        <v>0</v>
      </c>
      <c r="C251" s="81">
        <v>0</v>
      </c>
      <c r="D251" s="81">
        <v>0</v>
      </c>
      <c r="E251" s="81">
        <v>0</v>
      </c>
      <c r="F251" s="81">
        <v>0</v>
      </c>
      <c r="G251" s="81">
        <v>0</v>
      </c>
      <c r="H251" s="81">
        <v>0</v>
      </c>
      <c r="I251" s="81">
        <v>0</v>
      </c>
      <c r="J251" s="81">
        <v>0</v>
      </c>
      <c r="K251" s="81">
        <v>0</v>
      </c>
      <c r="L251" s="81">
        <v>0</v>
      </c>
      <c r="M251" s="81">
        <v>0</v>
      </c>
      <c r="N251" s="81">
        <v>0</v>
      </c>
      <c r="O251" s="81">
        <v>0</v>
      </c>
      <c r="P251" s="81">
        <v>0</v>
      </c>
      <c r="Q251" s="81">
        <v>0</v>
      </c>
      <c r="R251" s="82">
        <v>0</v>
      </c>
      <c r="S251" s="80">
        <v>0</v>
      </c>
      <c r="T251" s="81">
        <v>0</v>
      </c>
      <c r="U251" s="81">
        <v>0</v>
      </c>
      <c r="V251" s="81">
        <v>0</v>
      </c>
      <c r="W251" s="81">
        <v>0</v>
      </c>
      <c r="X251" s="81">
        <v>0</v>
      </c>
      <c r="Y251" s="81">
        <v>0</v>
      </c>
      <c r="Z251" s="81">
        <v>0</v>
      </c>
      <c r="AA251" s="81">
        <v>0</v>
      </c>
      <c r="AB251" s="81">
        <v>0</v>
      </c>
      <c r="AC251" s="81">
        <v>0</v>
      </c>
      <c r="AD251" s="81">
        <v>0</v>
      </c>
      <c r="AE251" s="81">
        <v>0</v>
      </c>
      <c r="AF251" s="81">
        <v>0</v>
      </c>
      <c r="AG251" s="81">
        <v>0</v>
      </c>
      <c r="AH251" s="81">
        <v>0</v>
      </c>
      <c r="AI251" s="82">
        <v>0</v>
      </c>
      <c r="AJ251" s="80">
        <v>0</v>
      </c>
      <c r="AK251" s="81">
        <v>0</v>
      </c>
      <c r="AL251" s="81">
        <v>0</v>
      </c>
      <c r="AM251" s="81">
        <v>0</v>
      </c>
      <c r="AN251" s="81">
        <v>0</v>
      </c>
      <c r="AO251" s="81">
        <v>0</v>
      </c>
      <c r="AP251" s="81">
        <v>0</v>
      </c>
      <c r="AQ251" s="81">
        <v>0</v>
      </c>
      <c r="AR251" s="81">
        <v>0</v>
      </c>
      <c r="AS251" s="81">
        <v>0</v>
      </c>
      <c r="AT251" s="81">
        <v>0</v>
      </c>
      <c r="AU251" s="81">
        <v>0</v>
      </c>
      <c r="AV251" s="81">
        <v>0</v>
      </c>
      <c r="AW251" s="81">
        <v>0</v>
      </c>
      <c r="AX251" s="81">
        <v>0</v>
      </c>
      <c r="AY251" s="81">
        <v>0</v>
      </c>
      <c r="AZ251" s="82"/>
      <c r="BA251" s="80">
        <v>0</v>
      </c>
      <c r="BB251" s="81">
        <v>0</v>
      </c>
      <c r="BC251" s="81">
        <v>0</v>
      </c>
      <c r="BD251" s="81">
        <v>0</v>
      </c>
      <c r="BE251" s="81">
        <v>0</v>
      </c>
      <c r="BF251" s="81">
        <v>0</v>
      </c>
      <c r="BG251" s="81">
        <v>0</v>
      </c>
      <c r="BH251" s="81">
        <v>0</v>
      </c>
      <c r="BI251" s="81">
        <v>0</v>
      </c>
      <c r="BJ251" s="81">
        <v>0</v>
      </c>
      <c r="BK251" s="81">
        <v>0</v>
      </c>
      <c r="BL251" s="81">
        <v>0</v>
      </c>
      <c r="BM251" s="81">
        <v>0</v>
      </c>
      <c r="BN251" s="81">
        <v>0</v>
      </c>
      <c r="BO251" s="81">
        <v>0</v>
      </c>
      <c r="BP251" s="81">
        <v>0</v>
      </c>
      <c r="BQ251" s="82">
        <v>0</v>
      </c>
      <c r="BR251" s="82">
        <v>0</v>
      </c>
      <c r="BS251" s="83">
        <v>0</v>
      </c>
      <c r="BT251" s="84">
        <f t="shared" si="9"/>
        <v>0</v>
      </c>
      <c r="BU251" s="84">
        <f t="shared" si="10"/>
        <v>0</v>
      </c>
      <c r="BV251" s="84">
        <f t="shared" si="11"/>
        <v>0</v>
      </c>
    </row>
    <row r="252" spans="1:74" ht="13.15" hidden="1" customHeight="1" outlineLevel="3" x14ac:dyDescent="0.3">
      <c r="A252" s="79" t="s">
        <v>359</v>
      </c>
      <c r="B252" s="80"/>
      <c r="C252" s="81"/>
      <c r="D252" s="81"/>
      <c r="E252" s="81"/>
      <c r="F252" s="81"/>
      <c r="G252" s="81"/>
      <c r="H252" s="81"/>
      <c r="I252" s="81"/>
      <c r="J252" s="81"/>
      <c r="K252" s="81"/>
      <c r="L252" s="81"/>
      <c r="M252" s="81"/>
      <c r="N252" s="81"/>
      <c r="O252" s="81"/>
      <c r="P252" s="81"/>
      <c r="Q252" s="81"/>
      <c r="R252" s="82"/>
      <c r="S252" s="80"/>
      <c r="T252" s="81"/>
      <c r="U252" s="81"/>
      <c r="V252" s="81"/>
      <c r="W252" s="81"/>
      <c r="X252" s="81"/>
      <c r="Y252" s="81"/>
      <c r="Z252" s="81"/>
      <c r="AA252" s="81"/>
      <c r="AB252" s="81"/>
      <c r="AC252" s="81"/>
      <c r="AD252" s="81"/>
      <c r="AE252" s="81"/>
      <c r="AF252" s="81"/>
      <c r="AG252" s="81"/>
      <c r="AH252" s="81"/>
      <c r="AI252" s="82"/>
      <c r="AJ252" s="80"/>
      <c r="AK252" s="81"/>
      <c r="AL252" s="81"/>
      <c r="AM252" s="81"/>
      <c r="AN252" s="81"/>
      <c r="AO252" s="81"/>
      <c r="AP252" s="81"/>
      <c r="AQ252" s="81"/>
      <c r="AR252" s="81"/>
      <c r="AS252" s="81"/>
      <c r="AT252" s="81"/>
      <c r="AU252" s="81"/>
      <c r="AV252" s="81"/>
      <c r="AW252" s="81"/>
      <c r="AX252" s="81"/>
      <c r="AY252" s="81"/>
      <c r="AZ252" s="82"/>
      <c r="BA252" s="80"/>
      <c r="BB252" s="81"/>
      <c r="BC252" s="81"/>
      <c r="BD252" s="81"/>
      <c r="BE252" s="81"/>
      <c r="BF252" s="81"/>
      <c r="BG252" s="81"/>
      <c r="BH252" s="81"/>
      <c r="BI252" s="81"/>
      <c r="BJ252" s="81"/>
      <c r="BK252" s="81"/>
      <c r="BL252" s="81"/>
      <c r="BM252" s="81"/>
      <c r="BN252" s="81"/>
      <c r="BO252" s="81"/>
      <c r="BP252" s="81"/>
      <c r="BQ252" s="82"/>
      <c r="BR252" s="82"/>
      <c r="BS252" s="83"/>
      <c r="BT252" s="84">
        <f t="shared" si="9"/>
        <v>0</v>
      </c>
      <c r="BU252" s="84">
        <f t="shared" si="10"/>
        <v>0</v>
      </c>
      <c r="BV252" s="84">
        <f t="shared" si="11"/>
        <v>0</v>
      </c>
    </row>
    <row r="253" spans="1:74" ht="13.15" hidden="1" customHeight="1" outlineLevel="3" x14ac:dyDescent="0.3">
      <c r="A253" s="79" t="s">
        <v>360</v>
      </c>
      <c r="B253" s="80">
        <v>0</v>
      </c>
      <c r="C253" s="81">
        <v>0</v>
      </c>
      <c r="D253" s="81">
        <v>0</v>
      </c>
      <c r="E253" s="81">
        <v>0</v>
      </c>
      <c r="F253" s="81">
        <v>0</v>
      </c>
      <c r="G253" s="81">
        <v>0</v>
      </c>
      <c r="H253" s="81">
        <v>0</v>
      </c>
      <c r="I253" s="81">
        <v>0</v>
      </c>
      <c r="J253" s="81">
        <v>0</v>
      </c>
      <c r="K253" s="81">
        <v>0</v>
      </c>
      <c r="L253" s="81">
        <v>0</v>
      </c>
      <c r="M253" s="81">
        <v>0</v>
      </c>
      <c r="N253" s="81">
        <v>0</v>
      </c>
      <c r="O253" s="81">
        <v>0</v>
      </c>
      <c r="P253" s="81">
        <v>0</v>
      </c>
      <c r="Q253" s="81">
        <v>0</v>
      </c>
      <c r="R253" s="82">
        <v>0</v>
      </c>
      <c r="S253" s="80">
        <v>0</v>
      </c>
      <c r="T253" s="81">
        <v>0</v>
      </c>
      <c r="U253" s="81">
        <v>0</v>
      </c>
      <c r="V253" s="81">
        <v>0</v>
      </c>
      <c r="W253" s="81">
        <v>0</v>
      </c>
      <c r="X253" s="81">
        <v>0</v>
      </c>
      <c r="Y253" s="81">
        <v>0</v>
      </c>
      <c r="Z253" s="81">
        <v>0</v>
      </c>
      <c r="AA253" s="81">
        <v>0</v>
      </c>
      <c r="AB253" s="81">
        <v>0</v>
      </c>
      <c r="AC253" s="81">
        <v>0</v>
      </c>
      <c r="AD253" s="81">
        <v>0</v>
      </c>
      <c r="AE253" s="81">
        <v>0</v>
      </c>
      <c r="AF253" s="81">
        <v>0</v>
      </c>
      <c r="AG253" s="81">
        <v>0</v>
      </c>
      <c r="AH253" s="81">
        <v>0</v>
      </c>
      <c r="AI253" s="82">
        <v>0</v>
      </c>
      <c r="AJ253" s="80">
        <v>0</v>
      </c>
      <c r="AK253" s="81">
        <v>0</v>
      </c>
      <c r="AL253" s="81">
        <v>0</v>
      </c>
      <c r="AM253" s="81">
        <v>0</v>
      </c>
      <c r="AN253" s="81">
        <v>0</v>
      </c>
      <c r="AO253" s="81">
        <v>0</v>
      </c>
      <c r="AP253" s="81">
        <v>0</v>
      </c>
      <c r="AQ253" s="81">
        <v>0</v>
      </c>
      <c r="AR253" s="81">
        <v>0</v>
      </c>
      <c r="AS253" s="81">
        <v>0</v>
      </c>
      <c r="AT253" s="81">
        <v>0</v>
      </c>
      <c r="AU253" s="81">
        <v>0</v>
      </c>
      <c r="AV253" s="81">
        <v>0</v>
      </c>
      <c r="AW253" s="81">
        <v>0</v>
      </c>
      <c r="AX253" s="81">
        <v>0</v>
      </c>
      <c r="AY253" s="81">
        <v>0</v>
      </c>
      <c r="AZ253" s="82"/>
      <c r="BA253" s="80">
        <v>0</v>
      </c>
      <c r="BB253" s="81">
        <v>0</v>
      </c>
      <c r="BC253" s="81">
        <v>0</v>
      </c>
      <c r="BD253" s="81">
        <v>0</v>
      </c>
      <c r="BE253" s="81">
        <v>0</v>
      </c>
      <c r="BF253" s="81">
        <v>0</v>
      </c>
      <c r="BG253" s="81">
        <v>0</v>
      </c>
      <c r="BH253" s="81">
        <v>0</v>
      </c>
      <c r="BI253" s="81">
        <v>0</v>
      </c>
      <c r="BJ253" s="81">
        <v>0</v>
      </c>
      <c r="BK253" s="81">
        <v>0</v>
      </c>
      <c r="BL253" s="81">
        <v>0</v>
      </c>
      <c r="BM253" s="81">
        <v>0</v>
      </c>
      <c r="BN253" s="81">
        <v>0</v>
      </c>
      <c r="BO253" s="81">
        <v>0</v>
      </c>
      <c r="BP253" s="81">
        <v>0</v>
      </c>
      <c r="BQ253" s="82">
        <v>0</v>
      </c>
      <c r="BR253" s="82">
        <v>0</v>
      </c>
      <c r="BS253" s="83">
        <v>0</v>
      </c>
      <c r="BT253" s="84">
        <f t="shared" si="9"/>
        <v>0</v>
      </c>
      <c r="BU253" s="84">
        <f t="shared" si="10"/>
        <v>0</v>
      </c>
      <c r="BV253" s="84">
        <f t="shared" si="11"/>
        <v>0</v>
      </c>
    </row>
    <row r="254" spans="1:74" ht="13.15" hidden="1" customHeight="1" outlineLevel="3" x14ac:dyDescent="0.3">
      <c r="A254" s="79" t="s">
        <v>361</v>
      </c>
      <c r="B254" s="80">
        <v>0</v>
      </c>
      <c r="C254" s="81">
        <v>0</v>
      </c>
      <c r="D254" s="81">
        <v>0</v>
      </c>
      <c r="E254" s="81">
        <v>0</v>
      </c>
      <c r="F254" s="81">
        <v>0</v>
      </c>
      <c r="G254" s="81">
        <v>0</v>
      </c>
      <c r="H254" s="81">
        <v>0</v>
      </c>
      <c r="I254" s="81">
        <v>0</v>
      </c>
      <c r="J254" s="81">
        <v>0</v>
      </c>
      <c r="K254" s="81">
        <v>0</v>
      </c>
      <c r="L254" s="81">
        <v>0</v>
      </c>
      <c r="M254" s="81">
        <v>0</v>
      </c>
      <c r="N254" s="81">
        <v>0</v>
      </c>
      <c r="O254" s="81">
        <v>0</v>
      </c>
      <c r="P254" s="81">
        <v>0</v>
      </c>
      <c r="Q254" s="81">
        <v>0</v>
      </c>
      <c r="R254" s="82">
        <v>0</v>
      </c>
      <c r="S254" s="80">
        <v>0</v>
      </c>
      <c r="T254" s="81">
        <v>0</v>
      </c>
      <c r="U254" s="81">
        <v>0</v>
      </c>
      <c r="V254" s="81">
        <v>0</v>
      </c>
      <c r="W254" s="81">
        <v>0</v>
      </c>
      <c r="X254" s="81">
        <v>0</v>
      </c>
      <c r="Y254" s="81">
        <v>1025</v>
      </c>
      <c r="Z254" s="81">
        <v>1025</v>
      </c>
      <c r="AA254" s="81">
        <v>1025</v>
      </c>
      <c r="AB254" s="81">
        <v>1025</v>
      </c>
      <c r="AC254" s="81">
        <v>1025</v>
      </c>
      <c r="AD254" s="81">
        <v>3075</v>
      </c>
      <c r="AE254" s="81">
        <v>1025</v>
      </c>
      <c r="AF254" s="81">
        <v>1025</v>
      </c>
      <c r="AG254" s="81">
        <v>1025</v>
      </c>
      <c r="AH254" s="81">
        <v>3075</v>
      </c>
      <c r="AI254" s="82">
        <v>7175</v>
      </c>
      <c r="AJ254" s="80">
        <v>0</v>
      </c>
      <c r="AK254" s="81">
        <v>1025</v>
      </c>
      <c r="AL254" s="81">
        <v>1025</v>
      </c>
      <c r="AM254" s="81">
        <v>2050</v>
      </c>
      <c r="AN254" s="81">
        <v>1025</v>
      </c>
      <c r="AO254" s="81">
        <v>1025</v>
      </c>
      <c r="AP254" s="81">
        <v>1025</v>
      </c>
      <c r="AQ254" s="81">
        <v>3075</v>
      </c>
      <c r="AR254" s="81">
        <v>1025</v>
      </c>
      <c r="AS254" s="81">
        <v>1025</v>
      </c>
      <c r="AT254" s="81">
        <v>1025</v>
      </c>
      <c r="AU254" s="81">
        <v>3075</v>
      </c>
      <c r="AV254" s="81">
        <v>1025</v>
      </c>
      <c r="AW254" s="81">
        <v>1025</v>
      </c>
      <c r="AX254" s="81">
        <v>1025</v>
      </c>
      <c r="AY254" s="81">
        <v>3075</v>
      </c>
      <c r="AZ254" s="82"/>
      <c r="BA254" s="80">
        <v>0</v>
      </c>
      <c r="BB254" s="81">
        <v>0</v>
      </c>
      <c r="BC254" s="81">
        <v>0</v>
      </c>
      <c r="BD254" s="81">
        <v>0</v>
      </c>
      <c r="BE254" s="81">
        <v>0</v>
      </c>
      <c r="BF254" s="81">
        <v>1025</v>
      </c>
      <c r="BG254" s="81">
        <v>1025</v>
      </c>
      <c r="BH254" s="81">
        <v>2050</v>
      </c>
      <c r="BI254" s="81">
        <v>1025</v>
      </c>
      <c r="BJ254" s="81">
        <v>1025</v>
      </c>
      <c r="BK254" s="81">
        <v>1025</v>
      </c>
      <c r="BL254" s="81">
        <v>3075</v>
      </c>
      <c r="BM254" s="81">
        <v>1025</v>
      </c>
      <c r="BN254" s="81">
        <v>1025</v>
      </c>
      <c r="BO254" s="81">
        <v>1025</v>
      </c>
      <c r="BP254" s="81">
        <v>3075</v>
      </c>
      <c r="BQ254" s="82">
        <v>8200</v>
      </c>
      <c r="BR254" s="82">
        <v>0</v>
      </c>
      <c r="BS254" s="83">
        <v>0</v>
      </c>
      <c r="BT254" s="84">
        <f t="shared" si="9"/>
        <v>7175</v>
      </c>
      <c r="BU254" s="84">
        <f t="shared" si="10"/>
        <v>7175</v>
      </c>
      <c r="BV254" s="84">
        <f t="shared" si="11"/>
        <v>-1025</v>
      </c>
    </row>
    <row r="255" spans="1:74" ht="13.15" hidden="1" customHeight="1" outlineLevel="3" x14ac:dyDescent="0.3">
      <c r="A255" s="79" t="s">
        <v>362</v>
      </c>
      <c r="B255" s="80">
        <v>0</v>
      </c>
      <c r="C255" s="81">
        <v>0</v>
      </c>
      <c r="D255" s="81">
        <v>0</v>
      </c>
      <c r="E255" s="81">
        <v>0</v>
      </c>
      <c r="F255" s="81">
        <v>0</v>
      </c>
      <c r="G255" s="81">
        <v>0</v>
      </c>
      <c r="H255" s="81">
        <v>0</v>
      </c>
      <c r="I255" s="81">
        <v>0</v>
      </c>
      <c r="J255" s="81">
        <v>0</v>
      </c>
      <c r="K255" s="81">
        <v>0</v>
      </c>
      <c r="L255" s="81">
        <v>0</v>
      </c>
      <c r="M255" s="81">
        <v>0</v>
      </c>
      <c r="N255" s="81">
        <v>0</v>
      </c>
      <c r="O255" s="81">
        <v>0</v>
      </c>
      <c r="P255" s="81">
        <v>0</v>
      </c>
      <c r="Q255" s="81">
        <v>0</v>
      </c>
      <c r="R255" s="82">
        <v>0</v>
      </c>
      <c r="S255" s="80">
        <v>0</v>
      </c>
      <c r="T255" s="81">
        <v>0</v>
      </c>
      <c r="U255" s="81">
        <v>0</v>
      </c>
      <c r="V255" s="81">
        <v>0</v>
      </c>
      <c r="W255" s="81">
        <v>0</v>
      </c>
      <c r="X255" s="81">
        <v>0</v>
      </c>
      <c r="Y255" s="81">
        <v>0</v>
      </c>
      <c r="Z255" s="81">
        <v>0</v>
      </c>
      <c r="AA255" s="81">
        <v>0</v>
      </c>
      <c r="AB255" s="81">
        <v>0</v>
      </c>
      <c r="AC255" s="81">
        <v>0</v>
      </c>
      <c r="AD255" s="81">
        <v>0</v>
      </c>
      <c r="AE255" s="81">
        <v>0</v>
      </c>
      <c r="AF255" s="81">
        <v>0</v>
      </c>
      <c r="AG255" s="81">
        <v>0</v>
      </c>
      <c r="AH255" s="81">
        <v>0</v>
      </c>
      <c r="AI255" s="82">
        <v>0</v>
      </c>
      <c r="AJ255" s="80">
        <v>0</v>
      </c>
      <c r="AK255" s="81">
        <v>0</v>
      </c>
      <c r="AL255" s="81">
        <v>0</v>
      </c>
      <c r="AM255" s="81">
        <v>0</v>
      </c>
      <c r="AN255" s="81">
        <v>0</v>
      </c>
      <c r="AO255" s="81">
        <v>0</v>
      </c>
      <c r="AP255" s="81">
        <v>0</v>
      </c>
      <c r="AQ255" s="81">
        <v>0</v>
      </c>
      <c r="AR255" s="81">
        <v>0</v>
      </c>
      <c r="AS255" s="81">
        <v>0</v>
      </c>
      <c r="AT255" s="81">
        <v>0</v>
      </c>
      <c r="AU255" s="81">
        <v>0</v>
      </c>
      <c r="AV255" s="81">
        <v>0</v>
      </c>
      <c r="AW255" s="81">
        <v>0</v>
      </c>
      <c r="AX255" s="81">
        <v>0</v>
      </c>
      <c r="AY255" s="81">
        <v>0</v>
      </c>
      <c r="AZ255" s="82"/>
      <c r="BA255" s="80">
        <v>0</v>
      </c>
      <c r="BB255" s="81">
        <v>0</v>
      </c>
      <c r="BC255" s="81">
        <v>0</v>
      </c>
      <c r="BD255" s="81">
        <v>0</v>
      </c>
      <c r="BE255" s="81">
        <v>0</v>
      </c>
      <c r="BF255" s="81">
        <v>0</v>
      </c>
      <c r="BG255" s="81">
        <v>0</v>
      </c>
      <c r="BH255" s="81">
        <v>0</v>
      </c>
      <c r="BI255" s="81">
        <v>0</v>
      </c>
      <c r="BJ255" s="81">
        <v>0</v>
      </c>
      <c r="BK255" s="81">
        <v>0</v>
      </c>
      <c r="BL255" s="81">
        <v>0</v>
      </c>
      <c r="BM255" s="81">
        <v>0</v>
      </c>
      <c r="BN255" s="81">
        <v>0</v>
      </c>
      <c r="BO255" s="81">
        <v>0</v>
      </c>
      <c r="BP255" s="81">
        <v>0</v>
      </c>
      <c r="BQ255" s="82">
        <v>0</v>
      </c>
      <c r="BR255" s="82">
        <v>0</v>
      </c>
      <c r="BS255" s="83">
        <v>0</v>
      </c>
      <c r="BT255" s="84">
        <f t="shared" si="9"/>
        <v>0</v>
      </c>
      <c r="BU255" s="84">
        <f t="shared" si="10"/>
        <v>0</v>
      </c>
      <c r="BV255" s="84">
        <f t="shared" si="11"/>
        <v>0</v>
      </c>
    </row>
    <row r="256" spans="1:74" ht="13.15" hidden="1" customHeight="1" outlineLevel="3" x14ac:dyDescent="0.3">
      <c r="A256" s="79" t="s">
        <v>363</v>
      </c>
      <c r="B256" s="80">
        <v>0</v>
      </c>
      <c r="C256" s="81">
        <v>0</v>
      </c>
      <c r="D256" s="81">
        <v>0</v>
      </c>
      <c r="E256" s="81">
        <v>0</v>
      </c>
      <c r="F256" s="81">
        <v>0</v>
      </c>
      <c r="G256" s="81">
        <v>0</v>
      </c>
      <c r="H256" s="81">
        <v>0</v>
      </c>
      <c r="I256" s="81">
        <v>0</v>
      </c>
      <c r="J256" s="81">
        <v>0</v>
      </c>
      <c r="K256" s="81">
        <v>0</v>
      </c>
      <c r="L256" s="81">
        <v>0</v>
      </c>
      <c r="M256" s="81">
        <v>0</v>
      </c>
      <c r="N256" s="81">
        <v>0</v>
      </c>
      <c r="O256" s="81">
        <v>0</v>
      </c>
      <c r="P256" s="81">
        <v>0</v>
      </c>
      <c r="Q256" s="81">
        <v>0</v>
      </c>
      <c r="R256" s="82">
        <v>0</v>
      </c>
      <c r="S256" s="80">
        <v>0</v>
      </c>
      <c r="T256" s="81">
        <v>0</v>
      </c>
      <c r="U256" s="81">
        <v>0</v>
      </c>
      <c r="V256" s="81">
        <v>0</v>
      </c>
      <c r="W256" s="81">
        <v>0</v>
      </c>
      <c r="X256" s="81">
        <v>0</v>
      </c>
      <c r="Y256" s="81">
        <v>0</v>
      </c>
      <c r="Z256" s="81">
        <v>0</v>
      </c>
      <c r="AA256" s="81">
        <v>0</v>
      </c>
      <c r="AB256" s="81">
        <v>0</v>
      </c>
      <c r="AC256" s="81">
        <v>0</v>
      </c>
      <c r="AD256" s="81">
        <v>0</v>
      </c>
      <c r="AE256" s="81">
        <v>0</v>
      </c>
      <c r="AF256" s="81">
        <v>0</v>
      </c>
      <c r="AG256" s="81">
        <v>0</v>
      </c>
      <c r="AH256" s="81">
        <v>0</v>
      </c>
      <c r="AI256" s="82">
        <v>0</v>
      </c>
      <c r="AJ256" s="80">
        <v>0</v>
      </c>
      <c r="AK256" s="81">
        <v>0</v>
      </c>
      <c r="AL256" s="81">
        <v>0</v>
      </c>
      <c r="AM256" s="81">
        <v>0</v>
      </c>
      <c r="AN256" s="81">
        <v>0</v>
      </c>
      <c r="AO256" s="81">
        <v>0</v>
      </c>
      <c r="AP256" s="81">
        <v>0</v>
      </c>
      <c r="AQ256" s="81">
        <v>0</v>
      </c>
      <c r="AR256" s="81">
        <v>0</v>
      </c>
      <c r="AS256" s="81">
        <v>0</v>
      </c>
      <c r="AT256" s="81">
        <v>0</v>
      </c>
      <c r="AU256" s="81">
        <v>0</v>
      </c>
      <c r="AV256" s="81">
        <v>0</v>
      </c>
      <c r="AW256" s="81">
        <v>0</v>
      </c>
      <c r="AX256" s="81">
        <v>0</v>
      </c>
      <c r="AY256" s="81">
        <v>0</v>
      </c>
      <c r="AZ256" s="82"/>
      <c r="BA256" s="80">
        <v>0</v>
      </c>
      <c r="BB256" s="81">
        <v>0</v>
      </c>
      <c r="BC256" s="81">
        <v>0</v>
      </c>
      <c r="BD256" s="81">
        <v>0</v>
      </c>
      <c r="BE256" s="81">
        <v>0</v>
      </c>
      <c r="BF256" s="81">
        <v>0</v>
      </c>
      <c r="BG256" s="81">
        <v>0</v>
      </c>
      <c r="BH256" s="81">
        <v>0</v>
      </c>
      <c r="BI256" s="81">
        <v>0</v>
      </c>
      <c r="BJ256" s="81">
        <v>0</v>
      </c>
      <c r="BK256" s="81">
        <v>0</v>
      </c>
      <c r="BL256" s="81">
        <v>0</v>
      </c>
      <c r="BM256" s="81">
        <v>0</v>
      </c>
      <c r="BN256" s="81">
        <v>0</v>
      </c>
      <c r="BO256" s="81">
        <v>0</v>
      </c>
      <c r="BP256" s="81">
        <v>0</v>
      </c>
      <c r="BQ256" s="82">
        <v>0</v>
      </c>
      <c r="BR256" s="82">
        <v>0</v>
      </c>
      <c r="BS256" s="83">
        <v>0</v>
      </c>
      <c r="BT256" s="84">
        <f t="shared" si="9"/>
        <v>0</v>
      </c>
      <c r="BU256" s="84">
        <f t="shared" si="10"/>
        <v>0</v>
      </c>
      <c r="BV256" s="84">
        <f t="shared" si="11"/>
        <v>0</v>
      </c>
    </row>
    <row r="257" spans="1:74" ht="13.15" hidden="1" customHeight="1" outlineLevel="3" x14ac:dyDescent="0.3">
      <c r="A257" s="79" t="s">
        <v>364</v>
      </c>
      <c r="B257" s="80">
        <v>0</v>
      </c>
      <c r="C257" s="81">
        <v>0</v>
      </c>
      <c r="D257" s="81">
        <v>0</v>
      </c>
      <c r="E257" s="81">
        <v>0</v>
      </c>
      <c r="F257" s="81">
        <v>0</v>
      </c>
      <c r="G257" s="81">
        <v>0</v>
      </c>
      <c r="H257" s="81">
        <v>0</v>
      </c>
      <c r="I257" s="81">
        <v>0</v>
      </c>
      <c r="J257" s="81">
        <v>0</v>
      </c>
      <c r="K257" s="81">
        <v>0</v>
      </c>
      <c r="L257" s="81">
        <v>0</v>
      </c>
      <c r="M257" s="81">
        <v>0</v>
      </c>
      <c r="N257" s="81">
        <v>0</v>
      </c>
      <c r="O257" s="81">
        <v>0</v>
      </c>
      <c r="P257" s="81">
        <v>0</v>
      </c>
      <c r="Q257" s="81">
        <v>0</v>
      </c>
      <c r="R257" s="82">
        <v>0</v>
      </c>
      <c r="S257" s="80">
        <v>0</v>
      </c>
      <c r="T257" s="81">
        <v>0</v>
      </c>
      <c r="U257" s="81">
        <v>0</v>
      </c>
      <c r="V257" s="81">
        <v>0</v>
      </c>
      <c r="W257" s="81">
        <v>0</v>
      </c>
      <c r="X257" s="81">
        <v>0</v>
      </c>
      <c r="Y257" s="81">
        <v>0</v>
      </c>
      <c r="Z257" s="81">
        <v>0</v>
      </c>
      <c r="AA257" s="81">
        <v>0</v>
      </c>
      <c r="AB257" s="81">
        <v>0</v>
      </c>
      <c r="AC257" s="81">
        <v>0</v>
      </c>
      <c r="AD257" s="81">
        <v>0</v>
      </c>
      <c r="AE257" s="81">
        <v>0</v>
      </c>
      <c r="AF257" s="81">
        <v>0</v>
      </c>
      <c r="AG257" s="81">
        <v>0</v>
      </c>
      <c r="AH257" s="81">
        <v>0</v>
      </c>
      <c r="AI257" s="82">
        <v>0</v>
      </c>
      <c r="AJ257" s="80">
        <v>0</v>
      </c>
      <c r="AK257" s="81">
        <v>0</v>
      </c>
      <c r="AL257" s="81">
        <v>0</v>
      </c>
      <c r="AM257" s="81">
        <v>0</v>
      </c>
      <c r="AN257" s="81">
        <v>0</v>
      </c>
      <c r="AO257" s="81">
        <v>0</v>
      </c>
      <c r="AP257" s="81">
        <v>0</v>
      </c>
      <c r="AQ257" s="81">
        <v>0</v>
      </c>
      <c r="AR257" s="81">
        <v>0</v>
      </c>
      <c r="AS257" s="81">
        <v>0</v>
      </c>
      <c r="AT257" s="81">
        <v>0</v>
      </c>
      <c r="AU257" s="81">
        <v>0</v>
      </c>
      <c r="AV257" s="81">
        <v>0</v>
      </c>
      <c r="AW257" s="81">
        <v>0</v>
      </c>
      <c r="AX257" s="81">
        <v>0</v>
      </c>
      <c r="AY257" s="81">
        <v>0</v>
      </c>
      <c r="AZ257" s="82"/>
      <c r="BA257" s="80">
        <v>0</v>
      </c>
      <c r="BB257" s="81">
        <v>0</v>
      </c>
      <c r="BC257" s="81">
        <v>0</v>
      </c>
      <c r="BD257" s="81">
        <v>0</v>
      </c>
      <c r="BE257" s="81">
        <v>0</v>
      </c>
      <c r="BF257" s="81">
        <v>0</v>
      </c>
      <c r="BG257" s="81">
        <v>0</v>
      </c>
      <c r="BH257" s="81">
        <v>0</v>
      </c>
      <c r="BI257" s="81">
        <v>0</v>
      </c>
      <c r="BJ257" s="81">
        <v>0</v>
      </c>
      <c r="BK257" s="81">
        <v>0</v>
      </c>
      <c r="BL257" s="81">
        <v>0</v>
      </c>
      <c r="BM257" s="81">
        <v>0</v>
      </c>
      <c r="BN257" s="81">
        <v>0</v>
      </c>
      <c r="BO257" s="81">
        <v>0</v>
      </c>
      <c r="BP257" s="81">
        <v>0</v>
      </c>
      <c r="BQ257" s="82">
        <v>0</v>
      </c>
      <c r="BR257" s="82">
        <v>0</v>
      </c>
      <c r="BS257" s="83">
        <v>0</v>
      </c>
      <c r="BT257" s="84">
        <f t="shared" si="9"/>
        <v>0</v>
      </c>
      <c r="BU257" s="84">
        <f t="shared" si="10"/>
        <v>0</v>
      </c>
      <c r="BV257" s="84">
        <f t="shared" si="11"/>
        <v>0</v>
      </c>
    </row>
    <row r="258" spans="1:74" ht="13.15" hidden="1" customHeight="1" outlineLevel="3" x14ac:dyDescent="0.3">
      <c r="A258" s="79" t="s">
        <v>365</v>
      </c>
      <c r="B258" s="80">
        <v>0</v>
      </c>
      <c r="C258" s="81">
        <v>0</v>
      </c>
      <c r="D258" s="81">
        <v>0</v>
      </c>
      <c r="E258" s="81">
        <v>0</v>
      </c>
      <c r="F258" s="81">
        <v>0</v>
      </c>
      <c r="G258" s="81">
        <v>0</v>
      </c>
      <c r="H258" s="81">
        <v>0</v>
      </c>
      <c r="I258" s="81">
        <v>0</v>
      </c>
      <c r="J258" s="81">
        <v>0</v>
      </c>
      <c r="K258" s="81">
        <v>0</v>
      </c>
      <c r="L258" s="81">
        <v>0</v>
      </c>
      <c r="M258" s="81">
        <v>0</v>
      </c>
      <c r="N258" s="81">
        <v>0</v>
      </c>
      <c r="O258" s="81">
        <v>0</v>
      </c>
      <c r="P258" s="81">
        <v>0</v>
      </c>
      <c r="Q258" s="81">
        <v>0</v>
      </c>
      <c r="R258" s="82">
        <v>0</v>
      </c>
      <c r="S258" s="80">
        <v>0</v>
      </c>
      <c r="T258" s="81">
        <v>0</v>
      </c>
      <c r="U258" s="81">
        <v>0</v>
      </c>
      <c r="V258" s="81">
        <v>0</v>
      </c>
      <c r="W258" s="81">
        <v>0</v>
      </c>
      <c r="X258" s="81">
        <v>0</v>
      </c>
      <c r="Y258" s="81">
        <v>0</v>
      </c>
      <c r="Z258" s="81">
        <v>0</v>
      </c>
      <c r="AA258" s="81">
        <v>0</v>
      </c>
      <c r="AB258" s="81">
        <v>0</v>
      </c>
      <c r="AC258" s="81">
        <v>0</v>
      </c>
      <c r="AD258" s="81">
        <v>0</v>
      </c>
      <c r="AE258" s="81">
        <v>0</v>
      </c>
      <c r="AF258" s="81">
        <v>0</v>
      </c>
      <c r="AG258" s="81">
        <v>0</v>
      </c>
      <c r="AH258" s="81">
        <v>0</v>
      </c>
      <c r="AI258" s="82">
        <v>0</v>
      </c>
      <c r="AJ258" s="80">
        <v>0</v>
      </c>
      <c r="AK258" s="81">
        <v>0</v>
      </c>
      <c r="AL258" s="81">
        <v>0</v>
      </c>
      <c r="AM258" s="81">
        <v>0</v>
      </c>
      <c r="AN258" s="81">
        <v>0</v>
      </c>
      <c r="AO258" s="81">
        <v>0</v>
      </c>
      <c r="AP258" s="81">
        <v>0</v>
      </c>
      <c r="AQ258" s="81">
        <v>0</v>
      </c>
      <c r="AR258" s="81">
        <v>0</v>
      </c>
      <c r="AS258" s="81">
        <v>0</v>
      </c>
      <c r="AT258" s="81">
        <v>0</v>
      </c>
      <c r="AU258" s="81">
        <v>0</v>
      </c>
      <c r="AV258" s="81">
        <v>0</v>
      </c>
      <c r="AW258" s="81">
        <v>0</v>
      </c>
      <c r="AX258" s="81">
        <v>0</v>
      </c>
      <c r="AY258" s="81">
        <v>0</v>
      </c>
      <c r="AZ258" s="82"/>
      <c r="BA258" s="80">
        <v>0</v>
      </c>
      <c r="BB258" s="81">
        <v>0</v>
      </c>
      <c r="BC258" s="81">
        <v>0</v>
      </c>
      <c r="BD258" s="81">
        <v>0</v>
      </c>
      <c r="BE258" s="81">
        <v>0</v>
      </c>
      <c r="BF258" s="81">
        <v>0</v>
      </c>
      <c r="BG258" s="81">
        <v>0</v>
      </c>
      <c r="BH258" s="81">
        <v>0</v>
      </c>
      <c r="BI258" s="81">
        <v>0</v>
      </c>
      <c r="BJ258" s="81">
        <v>0</v>
      </c>
      <c r="BK258" s="81">
        <v>0</v>
      </c>
      <c r="BL258" s="81">
        <v>0</v>
      </c>
      <c r="BM258" s="81">
        <v>0</v>
      </c>
      <c r="BN258" s="81">
        <v>0</v>
      </c>
      <c r="BO258" s="81">
        <v>0</v>
      </c>
      <c r="BP258" s="81">
        <v>0</v>
      </c>
      <c r="BQ258" s="82">
        <v>0</v>
      </c>
      <c r="BR258" s="82">
        <v>0</v>
      </c>
      <c r="BS258" s="83">
        <v>0</v>
      </c>
      <c r="BT258" s="84">
        <f t="shared" si="9"/>
        <v>0</v>
      </c>
      <c r="BU258" s="84">
        <f t="shared" si="10"/>
        <v>0</v>
      </c>
      <c r="BV258" s="84">
        <f t="shared" si="11"/>
        <v>0</v>
      </c>
    </row>
    <row r="259" spans="1:74" ht="13.15" hidden="1" customHeight="1" outlineLevel="3" x14ac:dyDescent="0.3">
      <c r="A259" s="79" t="s">
        <v>2410</v>
      </c>
      <c r="B259" s="80">
        <v>0</v>
      </c>
      <c r="C259" s="81">
        <v>0</v>
      </c>
      <c r="D259" s="81">
        <v>0</v>
      </c>
      <c r="E259" s="81">
        <v>0</v>
      </c>
      <c r="F259" s="81">
        <v>0</v>
      </c>
      <c r="G259" s="81">
        <v>0</v>
      </c>
      <c r="H259" s="81">
        <v>0</v>
      </c>
      <c r="I259" s="81">
        <v>0</v>
      </c>
      <c r="J259" s="81">
        <v>0</v>
      </c>
      <c r="K259" s="81">
        <v>0</v>
      </c>
      <c r="L259" s="81">
        <v>0</v>
      </c>
      <c r="M259" s="81">
        <v>0</v>
      </c>
      <c r="N259" s="81">
        <v>0</v>
      </c>
      <c r="O259" s="81">
        <v>0</v>
      </c>
      <c r="P259" s="81">
        <v>0</v>
      </c>
      <c r="Q259" s="81">
        <v>0</v>
      </c>
      <c r="R259" s="82">
        <v>0</v>
      </c>
      <c r="S259" s="80">
        <v>0</v>
      </c>
      <c r="T259" s="81">
        <v>0</v>
      </c>
      <c r="U259" s="81">
        <v>0</v>
      </c>
      <c r="V259" s="81">
        <v>0</v>
      </c>
      <c r="W259" s="81">
        <v>0</v>
      </c>
      <c r="X259" s="81">
        <v>0</v>
      </c>
      <c r="Y259" s="81">
        <v>0</v>
      </c>
      <c r="Z259" s="81">
        <v>0</v>
      </c>
      <c r="AA259" s="81">
        <v>0</v>
      </c>
      <c r="AB259" s="81">
        <v>0</v>
      </c>
      <c r="AC259" s="81">
        <v>0</v>
      </c>
      <c r="AD259" s="81">
        <v>0</v>
      </c>
      <c r="AE259" s="81">
        <v>0</v>
      </c>
      <c r="AF259" s="81">
        <v>0</v>
      </c>
      <c r="AG259" s="81">
        <v>0</v>
      </c>
      <c r="AH259" s="81">
        <v>0</v>
      </c>
      <c r="AI259" s="82">
        <v>0</v>
      </c>
      <c r="AJ259" s="80">
        <v>0</v>
      </c>
      <c r="AK259" s="81">
        <v>0</v>
      </c>
      <c r="AL259" s="81">
        <v>0</v>
      </c>
      <c r="AM259" s="81">
        <v>0</v>
      </c>
      <c r="AN259" s="81">
        <v>0</v>
      </c>
      <c r="AO259" s="81">
        <v>0</v>
      </c>
      <c r="AP259" s="81">
        <v>0</v>
      </c>
      <c r="AQ259" s="81">
        <v>0</v>
      </c>
      <c r="AR259" s="81">
        <v>0</v>
      </c>
      <c r="AS259" s="81">
        <v>0</v>
      </c>
      <c r="AT259" s="81">
        <v>0</v>
      </c>
      <c r="AU259" s="81">
        <v>0</v>
      </c>
      <c r="AV259" s="81">
        <v>0</v>
      </c>
      <c r="AW259" s="81">
        <v>0</v>
      </c>
      <c r="AX259" s="81">
        <v>0</v>
      </c>
      <c r="AY259" s="81">
        <v>0</v>
      </c>
      <c r="AZ259" s="82"/>
      <c r="BA259" s="80">
        <v>0</v>
      </c>
      <c r="BB259" s="81">
        <v>0</v>
      </c>
      <c r="BC259" s="81">
        <v>0</v>
      </c>
      <c r="BD259" s="81">
        <v>0</v>
      </c>
      <c r="BE259" s="81">
        <v>0</v>
      </c>
      <c r="BF259" s="81">
        <v>0</v>
      </c>
      <c r="BG259" s="81">
        <v>0</v>
      </c>
      <c r="BH259" s="81">
        <v>0</v>
      </c>
      <c r="BI259" s="81">
        <v>0</v>
      </c>
      <c r="BJ259" s="81">
        <v>0</v>
      </c>
      <c r="BK259" s="81">
        <v>0</v>
      </c>
      <c r="BL259" s="81">
        <v>0</v>
      </c>
      <c r="BM259" s="81">
        <v>0</v>
      </c>
      <c r="BN259" s="81">
        <v>0</v>
      </c>
      <c r="BO259" s="81">
        <v>0</v>
      </c>
      <c r="BP259" s="81">
        <v>0</v>
      </c>
      <c r="BQ259" s="82">
        <v>0</v>
      </c>
      <c r="BR259" s="82">
        <v>0</v>
      </c>
      <c r="BS259" s="83">
        <v>0</v>
      </c>
      <c r="BT259" s="84">
        <f t="shared" si="9"/>
        <v>0</v>
      </c>
      <c r="BU259" s="84">
        <f t="shared" si="10"/>
        <v>0</v>
      </c>
      <c r="BV259" s="84">
        <f t="shared" si="11"/>
        <v>0</v>
      </c>
    </row>
    <row r="260" spans="1:74" ht="13.15" hidden="1" customHeight="1" outlineLevel="3" x14ac:dyDescent="0.3">
      <c r="A260" s="79" t="s">
        <v>366</v>
      </c>
      <c r="B260" s="80">
        <v>0</v>
      </c>
      <c r="C260" s="81">
        <v>0</v>
      </c>
      <c r="D260" s="81">
        <v>0</v>
      </c>
      <c r="E260" s="81">
        <v>0</v>
      </c>
      <c r="F260" s="81">
        <v>0</v>
      </c>
      <c r="G260" s="81">
        <v>0</v>
      </c>
      <c r="H260" s="81">
        <v>0</v>
      </c>
      <c r="I260" s="81">
        <v>0</v>
      </c>
      <c r="J260" s="81">
        <v>0</v>
      </c>
      <c r="K260" s="81">
        <v>0</v>
      </c>
      <c r="L260" s="81">
        <v>0</v>
      </c>
      <c r="M260" s="81">
        <v>0</v>
      </c>
      <c r="N260" s="81">
        <v>0</v>
      </c>
      <c r="O260" s="81">
        <v>0</v>
      </c>
      <c r="P260" s="81">
        <v>0</v>
      </c>
      <c r="Q260" s="81">
        <v>0</v>
      </c>
      <c r="R260" s="82">
        <v>0</v>
      </c>
      <c r="S260" s="80">
        <v>0</v>
      </c>
      <c r="T260" s="81">
        <v>0</v>
      </c>
      <c r="U260" s="81">
        <v>0</v>
      </c>
      <c r="V260" s="81">
        <v>0</v>
      </c>
      <c r="W260" s="81">
        <v>0</v>
      </c>
      <c r="X260" s="81">
        <v>0</v>
      </c>
      <c r="Y260" s="81">
        <v>0</v>
      </c>
      <c r="Z260" s="81">
        <v>0</v>
      </c>
      <c r="AA260" s="81">
        <v>0</v>
      </c>
      <c r="AB260" s="81">
        <v>0</v>
      </c>
      <c r="AC260" s="81">
        <v>0</v>
      </c>
      <c r="AD260" s="81">
        <v>0</v>
      </c>
      <c r="AE260" s="81">
        <v>0</v>
      </c>
      <c r="AF260" s="81">
        <v>0</v>
      </c>
      <c r="AG260" s="81">
        <v>0</v>
      </c>
      <c r="AH260" s="81">
        <v>0</v>
      </c>
      <c r="AI260" s="82">
        <v>0</v>
      </c>
      <c r="AJ260" s="80">
        <v>0</v>
      </c>
      <c r="AK260" s="81">
        <v>0</v>
      </c>
      <c r="AL260" s="81">
        <v>0</v>
      </c>
      <c r="AM260" s="81">
        <v>0</v>
      </c>
      <c r="AN260" s="81">
        <v>0</v>
      </c>
      <c r="AO260" s="81">
        <v>0</v>
      </c>
      <c r="AP260" s="81">
        <v>0</v>
      </c>
      <c r="AQ260" s="81">
        <v>0</v>
      </c>
      <c r="AR260" s="81">
        <v>0</v>
      </c>
      <c r="AS260" s="81">
        <v>0</v>
      </c>
      <c r="AT260" s="81">
        <v>0</v>
      </c>
      <c r="AU260" s="81">
        <v>0</v>
      </c>
      <c r="AV260" s="81">
        <v>0</v>
      </c>
      <c r="AW260" s="81">
        <v>0</v>
      </c>
      <c r="AX260" s="81">
        <v>0</v>
      </c>
      <c r="AY260" s="81">
        <v>0</v>
      </c>
      <c r="AZ260" s="82"/>
      <c r="BA260" s="80">
        <v>0</v>
      </c>
      <c r="BB260" s="81">
        <v>0</v>
      </c>
      <c r="BC260" s="81">
        <v>0</v>
      </c>
      <c r="BD260" s="81">
        <v>0</v>
      </c>
      <c r="BE260" s="81">
        <v>0</v>
      </c>
      <c r="BF260" s="81">
        <v>0</v>
      </c>
      <c r="BG260" s="81">
        <v>0</v>
      </c>
      <c r="BH260" s="81">
        <v>0</v>
      </c>
      <c r="BI260" s="81">
        <v>0</v>
      </c>
      <c r="BJ260" s="81">
        <v>0</v>
      </c>
      <c r="BK260" s="81">
        <v>0</v>
      </c>
      <c r="BL260" s="81">
        <v>0</v>
      </c>
      <c r="BM260" s="81">
        <v>0</v>
      </c>
      <c r="BN260" s="81">
        <v>0</v>
      </c>
      <c r="BO260" s="81">
        <v>0</v>
      </c>
      <c r="BP260" s="81">
        <v>0</v>
      </c>
      <c r="BQ260" s="82">
        <v>0</v>
      </c>
      <c r="BR260" s="82">
        <v>0</v>
      </c>
      <c r="BS260" s="83">
        <v>0</v>
      </c>
      <c r="BT260" s="84">
        <f t="shared" si="9"/>
        <v>0</v>
      </c>
      <c r="BU260" s="84">
        <f t="shared" si="10"/>
        <v>0</v>
      </c>
      <c r="BV260" s="84">
        <f t="shared" si="11"/>
        <v>0</v>
      </c>
    </row>
    <row r="261" spans="1:74" ht="13.15" hidden="1" customHeight="1" outlineLevel="3" x14ac:dyDescent="0.3">
      <c r="A261" s="79" t="s">
        <v>367</v>
      </c>
      <c r="B261" s="80">
        <v>0</v>
      </c>
      <c r="C261" s="81">
        <v>0</v>
      </c>
      <c r="D261" s="81">
        <v>0</v>
      </c>
      <c r="E261" s="81">
        <v>0</v>
      </c>
      <c r="F261" s="81">
        <v>0</v>
      </c>
      <c r="G261" s="81">
        <v>0</v>
      </c>
      <c r="H261" s="81">
        <v>0</v>
      </c>
      <c r="I261" s="81">
        <v>0</v>
      </c>
      <c r="J261" s="81">
        <v>0</v>
      </c>
      <c r="K261" s="81">
        <v>0</v>
      </c>
      <c r="L261" s="81">
        <v>0</v>
      </c>
      <c r="M261" s="81">
        <v>0</v>
      </c>
      <c r="N261" s="81">
        <v>0</v>
      </c>
      <c r="O261" s="81">
        <v>0</v>
      </c>
      <c r="P261" s="81">
        <v>0</v>
      </c>
      <c r="Q261" s="81">
        <v>0</v>
      </c>
      <c r="R261" s="82">
        <v>0</v>
      </c>
      <c r="S261" s="80">
        <v>0</v>
      </c>
      <c r="T261" s="81">
        <v>0</v>
      </c>
      <c r="U261" s="81">
        <v>0</v>
      </c>
      <c r="V261" s="81">
        <v>0</v>
      </c>
      <c r="W261" s="81">
        <v>0</v>
      </c>
      <c r="X261" s="81">
        <v>0</v>
      </c>
      <c r="Y261" s="81">
        <v>0</v>
      </c>
      <c r="Z261" s="81">
        <v>0</v>
      </c>
      <c r="AA261" s="81">
        <v>0</v>
      </c>
      <c r="AB261" s="81">
        <v>0</v>
      </c>
      <c r="AC261" s="81">
        <v>0</v>
      </c>
      <c r="AD261" s="81">
        <v>0</v>
      </c>
      <c r="AE261" s="81">
        <v>0</v>
      </c>
      <c r="AF261" s="81">
        <v>0</v>
      </c>
      <c r="AG261" s="81">
        <v>0</v>
      </c>
      <c r="AH261" s="81">
        <v>0</v>
      </c>
      <c r="AI261" s="82">
        <v>0</v>
      </c>
      <c r="AJ261" s="80">
        <v>0</v>
      </c>
      <c r="AK261" s="81">
        <v>0</v>
      </c>
      <c r="AL261" s="81">
        <v>0</v>
      </c>
      <c r="AM261" s="81">
        <v>0</v>
      </c>
      <c r="AN261" s="81">
        <v>0</v>
      </c>
      <c r="AO261" s="81">
        <v>0</v>
      </c>
      <c r="AP261" s="81">
        <v>0</v>
      </c>
      <c r="AQ261" s="81">
        <v>0</v>
      </c>
      <c r="AR261" s="81">
        <v>0</v>
      </c>
      <c r="AS261" s="81">
        <v>0</v>
      </c>
      <c r="AT261" s="81">
        <v>0</v>
      </c>
      <c r="AU261" s="81">
        <v>0</v>
      </c>
      <c r="AV261" s="81">
        <v>0</v>
      </c>
      <c r="AW261" s="81">
        <v>0</v>
      </c>
      <c r="AX261" s="81">
        <v>0</v>
      </c>
      <c r="AY261" s="81">
        <v>0</v>
      </c>
      <c r="AZ261" s="82"/>
      <c r="BA261" s="80">
        <v>0</v>
      </c>
      <c r="BB261" s="81">
        <v>0</v>
      </c>
      <c r="BC261" s="81">
        <v>0</v>
      </c>
      <c r="BD261" s="81">
        <v>0</v>
      </c>
      <c r="BE261" s="81">
        <v>0</v>
      </c>
      <c r="BF261" s="81">
        <v>0</v>
      </c>
      <c r="BG261" s="81">
        <v>0</v>
      </c>
      <c r="BH261" s="81">
        <v>0</v>
      </c>
      <c r="BI261" s="81">
        <v>0</v>
      </c>
      <c r="BJ261" s="81">
        <v>0</v>
      </c>
      <c r="BK261" s="81">
        <v>0</v>
      </c>
      <c r="BL261" s="81">
        <v>0</v>
      </c>
      <c r="BM261" s="81">
        <v>0</v>
      </c>
      <c r="BN261" s="81">
        <v>0</v>
      </c>
      <c r="BO261" s="81">
        <v>0</v>
      </c>
      <c r="BP261" s="81">
        <v>0</v>
      </c>
      <c r="BQ261" s="82">
        <v>0</v>
      </c>
      <c r="BR261" s="82">
        <v>0</v>
      </c>
      <c r="BS261" s="83">
        <v>0</v>
      </c>
      <c r="BT261" s="84">
        <f t="shared" si="9"/>
        <v>0</v>
      </c>
      <c r="BU261" s="84">
        <f t="shared" si="10"/>
        <v>0</v>
      </c>
      <c r="BV261" s="84">
        <f t="shared" si="11"/>
        <v>0</v>
      </c>
    </row>
    <row r="262" spans="1:74" ht="13.15" hidden="1" customHeight="1" outlineLevel="3" x14ac:dyDescent="0.3">
      <c r="A262" s="79" t="s">
        <v>368</v>
      </c>
      <c r="B262" s="80">
        <v>0</v>
      </c>
      <c r="C262" s="81">
        <v>0</v>
      </c>
      <c r="D262" s="81">
        <v>0</v>
      </c>
      <c r="E262" s="81">
        <v>0</v>
      </c>
      <c r="F262" s="81">
        <v>0</v>
      </c>
      <c r="G262" s="81">
        <v>0</v>
      </c>
      <c r="H262" s="81">
        <v>0</v>
      </c>
      <c r="I262" s="81">
        <v>0</v>
      </c>
      <c r="J262" s="81">
        <v>0</v>
      </c>
      <c r="K262" s="81">
        <v>0</v>
      </c>
      <c r="L262" s="81">
        <v>0</v>
      </c>
      <c r="M262" s="81">
        <v>0</v>
      </c>
      <c r="N262" s="81">
        <v>0</v>
      </c>
      <c r="O262" s="81">
        <v>0</v>
      </c>
      <c r="P262" s="81">
        <v>0</v>
      </c>
      <c r="Q262" s="81">
        <v>0</v>
      </c>
      <c r="R262" s="82">
        <v>0</v>
      </c>
      <c r="S262" s="80">
        <v>0</v>
      </c>
      <c r="T262" s="81">
        <v>0</v>
      </c>
      <c r="U262" s="81">
        <v>0</v>
      </c>
      <c r="V262" s="81">
        <v>0</v>
      </c>
      <c r="W262" s="81">
        <v>0</v>
      </c>
      <c r="X262" s="81">
        <v>0</v>
      </c>
      <c r="Y262" s="81">
        <v>0</v>
      </c>
      <c r="Z262" s="81">
        <v>0</v>
      </c>
      <c r="AA262" s="81">
        <v>0</v>
      </c>
      <c r="AB262" s="81">
        <v>0</v>
      </c>
      <c r="AC262" s="81">
        <v>0</v>
      </c>
      <c r="AD262" s="81">
        <v>0</v>
      </c>
      <c r="AE262" s="81">
        <v>0</v>
      </c>
      <c r="AF262" s="81">
        <v>0</v>
      </c>
      <c r="AG262" s="81">
        <v>0</v>
      </c>
      <c r="AH262" s="81">
        <v>0</v>
      </c>
      <c r="AI262" s="82">
        <v>0</v>
      </c>
      <c r="AJ262" s="80">
        <v>0</v>
      </c>
      <c r="AK262" s="81">
        <v>0</v>
      </c>
      <c r="AL262" s="81">
        <v>0</v>
      </c>
      <c r="AM262" s="81">
        <v>0</v>
      </c>
      <c r="AN262" s="81">
        <v>0</v>
      </c>
      <c r="AO262" s="81">
        <v>0</v>
      </c>
      <c r="AP262" s="81">
        <v>0</v>
      </c>
      <c r="AQ262" s="81">
        <v>0</v>
      </c>
      <c r="AR262" s="81">
        <v>0</v>
      </c>
      <c r="AS262" s="81">
        <v>0</v>
      </c>
      <c r="AT262" s="81">
        <v>0</v>
      </c>
      <c r="AU262" s="81">
        <v>0</v>
      </c>
      <c r="AV262" s="81">
        <v>0</v>
      </c>
      <c r="AW262" s="81">
        <v>0</v>
      </c>
      <c r="AX262" s="81">
        <v>0</v>
      </c>
      <c r="AY262" s="81">
        <v>0</v>
      </c>
      <c r="AZ262" s="82"/>
      <c r="BA262" s="80">
        <v>0</v>
      </c>
      <c r="BB262" s="81">
        <v>0</v>
      </c>
      <c r="BC262" s="81">
        <v>0</v>
      </c>
      <c r="BD262" s="81">
        <v>0</v>
      </c>
      <c r="BE262" s="81">
        <v>0</v>
      </c>
      <c r="BF262" s="81">
        <v>0</v>
      </c>
      <c r="BG262" s="81">
        <v>0</v>
      </c>
      <c r="BH262" s="81">
        <v>0</v>
      </c>
      <c r="BI262" s="81">
        <v>0</v>
      </c>
      <c r="BJ262" s="81">
        <v>0</v>
      </c>
      <c r="BK262" s="81">
        <v>0</v>
      </c>
      <c r="BL262" s="81">
        <v>0</v>
      </c>
      <c r="BM262" s="81">
        <v>0</v>
      </c>
      <c r="BN262" s="81">
        <v>0</v>
      </c>
      <c r="BO262" s="81">
        <v>0</v>
      </c>
      <c r="BP262" s="81">
        <v>0</v>
      </c>
      <c r="BQ262" s="82">
        <v>0</v>
      </c>
      <c r="BR262" s="82">
        <v>0</v>
      </c>
      <c r="BS262" s="83">
        <v>0</v>
      </c>
      <c r="BT262" s="84">
        <f t="shared" si="9"/>
        <v>0</v>
      </c>
      <c r="BU262" s="84">
        <f t="shared" si="10"/>
        <v>0</v>
      </c>
      <c r="BV262" s="84">
        <f t="shared" si="11"/>
        <v>0</v>
      </c>
    </row>
    <row r="263" spans="1:74" ht="13.15" hidden="1" customHeight="1" outlineLevel="3" x14ac:dyDescent="0.3">
      <c r="A263" s="79" t="s">
        <v>369</v>
      </c>
      <c r="B263" s="80"/>
      <c r="C263" s="81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2"/>
      <c r="S263" s="80"/>
      <c r="T263" s="81"/>
      <c r="U263" s="81"/>
      <c r="V263" s="81"/>
      <c r="W263" s="81"/>
      <c r="X263" s="81"/>
      <c r="Y263" s="81"/>
      <c r="Z263" s="81"/>
      <c r="AA263" s="81"/>
      <c r="AB263" s="81"/>
      <c r="AC263" s="81"/>
      <c r="AD263" s="81"/>
      <c r="AE263" s="81"/>
      <c r="AF263" s="81"/>
      <c r="AG263" s="81"/>
      <c r="AH263" s="81"/>
      <c r="AI263" s="82"/>
      <c r="AJ263" s="80"/>
      <c r="AK263" s="81"/>
      <c r="AL263" s="81"/>
      <c r="AM263" s="81"/>
      <c r="AN263" s="81"/>
      <c r="AO263" s="81"/>
      <c r="AP263" s="81"/>
      <c r="AQ263" s="81"/>
      <c r="AR263" s="81"/>
      <c r="AS263" s="81"/>
      <c r="AT263" s="81"/>
      <c r="AU263" s="81"/>
      <c r="AV263" s="81"/>
      <c r="AW263" s="81"/>
      <c r="AX263" s="81"/>
      <c r="AY263" s="81"/>
      <c r="AZ263" s="82"/>
      <c r="BA263" s="80"/>
      <c r="BB263" s="81"/>
      <c r="BC263" s="81"/>
      <c r="BD263" s="81"/>
      <c r="BE263" s="81"/>
      <c r="BF263" s="81"/>
      <c r="BG263" s="81"/>
      <c r="BH263" s="81"/>
      <c r="BI263" s="81"/>
      <c r="BJ263" s="81"/>
      <c r="BK263" s="81"/>
      <c r="BL263" s="81"/>
      <c r="BM263" s="81"/>
      <c r="BN263" s="81"/>
      <c r="BO263" s="81"/>
      <c r="BP263" s="81"/>
      <c r="BQ263" s="82"/>
      <c r="BR263" s="82"/>
      <c r="BS263" s="83"/>
      <c r="BT263" s="84">
        <f t="shared" si="9"/>
        <v>0</v>
      </c>
      <c r="BU263" s="84">
        <f t="shared" si="10"/>
        <v>0</v>
      </c>
      <c r="BV263" s="84">
        <f t="shared" si="11"/>
        <v>0</v>
      </c>
    </row>
    <row r="264" spans="1:74" ht="13.15" hidden="1" customHeight="1" outlineLevel="3" x14ac:dyDescent="0.3">
      <c r="A264" s="79" t="s">
        <v>370</v>
      </c>
      <c r="B264" s="80">
        <v>0</v>
      </c>
      <c r="C264" s="81">
        <v>0</v>
      </c>
      <c r="D264" s="81">
        <v>0</v>
      </c>
      <c r="E264" s="81">
        <v>0</v>
      </c>
      <c r="F264" s="81">
        <v>0</v>
      </c>
      <c r="G264" s="81">
        <v>0</v>
      </c>
      <c r="H264" s="81">
        <v>0</v>
      </c>
      <c r="I264" s="81">
        <v>0</v>
      </c>
      <c r="J264" s="81">
        <v>0</v>
      </c>
      <c r="K264" s="81">
        <v>0</v>
      </c>
      <c r="L264" s="81">
        <v>0</v>
      </c>
      <c r="M264" s="81">
        <v>0</v>
      </c>
      <c r="N264" s="81">
        <v>0</v>
      </c>
      <c r="O264" s="81">
        <v>0</v>
      </c>
      <c r="P264" s="81">
        <v>0</v>
      </c>
      <c r="Q264" s="81">
        <v>0</v>
      </c>
      <c r="R264" s="82">
        <v>0</v>
      </c>
      <c r="S264" s="80">
        <v>0</v>
      </c>
      <c r="T264" s="81">
        <v>0</v>
      </c>
      <c r="U264" s="81">
        <v>0</v>
      </c>
      <c r="V264" s="81">
        <v>0</v>
      </c>
      <c r="W264" s="81">
        <v>0</v>
      </c>
      <c r="X264" s="81">
        <v>0</v>
      </c>
      <c r="Y264" s="81">
        <v>0</v>
      </c>
      <c r="Z264" s="81">
        <v>0</v>
      </c>
      <c r="AA264" s="81">
        <v>0</v>
      </c>
      <c r="AB264" s="81">
        <v>0</v>
      </c>
      <c r="AC264" s="81">
        <v>0</v>
      </c>
      <c r="AD264" s="81">
        <v>0</v>
      </c>
      <c r="AE264" s="81">
        <v>0</v>
      </c>
      <c r="AF264" s="81">
        <v>0</v>
      </c>
      <c r="AG264" s="81">
        <v>0</v>
      </c>
      <c r="AH264" s="81">
        <v>0</v>
      </c>
      <c r="AI264" s="82">
        <v>0</v>
      </c>
      <c r="AJ264" s="80">
        <v>0</v>
      </c>
      <c r="AK264" s="81">
        <v>0</v>
      </c>
      <c r="AL264" s="81">
        <v>0</v>
      </c>
      <c r="AM264" s="81">
        <v>0</v>
      </c>
      <c r="AN264" s="81">
        <v>0</v>
      </c>
      <c r="AO264" s="81">
        <v>0</v>
      </c>
      <c r="AP264" s="81">
        <v>0</v>
      </c>
      <c r="AQ264" s="81">
        <v>0</v>
      </c>
      <c r="AR264" s="81">
        <v>0</v>
      </c>
      <c r="AS264" s="81">
        <v>0</v>
      </c>
      <c r="AT264" s="81">
        <v>0</v>
      </c>
      <c r="AU264" s="81">
        <v>0</v>
      </c>
      <c r="AV264" s="81">
        <v>0</v>
      </c>
      <c r="AW264" s="81">
        <v>0</v>
      </c>
      <c r="AX264" s="81">
        <v>0</v>
      </c>
      <c r="AY264" s="81">
        <v>0</v>
      </c>
      <c r="AZ264" s="82"/>
      <c r="BA264" s="80">
        <v>0</v>
      </c>
      <c r="BB264" s="81">
        <v>0</v>
      </c>
      <c r="BC264" s="81">
        <v>0</v>
      </c>
      <c r="BD264" s="81">
        <v>0</v>
      </c>
      <c r="BE264" s="81">
        <v>0</v>
      </c>
      <c r="BF264" s="81">
        <v>0</v>
      </c>
      <c r="BG264" s="81">
        <v>0</v>
      </c>
      <c r="BH264" s="81">
        <v>0</v>
      </c>
      <c r="BI264" s="81">
        <v>0</v>
      </c>
      <c r="BJ264" s="81">
        <v>0</v>
      </c>
      <c r="BK264" s="81">
        <v>0</v>
      </c>
      <c r="BL264" s="81">
        <v>0</v>
      </c>
      <c r="BM264" s="81">
        <v>0</v>
      </c>
      <c r="BN264" s="81">
        <v>0</v>
      </c>
      <c r="BO264" s="81">
        <v>0</v>
      </c>
      <c r="BP264" s="81">
        <v>0</v>
      </c>
      <c r="BQ264" s="82">
        <v>0</v>
      </c>
      <c r="BR264" s="82">
        <v>0</v>
      </c>
      <c r="BS264" s="83">
        <v>0</v>
      </c>
      <c r="BT264" s="84">
        <f t="shared" si="9"/>
        <v>0</v>
      </c>
      <c r="BU264" s="84">
        <f t="shared" si="10"/>
        <v>0</v>
      </c>
      <c r="BV264" s="84">
        <f t="shared" si="11"/>
        <v>0</v>
      </c>
    </row>
    <row r="265" spans="1:74" ht="13.15" hidden="1" customHeight="1" outlineLevel="3" x14ac:dyDescent="0.3">
      <c r="A265" s="79" t="s">
        <v>2411</v>
      </c>
      <c r="B265" s="80">
        <v>0</v>
      </c>
      <c r="C265" s="81">
        <v>0</v>
      </c>
      <c r="D265" s="81">
        <v>0</v>
      </c>
      <c r="E265" s="81">
        <v>0</v>
      </c>
      <c r="F265" s="81">
        <v>0</v>
      </c>
      <c r="G265" s="81">
        <v>0</v>
      </c>
      <c r="H265" s="81">
        <v>0</v>
      </c>
      <c r="I265" s="81">
        <v>0</v>
      </c>
      <c r="J265" s="81">
        <v>0</v>
      </c>
      <c r="K265" s="81">
        <v>0</v>
      </c>
      <c r="L265" s="81">
        <v>0</v>
      </c>
      <c r="M265" s="81">
        <v>0</v>
      </c>
      <c r="N265" s="81">
        <v>13.72</v>
      </c>
      <c r="O265" s="81">
        <v>0</v>
      </c>
      <c r="P265" s="81">
        <v>0</v>
      </c>
      <c r="Q265" s="81">
        <v>13.72</v>
      </c>
      <c r="R265" s="82">
        <v>13.72</v>
      </c>
      <c r="S265" s="80">
        <v>0</v>
      </c>
      <c r="T265" s="81">
        <v>-1.56</v>
      </c>
      <c r="U265" s="81">
        <v>0</v>
      </c>
      <c r="V265" s="81">
        <v>-1.56</v>
      </c>
      <c r="W265" s="81">
        <v>0</v>
      </c>
      <c r="X265" s="81">
        <v>0</v>
      </c>
      <c r="Y265" s="81">
        <v>0</v>
      </c>
      <c r="Z265" s="81">
        <v>0</v>
      </c>
      <c r="AA265" s="81">
        <v>0</v>
      </c>
      <c r="AB265" s="81">
        <v>0</v>
      </c>
      <c r="AC265" s="81">
        <v>0</v>
      </c>
      <c r="AD265" s="81">
        <v>0</v>
      </c>
      <c r="AE265" s="81">
        <v>0</v>
      </c>
      <c r="AF265" s="81">
        <v>0</v>
      </c>
      <c r="AG265" s="81">
        <v>0</v>
      </c>
      <c r="AH265" s="81">
        <v>0</v>
      </c>
      <c r="AI265" s="82">
        <v>-1.56</v>
      </c>
      <c r="AJ265" s="80">
        <v>0</v>
      </c>
      <c r="AK265" s="81">
        <v>0</v>
      </c>
      <c r="AL265" s="81">
        <v>0</v>
      </c>
      <c r="AM265" s="81">
        <v>0</v>
      </c>
      <c r="AN265" s="81">
        <v>0</v>
      </c>
      <c r="AO265" s="81">
        <v>0</v>
      </c>
      <c r="AP265" s="81">
        <v>0</v>
      </c>
      <c r="AQ265" s="81">
        <v>0</v>
      </c>
      <c r="AR265" s="81">
        <v>0</v>
      </c>
      <c r="AS265" s="81">
        <v>0</v>
      </c>
      <c r="AT265" s="81">
        <v>0</v>
      </c>
      <c r="AU265" s="81">
        <v>0</v>
      </c>
      <c r="AV265" s="81">
        <v>0</v>
      </c>
      <c r="AW265" s="81">
        <v>0</v>
      </c>
      <c r="AX265" s="81">
        <v>0</v>
      </c>
      <c r="AY265" s="81">
        <v>0</v>
      </c>
      <c r="AZ265" s="82"/>
      <c r="BA265" s="80">
        <v>0</v>
      </c>
      <c r="BB265" s="81">
        <v>-1.56</v>
      </c>
      <c r="BC265" s="81">
        <v>0</v>
      </c>
      <c r="BD265" s="81">
        <v>-1.56</v>
      </c>
      <c r="BE265" s="81">
        <v>0</v>
      </c>
      <c r="BF265" s="81">
        <v>0</v>
      </c>
      <c r="BG265" s="81">
        <v>0</v>
      </c>
      <c r="BH265" s="81">
        <v>0</v>
      </c>
      <c r="BI265" s="81">
        <v>0</v>
      </c>
      <c r="BJ265" s="81">
        <v>0</v>
      </c>
      <c r="BK265" s="81">
        <v>0</v>
      </c>
      <c r="BL265" s="81">
        <v>0</v>
      </c>
      <c r="BM265" s="81">
        <v>0</v>
      </c>
      <c r="BN265" s="81">
        <v>0</v>
      </c>
      <c r="BO265" s="81">
        <v>0</v>
      </c>
      <c r="BP265" s="81">
        <v>0</v>
      </c>
      <c r="BQ265" s="82">
        <v>-1.56</v>
      </c>
      <c r="BR265" s="82">
        <v>0</v>
      </c>
      <c r="BS265" s="83">
        <v>0</v>
      </c>
      <c r="BT265" s="84">
        <f t="shared" si="9"/>
        <v>-15.280000000000001</v>
      </c>
      <c r="BU265" s="84">
        <f t="shared" si="10"/>
        <v>-1.56</v>
      </c>
      <c r="BV265" s="84">
        <f t="shared" si="11"/>
        <v>0</v>
      </c>
    </row>
    <row r="266" spans="1:74" ht="13.15" hidden="1" customHeight="1" outlineLevel="3" x14ac:dyDescent="0.3">
      <c r="A266" s="79" t="s">
        <v>371</v>
      </c>
      <c r="B266" s="80">
        <v>0</v>
      </c>
      <c r="C266" s="81">
        <v>0</v>
      </c>
      <c r="D266" s="81">
        <v>0</v>
      </c>
      <c r="E266" s="81">
        <v>0</v>
      </c>
      <c r="F266" s="81">
        <v>0</v>
      </c>
      <c r="G266" s="81">
        <v>0</v>
      </c>
      <c r="H266" s="81">
        <v>0</v>
      </c>
      <c r="I266" s="81">
        <v>0</v>
      </c>
      <c r="J266" s="81">
        <v>0</v>
      </c>
      <c r="K266" s="81">
        <v>0</v>
      </c>
      <c r="L266" s="81">
        <v>0</v>
      </c>
      <c r="M266" s="81">
        <v>0</v>
      </c>
      <c r="N266" s="81">
        <v>0</v>
      </c>
      <c r="O266" s="81">
        <v>0</v>
      </c>
      <c r="P266" s="81">
        <v>0</v>
      </c>
      <c r="Q266" s="81">
        <v>0</v>
      </c>
      <c r="R266" s="82">
        <v>0</v>
      </c>
      <c r="S266" s="80">
        <v>0</v>
      </c>
      <c r="T266" s="81">
        <v>0</v>
      </c>
      <c r="U266" s="81">
        <v>0</v>
      </c>
      <c r="V266" s="81">
        <v>0</v>
      </c>
      <c r="W266" s="81">
        <v>0</v>
      </c>
      <c r="X266" s="81">
        <v>0</v>
      </c>
      <c r="Y266" s="81">
        <v>0</v>
      </c>
      <c r="Z266" s="81">
        <v>0</v>
      </c>
      <c r="AA266" s="81">
        <v>0</v>
      </c>
      <c r="AB266" s="81">
        <v>0</v>
      </c>
      <c r="AC266" s="81">
        <v>0</v>
      </c>
      <c r="AD266" s="81">
        <v>0</v>
      </c>
      <c r="AE266" s="81">
        <v>0</v>
      </c>
      <c r="AF266" s="81">
        <v>0</v>
      </c>
      <c r="AG266" s="81">
        <v>0</v>
      </c>
      <c r="AH266" s="81">
        <v>0</v>
      </c>
      <c r="AI266" s="82">
        <v>0</v>
      </c>
      <c r="AJ266" s="80">
        <v>0</v>
      </c>
      <c r="AK266" s="81">
        <v>0</v>
      </c>
      <c r="AL266" s="81">
        <v>0</v>
      </c>
      <c r="AM266" s="81">
        <v>0</v>
      </c>
      <c r="AN266" s="81">
        <v>0</v>
      </c>
      <c r="AO266" s="81">
        <v>0</v>
      </c>
      <c r="AP266" s="81">
        <v>0</v>
      </c>
      <c r="AQ266" s="81">
        <v>0</v>
      </c>
      <c r="AR266" s="81">
        <v>0</v>
      </c>
      <c r="AS266" s="81">
        <v>0</v>
      </c>
      <c r="AT266" s="81">
        <v>0</v>
      </c>
      <c r="AU266" s="81">
        <v>0</v>
      </c>
      <c r="AV266" s="81">
        <v>0</v>
      </c>
      <c r="AW266" s="81">
        <v>0</v>
      </c>
      <c r="AX266" s="81">
        <v>0</v>
      </c>
      <c r="AY266" s="81">
        <v>0</v>
      </c>
      <c r="AZ266" s="82"/>
      <c r="BA266" s="80">
        <v>0</v>
      </c>
      <c r="BB266" s="81">
        <v>0</v>
      </c>
      <c r="BC266" s="81">
        <v>0</v>
      </c>
      <c r="BD266" s="81">
        <v>0</v>
      </c>
      <c r="BE266" s="81">
        <v>0</v>
      </c>
      <c r="BF266" s="81">
        <v>0</v>
      </c>
      <c r="BG266" s="81">
        <v>0</v>
      </c>
      <c r="BH266" s="81">
        <v>0</v>
      </c>
      <c r="BI266" s="81">
        <v>0</v>
      </c>
      <c r="BJ266" s="81">
        <v>0</v>
      </c>
      <c r="BK266" s="81">
        <v>0</v>
      </c>
      <c r="BL266" s="81">
        <v>0</v>
      </c>
      <c r="BM266" s="81">
        <v>0</v>
      </c>
      <c r="BN266" s="81">
        <v>0</v>
      </c>
      <c r="BO266" s="81">
        <v>0</v>
      </c>
      <c r="BP266" s="81">
        <v>0</v>
      </c>
      <c r="BQ266" s="82">
        <v>0</v>
      </c>
      <c r="BR266" s="82">
        <v>0</v>
      </c>
      <c r="BS266" s="83">
        <v>0</v>
      </c>
      <c r="BT266" s="84">
        <f t="shared" si="9"/>
        <v>0</v>
      </c>
      <c r="BU266" s="84">
        <f t="shared" si="10"/>
        <v>0</v>
      </c>
      <c r="BV266" s="84">
        <f t="shared" si="11"/>
        <v>0</v>
      </c>
    </row>
    <row r="267" spans="1:74" ht="13.15" hidden="1" customHeight="1" outlineLevel="3" x14ac:dyDescent="0.3">
      <c r="A267" s="79" t="s">
        <v>372</v>
      </c>
      <c r="B267" s="80">
        <v>0</v>
      </c>
      <c r="C267" s="81">
        <v>0</v>
      </c>
      <c r="D267" s="81">
        <v>0</v>
      </c>
      <c r="E267" s="81">
        <v>0</v>
      </c>
      <c r="F267" s="81">
        <v>0</v>
      </c>
      <c r="G267" s="81">
        <v>0</v>
      </c>
      <c r="H267" s="81">
        <v>0</v>
      </c>
      <c r="I267" s="81">
        <v>0</v>
      </c>
      <c r="J267" s="81">
        <v>0</v>
      </c>
      <c r="K267" s="81">
        <v>0</v>
      </c>
      <c r="L267" s="81">
        <v>0</v>
      </c>
      <c r="M267" s="81">
        <v>0</v>
      </c>
      <c r="N267" s="81">
        <v>0</v>
      </c>
      <c r="O267" s="81">
        <v>0</v>
      </c>
      <c r="P267" s="81">
        <v>0</v>
      </c>
      <c r="Q267" s="81">
        <v>0</v>
      </c>
      <c r="R267" s="82">
        <v>0</v>
      </c>
      <c r="S267" s="80">
        <v>0</v>
      </c>
      <c r="T267" s="81">
        <v>0</v>
      </c>
      <c r="U267" s="81">
        <v>0</v>
      </c>
      <c r="V267" s="81">
        <v>0</v>
      </c>
      <c r="W267" s="81">
        <v>0</v>
      </c>
      <c r="X267" s="81">
        <v>0</v>
      </c>
      <c r="Y267" s="81">
        <v>0</v>
      </c>
      <c r="Z267" s="81">
        <v>0</v>
      </c>
      <c r="AA267" s="81">
        <v>0</v>
      </c>
      <c r="AB267" s="81">
        <v>0</v>
      </c>
      <c r="AC267" s="81">
        <v>0</v>
      </c>
      <c r="AD267" s="81">
        <v>0</v>
      </c>
      <c r="AE267" s="81">
        <v>0</v>
      </c>
      <c r="AF267" s="81">
        <v>0</v>
      </c>
      <c r="AG267" s="81">
        <v>0</v>
      </c>
      <c r="AH267" s="81">
        <v>0</v>
      </c>
      <c r="AI267" s="82">
        <v>0</v>
      </c>
      <c r="AJ267" s="80">
        <v>0</v>
      </c>
      <c r="AK267" s="81">
        <v>0</v>
      </c>
      <c r="AL267" s="81">
        <v>0</v>
      </c>
      <c r="AM267" s="81">
        <v>0</v>
      </c>
      <c r="AN267" s="81">
        <v>0</v>
      </c>
      <c r="AO267" s="81">
        <v>0</v>
      </c>
      <c r="AP267" s="81">
        <v>0</v>
      </c>
      <c r="AQ267" s="81">
        <v>0</v>
      </c>
      <c r="AR267" s="81">
        <v>0</v>
      </c>
      <c r="AS267" s="81">
        <v>0</v>
      </c>
      <c r="AT267" s="81">
        <v>0</v>
      </c>
      <c r="AU267" s="81">
        <v>0</v>
      </c>
      <c r="AV267" s="81">
        <v>0</v>
      </c>
      <c r="AW267" s="81">
        <v>0</v>
      </c>
      <c r="AX267" s="81">
        <v>0</v>
      </c>
      <c r="AY267" s="81">
        <v>0</v>
      </c>
      <c r="AZ267" s="82"/>
      <c r="BA267" s="80">
        <v>0</v>
      </c>
      <c r="BB267" s="81">
        <v>0</v>
      </c>
      <c r="BC267" s="81">
        <v>0</v>
      </c>
      <c r="BD267" s="81">
        <v>0</v>
      </c>
      <c r="BE267" s="81">
        <v>0</v>
      </c>
      <c r="BF267" s="81">
        <v>0</v>
      </c>
      <c r="BG267" s="81">
        <v>0</v>
      </c>
      <c r="BH267" s="81">
        <v>0</v>
      </c>
      <c r="BI267" s="81">
        <v>0</v>
      </c>
      <c r="BJ267" s="81">
        <v>0</v>
      </c>
      <c r="BK267" s="81">
        <v>0</v>
      </c>
      <c r="BL267" s="81">
        <v>0</v>
      </c>
      <c r="BM267" s="81">
        <v>0</v>
      </c>
      <c r="BN267" s="81">
        <v>0</v>
      </c>
      <c r="BO267" s="81">
        <v>0</v>
      </c>
      <c r="BP267" s="81">
        <v>0</v>
      </c>
      <c r="BQ267" s="82">
        <v>0</v>
      </c>
      <c r="BR267" s="82">
        <v>0</v>
      </c>
      <c r="BS267" s="83">
        <v>0</v>
      </c>
      <c r="BT267" s="84">
        <f t="shared" ref="BT267:BT330" si="12">AI267-R267</f>
        <v>0</v>
      </c>
      <c r="BU267" s="84">
        <f t="shared" ref="BU267:BU330" si="13">AI267-AZ267</f>
        <v>0</v>
      </c>
      <c r="BV267" s="84">
        <f t="shared" ref="BV267:BV330" si="14">AI267-BQ267</f>
        <v>0</v>
      </c>
    </row>
    <row r="268" spans="1:74" ht="13.15" hidden="1" customHeight="1" outlineLevel="3" x14ac:dyDescent="0.3">
      <c r="A268" s="79" t="s">
        <v>373</v>
      </c>
      <c r="B268" s="80">
        <v>-111.58</v>
      </c>
      <c r="C268" s="81">
        <v>3055.07</v>
      </c>
      <c r="D268" s="81">
        <v>-34.150000000000006</v>
      </c>
      <c r="E268" s="81">
        <v>2909.34</v>
      </c>
      <c r="F268" s="81">
        <v>14.24</v>
      </c>
      <c r="G268" s="81">
        <v>0</v>
      </c>
      <c r="H268" s="81">
        <v>0</v>
      </c>
      <c r="I268" s="81">
        <v>14.24</v>
      </c>
      <c r="J268" s="81">
        <v>2935.02</v>
      </c>
      <c r="K268" s="81">
        <v>0</v>
      </c>
      <c r="L268" s="81">
        <v>-57.12</v>
      </c>
      <c r="M268" s="81">
        <v>2877.9</v>
      </c>
      <c r="N268" s="81">
        <v>1621.38</v>
      </c>
      <c r="O268" s="81">
        <v>4243.87</v>
      </c>
      <c r="P268" s="81">
        <v>159.6</v>
      </c>
      <c r="Q268" s="81">
        <v>6024.85</v>
      </c>
      <c r="R268" s="82">
        <v>11826.33</v>
      </c>
      <c r="S268" s="80">
        <v>0</v>
      </c>
      <c r="T268" s="81">
        <v>-12.21</v>
      </c>
      <c r="U268" s="81">
        <v>0</v>
      </c>
      <c r="V268" s="81">
        <v>-12.21</v>
      </c>
      <c r="W268" s="81">
        <v>0</v>
      </c>
      <c r="X268" s="81">
        <v>0</v>
      </c>
      <c r="Y268" s="81">
        <v>0</v>
      </c>
      <c r="Z268" s="81">
        <v>0</v>
      </c>
      <c r="AA268" s="81">
        <v>0</v>
      </c>
      <c r="AB268" s="81">
        <v>0</v>
      </c>
      <c r="AC268" s="81">
        <v>0</v>
      </c>
      <c r="AD268" s="81">
        <v>0</v>
      </c>
      <c r="AE268" s="81">
        <v>0</v>
      </c>
      <c r="AF268" s="81">
        <v>0</v>
      </c>
      <c r="AG268" s="81">
        <v>0</v>
      </c>
      <c r="AH268" s="81">
        <v>0</v>
      </c>
      <c r="AI268" s="82">
        <v>-12.21</v>
      </c>
      <c r="AJ268" s="80">
        <v>0</v>
      </c>
      <c r="AK268" s="81">
        <v>0</v>
      </c>
      <c r="AL268" s="81">
        <v>0</v>
      </c>
      <c r="AM268" s="81">
        <v>0</v>
      </c>
      <c r="AN268" s="81">
        <v>0</v>
      </c>
      <c r="AO268" s="81">
        <v>0</v>
      </c>
      <c r="AP268" s="81">
        <v>0</v>
      </c>
      <c r="AQ268" s="81">
        <v>0</v>
      </c>
      <c r="AR268" s="81">
        <v>0</v>
      </c>
      <c r="AS268" s="81">
        <v>0</v>
      </c>
      <c r="AT268" s="81">
        <v>0</v>
      </c>
      <c r="AU268" s="81">
        <v>0</v>
      </c>
      <c r="AV268" s="81">
        <v>0</v>
      </c>
      <c r="AW268" s="81">
        <v>0</v>
      </c>
      <c r="AX268" s="81">
        <v>0</v>
      </c>
      <c r="AY268" s="81">
        <v>0</v>
      </c>
      <c r="AZ268" s="82"/>
      <c r="BA268" s="80">
        <v>0</v>
      </c>
      <c r="BB268" s="81">
        <v>-12.21</v>
      </c>
      <c r="BC268" s="81">
        <v>0</v>
      </c>
      <c r="BD268" s="81">
        <v>-12.21</v>
      </c>
      <c r="BE268" s="81">
        <v>0</v>
      </c>
      <c r="BF268" s="81">
        <v>0</v>
      </c>
      <c r="BG268" s="81">
        <v>0</v>
      </c>
      <c r="BH268" s="81">
        <v>0</v>
      </c>
      <c r="BI268" s="81">
        <v>0</v>
      </c>
      <c r="BJ268" s="81">
        <v>0</v>
      </c>
      <c r="BK268" s="81">
        <v>0</v>
      </c>
      <c r="BL268" s="81">
        <v>0</v>
      </c>
      <c r="BM268" s="81">
        <v>0</v>
      </c>
      <c r="BN268" s="81">
        <v>0</v>
      </c>
      <c r="BO268" s="81">
        <v>0</v>
      </c>
      <c r="BP268" s="81">
        <v>0</v>
      </c>
      <c r="BQ268" s="82">
        <v>-12.21</v>
      </c>
      <c r="BR268" s="82">
        <v>0</v>
      </c>
      <c r="BS268" s="83">
        <v>0</v>
      </c>
      <c r="BT268" s="84">
        <f t="shared" si="12"/>
        <v>-11838.539999999999</v>
      </c>
      <c r="BU268" s="84">
        <f t="shared" si="13"/>
        <v>-12.21</v>
      </c>
      <c r="BV268" s="84">
        <f t="shared" si="14"/>
        <v>0</v>
      </c>
    </row>
    <row r="269" spans="1:74" ht="13.15" hidden="1" customHeight="1" outlineLevel="3" x14ac:dyDescent="0.3">
      <c r="A269" s="79" t="s">
        <v>374</v>
      </c>
      <c r="B269" s="80">
        <v>0</v>
      </c>
      <c r="C269" s="81">
        <v>0</v>
      </c>
      <c r="D269" s="81">
        <v>0</v>
      </c>
      <c r="E269" s="81">
        <v>0</v>
      </c>
      <c r="F269" s="81">
        <v>0</v>
      </c>
      <c r="G269" s="81">
        <v>0</v>
      </c>
      <c r="H269" s="81">
        <v>0</v>
      </c>
      <c r="I269" s="81">
        <v>0</v>
      </c>
      <c r="J269" s="81">
        <v>0</v>
      </c>
      <c r="K269" s="81">
        <v>0</v>
      </c>
      <c r="L269" s="81">
        <v>0</v>
      </c>
      <c r="M269" s="81">
        <v>0</v>
      </c>
      <c r="N269" s="81">
        <v>0</v>
      </c>
      <c r="O269" s="81">
        <v>0</v>
      </c>
      <c r="P269" s="81">
        <v>0</v>
      </c>
      <c r="Q269" s="81">
        <v>0</v>
      </c>
      <c r="R269" s="82">
        <v>0</v>
      </c>
      <c r="S269" s="80">
        <v>0</v>
      </c>
      <c r="T269" s="81">
        <v>0</v>
      </c>
      <c r="U269" s="81">
        <v>0</v>
      </c>
      <c r="V269" s="81">
        <v>0</v>
      </c>
      <c r="W269" s="81">
        <v>0</v>
      </c>
      <c r="X269" s="81">
        <v>0</v>
      </c>
      <c r="Y269" s="81">
        <v>0</v>
      </c>
      <c r="Z269" s="81">
        <v>0</v>
      </c>
      <c r="AA269" s="81">
        <v>0</v>
      </c>
      <c r="AB269" s="81">
        <v>0</v>
      </c>
      <c r="AC269" s="81">
        <v>0</v>
      </c>
      <c r="AD269" s="81">
        <v>0</v>
      </c>
      <c r="AE269" s="81">
        <v>0</v>
      </c>
      <c r="AF269" s="81">
        <v>0</v>
      </c>
      <c r="AG269" s="81">
        <v>0</v>
      </c>
      <c r="AH269" s="81">
        <v>0</v>
      </c>
      <c r="AI269" s="82">
        <v>0</v>
      </c>
      <c r="AJ269" s="80">
        <v>0</v>
      </c>
      <c r="AK269" s="81">
        <v>0</v>
      </c>
      <c r="AL269" s="81">
        <v>0</v>
      </c>
      <c r="AM269" s="81">
        <v>0</v>
      </c>
      <c r="AN269" s="81">
        <v>0</v>
      </c>
      <c r="AO269" s="81">
        <v>0</v>
      </c>
      <c r="AP269" s="81">
        <v>0</v>
      </c>
      <c r="AQ269" s="81">
        <v>0</v>
      </c>
      <c r="AR269" s="81">
        <v>0</v>
      </c>
      <c r="AS269" s="81">
        <v>0</v>
      </c>
      <c r="AT269" s="81">
        <v>0</v>
      </c>
      <c r="AU269" s="81">
        <v>0</v>
      </c>
      <c r="AV269" s="81">
        <v>0</v>
      </c>
      <c r="AW269" s="81">
        <v>0</v>
      </c>
      <c r="AX269" s="81">
        <v>0</v>
      </c>
      <c r="AY269" s="81">
        <v>0</v>
      </c>
      <c r="AZ269" s="82"/>
      <c r="BA269" s="80">
        <v>0</v>
      </c>
      <c r="BB269" s="81">
        <v>0</v>
      </c>
      <c r="BC269" s="81">
        <v>0</v>
      </c>
      <c r="BD269" s="81">
        <v>0</v>
      </c>
      <c r="BE269" s="81">
        <v>0</v>
      </c>
      <c r="BF269" s="81">
        <v>0</v>
      </c>
      <c r="BG269" s="81">
        <v>0</v>
      </c>
      <c r="BH269" s="81">
        <v>0</v>
      </c>
      <c r="BI269" s="81">
        <v>0</v>
      </c>
      <c r="BJ269" s="81">
        <v>0</v>
      </c>
      <c r="BK269" s="81">
        <v>0</v>
      </c>
      <c r="BL269" s="81">
        <v>0</v>
      </c>
      <c r="BM269" s="81">
        <v>0</v>
      </c>
      <c r="BN269" s="81">
        <v>0</v>
      </c>
      <c r="BO269" s="81">
        <v>0</v>
      </c>
      <c r="BP269" s="81">
        <v>0</v>
      </c>
      <c r="BQ269" s="82">
        <v>0</v>
      </c>
      <c r="BR269" s="82">
        <v>0</v>
      </c>
      <c r="BS269" s="83">
        <v>0</v>
      </c>
      <c r="BT269" s="84">
        <f t="shared" si="12"/>
        <v>0</v>
      </c>
      <c r="BU269" s="84">
        <f t="shared" si="13"/>
        <v>0</v>
      </c>
      <c r="BV269" s="84">
        <f t="shared" si="14"/>
        <v>0</v>
      </c>
    </row>
    <row r="270" spans="1:74" ht="13.15" hidden="1" customHeight="1" outlineLevel="3" x14ac:dyDescent="0.3">
      <c r="A270" s="79" t="s">
        <v>375</v>
      </c>
      <c r="B270" s="80">
        <v>0</v>
      </c>
      <c r="C270" s="81">
        <v>0</v>
      </c>
      <c r="D270" s="81">
        <v>0</v>
      </c>
      <c r="E270" s="81">
        <v>0</v>
      </c>
      <c r="F270" s="81">
        <v>0</v>
      </c>
      <c r="G270" s="81">
        <v>0</v>
      </c>
      <c r="H270" s="81">
        <v>3.7</v>
      </c>
      <c r="I270" s="81">
        <v>3.7</v>
      </c>
      <c r="J270" s="81">
        <v>5.57</v>
      </c>
      <c r="K270" s="81">
        <v>11.120000000000001</v>
      </c>
      <c r="L270" s="81">
        <v>0</v>
      </c>
      <c r="M270" s="81">
        <v>16.690000000000001</v>
      </c>
      <c r="N270" s="81">
        <v>0</v>
      </c>
      <c r="O270" s="81">
        <v>5.23</v>
      </c>
      <c r="P270" s="81">
        <v>0</v>
      </c>
      <c r="Q270" s="81">
        <v>5.23</v>
      </c>
      <c r="R270" s="82">
        <v>25.62</v>
      </c>
      <c r="S270" s="80">
        <v>0</v>
      </c>
      <c r="T270" s="81">
        <v>0</v>
      </c>
      <c r="U270" s="81">
        <v>0</v>
      </c>
      <c r="V270" s="81">
        <v>0</v>
      </c>
      <c r="W270" s="81">
        <v>0</v>
      </c>
      <c r="X270" s="81">
        <v>0</v>
      </c>
      <c r="Y270" s="81">
        <v>0</v>
      </c>
      <c r="Z270" s="81">
        <v>0</v>
      </c>
      <c r="AA270" s="81">
        <v>0</v>
      </c>
      <c r="AB270" s="81">
        <v>0</v>
      </c>
      <c r="AC270" s="81">
        <v>0</v>
      </c>
      <c r="AD270" s="81">
        <v>0</v>
      </c>
      <c r="AE270" s="81">
        <v>0</v>
      </c>
      <c r="AF270" s="81">
        <v>0</v>
      </c>
      <c r="AG270" s="81">
        <v>0</v>
      </c>
      <c r="AH270" s="81">
        <v>0</v>
      </c>
      <c r="AI270" s="82">
        <v>0</v>
      </c>
      <c r="AJ270" s="80">
        <v>0</v>
      </c>
      <c r="AK270" s="81">
        <v>0</v>
      </c>
      <c r="AL270" s="81">
        <v>0</v>
      </c>
      <c r="AM270" s="81">
        <v>0</v>
      </c>
      <c r="AN270" s="81">
        <v>0</v>
      </c>
      <c r="AO270" s="81">
        <v>0</v>
      </c>
      <c r="AP270" s="81">
        <v>0</v>
      </c>
      <c r="AQ270" s="81">
        <v>0</v>
      </c>
      <c r="AR270" s="81">
        <v>0</v>
      </c>
      <c r="AS270" s="81">
        <v>0</v>
      </c>
      <c r="AT270" s="81">
        <v>0</v>
      </c>
      <c r="AU270" s="81">
        <v>0</v>
      </c>
      <c r="AV270" s="81">
        <v>0</v>
      </c>
      <c r="AW270" s="81">
        <v>0</v>
      </c>
      <c r="AX270" s="81">
        <v>0</v>
      </c>
      <c r="AY270" s="81">
        <v>0</v>
      </c>
      <c r="AZ270" s="82"/>
      <c r="BA270" s="80">
        <v>0</v>
      </c>
      <c r="BB270" s="81">
        <v>0</v>
      </c>
      <c r="BC270" s="81">
        <v>0</v>
      </c>
      <c r="BD270" s="81">
        <v>0</v>
      </c>
      <c r="BE270" s="81">
        <v>0</v>
      </c>
      <c r="BF270" s="81">
        <v>0</v>
      </c>
      <c r="BG270" s="81">
        <v>0</v>
      </c>
      <c r="BH270" s="81">
        <v>0</v>
      </c>
      <c r="BI270" s="81">
        <v>0</v>
      </c>
      <c r="BJ270" s="81">
        <v>0</v>
      </c>
      <c r="BK270" s="81">
        <v>0</v>
      </c>
      <c r="BL270" s="81">
        <v>0</v>
      </c>
      <c r="BM270" s="81">
        <v>0</v>
      </c>
      <c r="BN270" s="81">
        <v>0</v>
      </c>
      <c r="BO270" s="81">
        <v>0</v>
      </c>
      <c r="BP270" s="81">
        <v>0</v>
      </c>
      <c r="BQ270" s="82">
        <v>0</v>
      </c>
      <c r="BR270" s="82">
        <v>0</v>
      </c>
      <c r="BS270" s="83">
        <v>0</v>
      </c>
      <c r="BT270" s="84">
        <f t="shared" si="12"/>
        <v>-25.62</v>
      </c>
      <c r="BU270" s="84">
        <f t="shared" si="13"/>
        <v>0</v>
      </c>
      <c r="BV270" s="84">
        <f t="shared" si="14"/>
        <v>0</v>
      </c>
    </row>
    <row r="271" spans="1:74" ht="13.15" hidden="1" customHeight="1" outlineLevel="3" x14ac:dyDescent="0.3">
      <c r="A271" s="79" t="s">
        <v>376</v>
      </c>
      <c r="B271" s="80">
        <v>0</v>
      </c>
      <c r="C271" s="81">
        <v>0</v>
      </c>
      <c r="D271" s="81">
        <v>0</v>
      </c>
      <c r="E271" s="81">
        <v>0</v>
      </c>
      <c r="F271" s="81">
        <v>0</v>
      </c>
      <c r="G271" s="81">
        <v>0</v>
      </c>
      <c r="H271" s="81">
        <v>0</v>
      </c>
      <c r="I271" s="81">
        <v>0</v>
      </c>
      <c r="J271" s="81">
        <v>0</v>
      </c>
      <c r="K271" s="81">
        <v>0</v>
      </c>
      <c r="L271" s="81">
        <v>0</v>
      </c>
      <c r="M271" s="81">
        <v>0</v>
      </c>
      <c r="N271" s="81">
        <v>0</v>
      </c>
      <c r="O271" s="81">
        <v>0</v>
      </c>
      <c r="P271" s="81">
        <v>0</v>
      </c>
      <c r="Q271" s="81">
        <v>0</v>
      </c>
      <c r="R271" s="82">
        <v>0</v>
      </c>
      <c r="S271" s="80">
        <v>0</v>
      </c>
      <c r="T271" s="81">
        <v>0</v>
      </c>
      <c r="U271" s="81">
        <v>0</v>
      </c>
      <c r="V271" s="81">
        <v>0</v>
      </c>
      <c r="W271" s="81">
        <v>0</v>
      </c>
      <c r="X271" s="81">
        <v>0</v>
      </c>
      <c r="Y271" s="81">
        <v>0</v>
      </c>
      <c r="Z271" s="81">
        <v>0</v>
      </c>
      <c r="AA271" s="81">
        <v>0</v>
      </c>
      <c r="AB271" s="81">
        <v>0</v>
      </c>
      <c r="AC271" s="81">
        <v>0</v>
      </c>
      <c r="AD271" s="81">
        <v>0</v>
      </c>
      <c r="AE271" s="81">
        <v>0</v>
      </c>
      <c r="AF271" s="81">
        <v>0</v>
      </c>
      <c r="AG271" s="81">
        <v>0</v>
      </c>
      <c r="AH271" s="81">
        <v>0</v>
      </c>
      <c r="AI271" s="82">
        <v>0</v>
      </c>
      <c r="AJ271" s="80">
        <v>0</v>
      </c>
      <c r="AK271" s="81">
        <v>0</v>
      </c>
      <c r="AL271" s="81">
        <v>0</v>
      </c>
      <c r="AM271" s="81">
        <v>0</v>
      </c>
      <c r="AN271" s="81">
        <v>0</v>
      </c>
      <c r="AO271" s="81">
        <v>0</v>
      </c>
      <c r="AP271" s="81">
        <v>0</v>
      </c>
      <c r="AQ271" s="81">
        <v>0</v>
      </c>
      <c r="AR271" s="81">
        <v>0</v>
      </c>
      <c r="AS271" s="81">
        <v>0</v>
      </c>
      <c r="AT271" s="81">
        <v>0</v>
      </c>
      <c r="AU271" s="81">
        <v>0</v>
      </c>
      <c r="AV271" s="81">
        <v>0</v>
      </c>
      <c r="AW271" s="81">
        <v>0</v>
      </c>
      <c r="AX271" s="81">
        <v>0</v>
      </c>
      <c r="AY271" s="81">
        <v>0</v>
      </c>
      <c r="AZ271" s="82"/>
      <c r="BA271" s="80">
        <v>0</v>
      </c>
      <c r="BB271" s="81">
        <v>0</v>
      </c>
      <c r="BC271" s="81">
        <v>0</v>
      </c>
      <c r="BD271" s="81">
        <v>0</v>
      </c>
      <c r="BE271" s="81">
        <v>0</v>
      </c>
      <c r="BF271" s="81">
        <v>0</v>
      </c>
      <c r="BG271" s="81">
        <v>0</v>
      </c>
      <c r="BH271" s="81">
        <v>0</v>
      </c>
      <c r="BI271" s="81">
        <v>0</v>
      </c>
      <c r="BJ271" s="81">
        <v>0</v>
      </c>
      <c r="BK271" s="81">
        <v>0</v>
      </c>
      <c r="BL271" s="81">
        <v>0</v>
      </c>
      <c r="BM271" s="81">
        <v>0</v>
      </c>
      <c r="BN271" s="81">
        <v>0</v>
      </c>
      <c r="BO271" s="81">
        <v>0</v>
      </c>
      <c r="BP271" s="81">
        <v>0</v>
      </c>
      <c r="BQ271" s="82">
        <v>0</v>
      </c>
      <c r="BR271" s="82">
        <v>0</v>
      </c>
      <c r="BS271" s="83">
        <v>0</v>
      </c>
      <c r="BT271" s="84">
        <f t="shared" si="12"/>
        <v>0</v>
      </c>
      <c r="BU271" s="84">
        <f t="shared" si="13"/>
        <v>0</v>
      </c>
      <c r="BV271" s="84">
        <f t="shared" si="14"/>
        <v>0</v>
      </c>
    </row>
    <row r="272" spans="1:74" ht="13.15" hidden="1" customHeight="1" outlineLevel="3" x14ac:dyDescent="0.3">
      <c r="A272" s="79" t="s">
        <v>377</v>
      </c>
      <c r="B272" s="80">
        <v>0</v>
      </c>
      <c r="C272" s="81">
        <v>0</v>
      </c>
      <c r="D272" s="81">
        <v>0</v>
      </c>
      <c r="E272" s="81">
        <v>0</v>
      </c>
      <c r="F272" s="81">
        <v>0</v>
      </c>
      <c r="G272" s="81">
        <v>0</v>
      </c>
      <c r="H272" s="81">
        <v>0</v>
      </c>
      <c r="I272" s="81">
        <v>0</v>
      </c>
      <c r="J272" s="81">
        <v>0</v>
      </c>
      <c r="K272" s="81">
        <v>0</v>
      </c>
      <c r="L272" s="81">
        <v>0</v>
      </c>
      <c r="M272" s="81">
        <v>0</v>
      </c>
      <c r="N272" s="81">
        <v>0</v>
      </c>
      <c r="O272" s="81">
        <v>0</v>
      </c>
      <c r="P272" s="81">
        <v>0</v>
      </c>
      <c r="Q272" s="81">
        <v>0</v>
      </c>
      <c r="R272" s="82">
        <v>0</v>
      </c>
      <c r="S272" s="80">
        <v>0</v>
      </c>
      <c r="T272" s="81">
        <v>0</v>
      </c>
      <c r="U272" s="81">
        <v>0</v>
      </c>
      <c r="V272" s="81">
        <v>0</v>
      </c>
      <c r="W272" s="81">
        <v>0</v>
      </c>
      <c r="X272" s="81">
        <v>0</v>
      </c>
      <c r="Y272" s="81">
        <v>0</v>
      </c>
      <c r="Z272" s="81">
        <v>0</v>
      </c>
      <c r="AA272" s="81">
        <v>0</v>
      </c>
      <c r="AB272" s="81">
        <v>0</v>
      </c>
      <c r="AC272" s="81">
        <v>0</v>
      </c>
      <c r="AD272" s="81">
        <v>0</v>
      </c>
      <c r="AE272" s="81">
        <v>0</v>
      </c>
      <c r="AF272" s="81">
        <v>0</v>
      </c>
      <c r="AG272" s="81">
        <v>0</v>
      </c>
      <c r="AH272" s="81">
        <v>0</v>
      </c>
      <c r="AI272" s="82">
        <v>0</v>
      </c>
      <c r="AJ272" s="80">
        <v>0</v>
      </c>
      <c r="AK272" s="81">
        <v>0</v>
      </c>
      <c r="AL272" s="81">
        <v>0</v>
      </c>
      <c r="AM272" s="81">
        <v>0</v>
      </c>
      <c r="AN272" s="81">
        <v>0</v>
      </c>
      <c r="AO272" s="81">
        <v>0</v>
      </c>
      <c r="AP272" s="81">
        <v>0</v>
      </c>
      <c r="AQ272" s="81">
        <v>0</v>
      </c>
      <c r="AR272" s="81">
        <v>0</v>
      </c>
      <c r="AS272" s="81">
        <v>0</v>
      </c>
      <c r="AT272" s="81">
        <v>0</v>
      </c>
      <c r="AU272" s="81">
        <v>0</v>
      </c>
      <c r="AV272" s="81">
        <v>0</v>
      </c>
      <c r="AW272" s="81">
        <v>0</v>
      </c>
      <c r="AX272" s="81">
        <v>0</v>
      </c>
      <c r="AY272" s="81">
        <v>0</v>
      </c>
      <c r="AZ272" s="82"/>
      <c r="BA272" s="80">
        <v>0</v>
      </c>
      <c r="BB272" s="81">
        <v>0</v>
      </c>
      <c r="BC272" s="81">
        <v>0</v>
      </c>
      <c r="BD272" s="81">
        <v>0</v>
      </c>
      <c r="BE272" s="81">
        <v>0</v>
      </c>
      <c r="BF272" s="81">
        <v>0</v>
      </c>
      <c r="BG272" s="81">
        <v>0</v>
      </c>
      <c r="BH272" s="81">
        <v>0</v>
      </c>
      <c r="BI272" s="81">
        <v>0</v>
      </c>
      <c r="BJ272" s="81">
        <v>0</v>
      </c>
      <c r="BK272" s="81">
        <v>0</v>
      </c>
      <c r="BL272" s="81">
        <v>0</v>
      </c>
      <c r="BM272" s="81">
        <v>0</v>
      </c>
      <c r="BN272" s="81">
        <v>0</v>
      </c>
      <c r="BO272" s="81">
        <v>0</v>
      </c>
      <c r="BP272" s="81">
        <v>0</v>
      </c>
      <c r="BQ272" s="82">
        <v>0</v>
      </c>
      <c r="BR272" s="82">
        <v>0</v>
      </c>
      <c r="BS272" s="83">
        <v>0</v>
      </c>
      <c r="BT272" s="84">
        <f t="shared" si="12"/>
        <v>0</v>
      </c>
      <c r="BU272" s="84">
        <f t="shared" si="13"/>
        <v>0</v>
      </c>
      <c r="BV272" s="84">
        <f t="shared" si="14"/>
        <v>0</v>
      </c>
    </row>
    <row r="273" spans="1:74" ht="13.15" hidden="1" customHeight="1" outlineLevel="3" x14ac:dyDescent="0.3">
      <c r="A273" s="79" t="s">
        <v>378</v>
      </c>
      <c r="B273" s="80">
        <v>0</v>
      </c>
      <c r="C273" s="81">
        <v>0</v>
      </c>
      <c r="D273" s="81">
        <v>0</v>
      </c>
      <c r="E273" s="81">
        <v>0</v>
      </c>
      <c r="F273" s="81">
        <v>0</v>
      </c>
      <c r="G273" s="81">
        <v>0</v>
      </c>
      <c r="H273" s="81">
        <v>0</v>
      </c>
      <c r="I273" s="81">
        <v>0</v>
      </c>
      <c r="J273" s="81">
        <v>0</v>
      </c>
      <c r="K273" s="81">
        <v>0</v>
      </c>
      <c r="L273" s="81">
        <v>0</v>
      </c>
      <c r="M273" s="81">
        <v>0</v>
      </c>
      <c r="N273" s="81">
        <v>0</v>
      </c>
      <c r="O273" s="81">
        <v>0</v>
      </c>
      <c r="P273" s="81">
        <v>0</v>
      </c>
      <c r="Q273" s="81">
        <v>0</v>
      </c>
      <c r="R273" s="82">
        <v>0</v>
      </c>
      <c r="S273" s="80">
        <v>0</v>
      </c>
      <c r="T273" s="81">
        <v>0</v>
      </c>
      <c r="U273" s="81">
        <v>0</v>
      </c>
      <c r="V273" s="81">
        <v>0</v>
      </c>
      <c r="W273" s="81">
        <v>0</v>
      </c>
      <c r="X273" s="81">
        <v>0</v>
      </c>
      <c r="Y273" s="81">
        <v>0</v>
      </c>
      <c r="Z273" s="81">
        <v>0</v>
      </c>
      <c r="AA273" s="81">
        <v>0</v>
      </c>
      <c r="AB273" s="81">
        <v>0</v>
      </c>
      <c r="AC273" s="81">
        <v>0</v>
      </c>
      <c r="AD273" s="81">
        <v>0</v>
      </c>
      <c r="AE273" s="81">
        <v>0</v>
      </c>
      <c r="AF273" s="81">
        <v>0</v>
      </c>
      <c r="AG273" s="81">
        <v>0</v>
      </c>
      <c r="AH273" s="81">
        <v>0</v>
      </c>
      <c r="AI273" s="82">
        <v>0</v>
      </c>
      <c r="AJ273" s="80">
        <v>0</v>
      </c>
      <c r="AK273" s="81">
        <v>0</v>
      </c>
      <c r="AL273" s="81">
        <v>0</v>
      </c>
      <c r="AM273" s="81">
        <v>0</v>
      </c>
      <c r="AN273" s="81">
        <v>0</v>
      </c>
      <c r="AO273" s="81">
        <v>0</v>
      </c>
      <c r="AP273" s="81">
        <v>0</v>
      </c>
      <c r="AQ273" s="81">
        <v>0</v>
      </c>
      <c r="AR273" s="81">
        <v>0</v>
      </c>
      <c r="AS273" s="81">
        <v>0</v>
      </c>
      <c r="AT273" s="81">
        <v>0</v>
      </c>
      <c r="AU273" s="81">
        <v>0</v>
      </c>
      <c r="AV273" s="81">
        <v>0</v>
      </c>
      <c r="AW273" s="81">
        <v>0</v>
      </c>
      <c r="AX273" s="81">
        <v>0</v>
      </c>
      <c r="AY273" s="81">
        <v>0</v>
      </c>
      <c r="AZ273" s="82"/>
      <c r="BA273" s="80">
        <v>0</v>
      </c>
      <c r="BB273" s="81">
        <v>0</v>
      </c>
      <c r="BC273" s="81">
        <v>0</v>
      </c>
      <c r="BD273" s="81">
        <v>0</v>
      </c>
      <c r="BE273" s="81">
        <v>0</v>
      </c>
      <c r="BF273" s="81">
        <v>0</v>
      </c>
      <c r="BG273" s="81">
        <v>0</v>
      </c>
      <c r="BH273" s="81">
        <v>0</v>
      </c>
      <c r="BI273" s="81">
        <v>0</v>
      </c>
      <c r="BJ273" s="81">
        <v>0</v>
      </c>
      <c r="BK273" s="81">
        <v>0</v>
      </c>
      <c r="BL273" s="81">
        <v>0</v>
      </c>
      <c r="BM273" s="81">
        <v>0</v>
      </c>
      <c r="BN273" s="81">
        <v>0</v>
      </c>
      <c r="BO273" s="81">
        <v>0</v>
      </c>
      <c r="BP273" s="81">
        <v>0</v>
      </c>
      <c r="BQ273" s="82">
        <v>0</v>
      </c>
      <c r="BR273" s="82">
        <v>0</v>
      </c>
      <c r="BS273" s="83">
        <v>0</v>
      </c>
      <c r="BT273" s="84">
        <f t="shared" si="12"/>
        <v>0</v>
      </c>
      <c r="BU273" s="84">
        <f t="shared" si="13"/>
        <v>0</v>
      </c>
      <c r="BV273" s="84">
        <f t="shared" si="14"/>
        <v>0</v>
      </c>
    </row>
    <row r="274" spans="1:74" ht="13.15" hidden="1" customHeight="1" outlineLevel="3" x14ac:dyDescent="0.3">
      <c r="A274" s="79" t="s">
        <v>379</v>
      </c>
      <c r="B274" s="80">
        <v>0</v>
      </c>
      <c r="C274" s="81">
        <v>0</v>
      </c>
      <c r="D274" s="81">
        <v>0</v>
      </c>
      <c r="E274" s="81">
        <v>0</v>
      </c>
      <c r="F274" s="81">
        <v>0</v>
      </c>
      <c r="G274" s="81">
        <v>0</v>
      </c>
      <c r="H274" s="81">
        <v>0</v>
      </c>
      <c r="I274" s="81">
        <v>0</v>
      </c>
      <c r="J274" s="81">
        <v>0</v>
      </c>
      <c r="K274" s="81">
        <v>0</v>
      </c>
      <c r="L274" s="81">
        <v>0</v>
      </c>
      <c r="M274" s="81">
        <v>0</v>
      </c>
      <c r="N274" s="81">
        <v>0</v>
      </c>
      <c r="O274" s="81">
        <v>0</v>
      </c>
      <c r="P274" s="81">
        <v>0</v>
      </c>
      <c r="Q274" s="81">
        <v>0</v>
      </c>
      <c r="R274" s="82">
        <v>0</v>
      </c>
      <c r="S274" s="80">
        <v>0</v>
      </c>
      <c r="T274" s="81">
        <v>0</v>
      </c>
      <c r="U274" s="81">
        <v>0</v>
      </c>
      <c r="V274" s="81">
        <v>0</v>
      </c>
      <c r="W274" s="81">
        <v>0</v>
      </c>
      <c r="X274" s="81">
        <v>0</v>
      </c>
      <c r="Y274" s="81">
        <v>0</v>
      </c>
      <c r="Z274" s="81">
        <v>0</v>
      </c>
      <c r="AA274" s="81">
        <v>0</v>
      </c>
      <c r="AB274" s="81">
        <v>0</v>
      </c>
      <c r="AC274" s="81">
        <v>0</v>
      </c>
      <c r="AD274" s="81">
        <v>0</v>
      </c>
      <c r="AE274" s="81">
        <v>0</v>
      </c>
      <c r="AF274" s="81">
        <v>0</v>
      </c>
      <c r="AG274" s="81">
        <v>0</v>
      </c>
      <c r="AH274" s="81">
        <v>0</v>
      </c>
      <c r="AI274" s="82">
        <v>0</v>
      </c>
      <c r="AJ274" s="80">
        <v>0</v>
      </c>
      <c r="AK274" s="81">
        <v>0</v>
      </c>
      <c r="AL274" s="81">
        <v>0</v>
      </c>
      <c r="AM274" s="81">
        <v>0</v>
      </c>
      <c r="AN274" s="81">
        <v>0</v>
      </c>
      <c r="AO274" s="81">
        <v>0</v>
      </c>
      <c r="AP274" s="81">
        <v>0</v>
      </c>
      <c r="AQ274" s="81">
        <v>0</v>
      </c>
      <c r="AR274" s="81">
        <v>0</v>
      </c>
      <c r="AS274" s="81">
        <v>0</v>
      </c>
      <c r="AT274" s="81">
        <v>0</v>
      </c>
      <c r="AU274" s="81">
        <v>0</v>
      </c>
      <c r="AV274" s="81">
        <v>0</v>
      </c>
      <c r="AW274" s="81">
        <v>0</v>
      </c>
      <c r="AX274" s="81">
        <v>0</v>
      </c>
      <c r="AY274" s="81">
        <v>0</v>
      </c>
      <c r="AZ274" s="82"/>
      <c r="BA274" s="80">
        <v>0</v>
      </c>
      <c r="BB274" s="81">
        <v>0</v>
      </c>
      <c r="BC274" s="81">
        <v>0</v>
      </c>
      <c r="BD274" s="81">
        <v>0</v>
      </c>
      <c r="BE274" s="81">
        <v>0</v>
      </c>
      <c r="BF274" s="81">
        <v>0</v>
      </c>
      <c r="BG274" s="81">
        <v>0</v>
      </c>
      <c r="BH274" s="81">
        <v>0</v>
      </c>
      <c r="BI274" s="81">
        <v>0</v>
      </c>
      <c r="BJ274" s="81">
        <v>0</v>
      </c>
      <c r="BK274" s="81">
        <v>0</v>
      </c>
      <c r="BL274" s="81">
        <v>0</v>
      </c>
      <c r="BM274" s="81">
        <v>0</v>
      </c>
      <c r="BN274" s="81">
        <v>0</v>
      </c>
      <c r="BO274" s="81">
        <v>0</v>
      </c>
      <c r="BP274" s="81">
        <v>0</v>
      </c>
      <c r="BQ274" s="82">
        <v>0</v>
      </c>
      <c r="BR274" s="82">
        <v>0</v>
      </c>
      <c r="BS274" s="83">
        <v>0</v>
      </c>
      <c r="BT274" s="84">
        <f t="shared" si="12"/>
        <v>0</v>
      </c>
      <c r="BU274" s="84">
        <f t="shared" si="13"/>
        <v>0</v>
      </c>
      <c r="BV274" s="84">
        <f t="shared" si="14"/>
        <v>0</v>
      </c>
    </row>
    <row r="275" spans="1:74" ht="13.15" hidden="1" customHeight="1" outlineLevel="3" x14ac:dyDescent="0.3">
      <c r="A275" s="79" t="s">
        <v>380</v>
      </c>
      <c r="B275" s="80">
        <v>0</v>
      </c>
      <c r="C275" s="81">
        <v>0</v>
      </c>
      <c r="D275" s="81">
        <v>0</v>
      </c>
      <c r="E275" s="81">
        <v>0</v>
      </c>
      <c r="F275" s="81">
        <v>0</v>
      </c>
      <c r="G275" s="81">
        <v>0</v>
      </c>
      <c r="H275" s="81">
        <v>0</v>
      </c>
      <c r="I275" s="81">
        <v>0</v>
      </c>
      <c r="J275" s="81">
        <v>0</v>
      </c>
      <c r="K275" s="81">
        <v>0</v>
      </c>
      <c r="L275" s="81">
        <v>0</v>
      </c>
      <c r="M275" s="81">
        <v>0</v>
      </c>
      <c r="N275" s="81">
        <v>0</v>
      </c>
      <c r="O275" s="81">
        <v>0</v>
      </c>
      <c r="P275" s="81">
        <v>0</v>
      </c>
      <c r="Q275" s="81">
        <v>0</v>
      </c>
      <c r="R275" s="82">
        <v>0</v>
      </c>
      <c r="S275" s="80">
        <v>0</v>
      </c>
      <c r="T275" s="81">
        <v>0</v>
      </c>
      <c r="U275" s="81">
        <v>0</v>
      </c>
      <c r="V275" s="81">
        <v>0</v>
      </c>
      <c r="W275" s="81">
        <v>0</v>
      </c>
      <c r="X275" s="81">
        <v>0</v>
      </c>
      <c r="Y275" s="81">
        <v>0</v>
      </c>
      <c r="Z275" s="81">
        <v>0</v>
      </c>
      <c r="AA275" s="81">
        <v>0</v>
      </c>
      <c r="AB275" s="81">
        <v>0</v>
      </c>
      <c r="AC275" s="81">
        <v>0</v>
      </c>
      <c r="AD275" s="81">
        <v>0</v>
      </c>
      <c r="AE275" s="81">
        <v>0</v>
      </c>
      <c r="AF275" s="81">
        <v>0</v>
      </c>
      <c r="AG275" s="81">
        <v>0</v>
      </c>
      <c r="AH275" s="81">
        <v>0</v>
      </c>
      <c r="AI275" s="82">
        <v>0</v>
      </c>
      <c r="AJ275" s="80">
        <v>0</v>
      </c>
      <c r="AK275" s="81">
        <v>0</v>
      </c>
      <c r="AL275" s="81">
        <v>0</v>
      </c>
      <c r="AM275" s="81">
        <v>0</v>
      </c>
      <c r="AN275" s="81">
        <v>0</v>
      </c>
      <c r="AO275" s="81">
        <v>0</v>
      </c>
      <c r="AP275" s="81">
        <v>0</v>
      </c>
      <c r="AQ275" s="81">
        <v>0</v>
      </c>
      <c r="AR275" s="81">
        <v>0</v>
      </c>
      <c r="AS275" s="81">
        <v>0</v>
      </c>
      <c r="AT275" s="81">
        <v>0</v>
      </c>
      <c r="AU275" s="81">
        <v>0</v>
      </c>
      <c r="AV275" s="81">
        <v>0</v>
      </c>
      <c r="AW275" s="81">
        <v>0</v>
      </c>
      <c r="AX275" s="81">
        <v>0</v>
      </c>
      <c r="AY275" s="81">
        <v>0</v>
      </c>
      <c r="AZ275" s="82"/>
      <c r="BA275" s="80">
        <v>0</v>
      </c>
      <c r="BB275" s="81">
        <v>0</v>
      </c>
      <c r="BC275" s="81">
        <v>0</v>
      </c>
      <c r="BD275" s="81">
        <v>0</v>
      </c>
      <c r="BE275" s="81">
        <v>0</v>
      </c>
      <c r="BF275" s="81">
        <v>0</v>
      </c>
      <c r="BG275" s="81">
        <v>0</v>
      </c>
      <c r="BH275" s="81">
        <v>0</v>
      </c>
      <c r="BI275" s="81">
        <v>0</v>
      </c>
      <c r="BJ275" s="81">
        <v>0</v>
      </c>
      <c r="BK275" s="81">
        <v>0</v>
      </c>
      <c r="BL275" s="81">
        <v>0</v>
      </c>
      <c r="BM275" s="81">
        <v>0</v>
      </c>
      <c r="BN275" s="81">
        <v>0</v>
      </c>
      <c r="BO275" s="81">
        <v>0</v>
      </c>
      <c r="BP275" s="81">
        <v>0</v>
      </c>
      <c r="BQ275" s="82">
        <v>0</v>
      </c>
      <c r="BR275" s="82">
        <v>0</v>
      </c>
      <c r="BS275" s="83">
        <v>0</v>
      </c>
      <c r="BT275" s="84">
        <f t="shared" si="12"/>
        <v>0</v>
      </c>
      <c r="BU275" s="84">
        <f t="shared" si="13"/>
        <v>0</v>
      </c>
      <c r="BV275" s="84">
        <f t="shared" si="14"/>
        <v>0</v>
      </c>
    </row>
    <row r="276" spans="1:74" ht="13.15" hidden="1" customHeight="1" outlineLevel="2" collapsed="1" x14ac:dyDescent="0.3">
      <c r="A276" s="79" t="s">
        <v>381</v>
      </c>
      <c r="B276" s="80">
        <v>-111.58</v>
      </c>
      <c r="C276" s="81">
        <v>3055.07</v>
      </c>
      <c r="D276" s="81">
        <v>-34.150000000000006</v>
      </c>
      <c r="E276" s="81">
        <v>2909.34</v>
      </c>
      <c r="F276" s="81">
        <v>14.24</v>
      </c>
      <c r="G276" s="81">
        <v>0</v>
      </c>
      <c r="H276" s="81">
        <v>3.7</v>
      </c>
      <c r="I276" s="81">
        <v>17.940000000000001</v>
      </c>
      <c r="J276" s="81">
        <v>2940.59</v>
      </c>
      <c r="K276" s="81">
        <v>11.120000000000001</v>
      </c>
      <c r="L276" s="81">
        <v>-57.12</v>
      </c>
      <c r="M276" s="81">
        <v>2894.59</v>
      </c>
      <c r="N276" s="81">
        <v>1641.0900000000001</v>
      </c>
      <c r="O276" s="81">
        <v>4252.9999999999991</v>
      </c>
      <c r="P276" s="81">
        <v>159.6</v>
      </c>
      <c r="Q276" s="81">
        <v>6053.69</v>
      </c>
      <c r="R276" s="82">
        <v>11875.56</v>
      </c>
      <c r="S276" s="80">
        <v>0</v>
      </c>
      <c r="T276" s="81">
        <v>-13.770000000000001</v>
      </c>
      <c r="U276" s="81">
        <v>0</v>
      </c>
      <c r="V276" s="81">
        <v>-13.770000000000001</v>
      </c>
      <c r="W276" s="81">
        <v>0</v>
      </c>
      <c r="X276" s="81">
        <v>0</v>
      </c>
      <c r="Y276" s="81">
        <v>1025</v>
      </c>
      <c r="Z276" s="81">
        <v>1025</v>
      </c>
      <c r="AA276" s="81">
        <v>1025</v>
      </c>
      <c r="AB276" s="81">
        <v>1025</v>
      </c>
      <c r="AC276" s="81">
        <v>1025</v>
      </c>
      <c r="AD276" s="81">
        <v>3075</v>
      </c>
      <c r="AE276" s="81">
        <v>1025</v>
      </c>
      <c r="AF276" s="81">
        <v>1025</v>
      </c>
      <c r="AG276" s="81">
        <v>1025</v>
      </c>
      <c r="AH276" s="81">
        <v>3075</v>
      </c>
      <c r="AI276" s="82">
        <v>7161.23</v>
      </c>
      <c r="AJ276" s="80">
        <v>0</v>
      </c>
      <c r="AK276" s="81">
        <v>1025</v>
      </c>
      <c r="AL276" s="81">
        <v>1025</v>
      </c>
      <c r="AM276" s="81">
        <v>2050</v>
      </c>
      <c r="AN276" s="81">
        <v>1025</v>
      </c>
      <c r="AO276" s="81">
        <v>1025</v>
      </c>
      <c r="AP276" s="81">
        <v>1025</v>
      </c>
      <c r="AQ276" s="81">
        <v>3075</v>
      </c>
      <c r="AR276" s="81">
        <v>1025</v>
      </c>
      <c r="AS276" s="81">
        <v>1025</v>
      </c>
      <c r="AT276" s="81">
        <v>1025</v>
      </c>
      <c r="AU276" s="81">
        <v>3075</v>
      </c>
      <c r="AV276" s="81">
        <v>1025</v>
      </c>
      <c r="AW276" s="81">
        <v>1025</v>
      </c>
      <c r="AX276" s="81">
        <v>1025</v>
      </c>
      <c r="AY276" s="81">
        <v>3075</v>
      </c>
      <c r="AZ276" s="82"/>
      <c r="BA276" s="80">
        <v>0</v>
      </c>
      <c r="BB276" s="81">
        <v>-13.770000000000001</v>
      </c>
      <c r="BC276" s="81">
        <v>0</v>
      </c>
      <c r="BD276" s="81">
        <v>-13.770000000000001</v>
      </c>
      <c r="BE276" s="81">
        <v>0</v>
      </c>
      <c r="BF276" s="81">
        <v>1025</v>
      </c>
      <c r="BG276" s="81">
        <v>1025</v>
      </c>
      <c r="BH276" s="81">
        <v>2050</v>
      </c>
      <c r="BI276" s="81">
        <v>1025</v>
      </c>
      <c r="BJ276" s="81">
        <v>1025</v>
      </c>
      <c r="BK276" s="81">
        <v>1025</v>
      </c>
      <c r="BL276" s="81">
        <v>3075</v>
      </c>
      <c r="BM276" s="81">
        <v>1025</v>
      </c>
      <c r="BN276" s="81">
        <v>1025</v>
      </c>
      <c r="BO276" s="81">
        <v>1025</v>
      </c>
      <c r="BP276" s="81">
        <v>3075</v>
      </c>
      <c r="BQ276" s="82">
        <v>8186.23</v>
      </c>
      <c r="BR276" s="82">
        <v>0</v>
      </c>
      <c r="BS276" s="83">
        <v>0</v>
      </c>
      <c r="BT276" s="84">
        <f t="shared" si="12"/>
        <v>-4714.33</v>
      </c>
      <c r="BU276" s="84">
        <f t="shared" si="13"/>
        <v>7161.23</v>
      </c>
      <c r="BV276" s="84">
        <f t="shared" si="14"/>
        <v>-1025</v>
      </c>
    </row>
    <row r="277" spans="1:74" ht="13.15" hidden="1" customHeight="1" outlineLevel="2" x14ac:dyDescent="0.3">
      <c r="A277" s="79" t="s">
        <v>382</v>
      </c>
      <c r="B277" s="80">
        <v>0</v>
      </c>
      <c r="C277" s="81">
        <v>0</v>
      </c>
      <c r="D277" s="81">
        <v>0</v>
      </c>
      <c r="E277" s="81">
        <v>0</v>
      </c>
      <c r="F277" s="81">
        <v>0</v>
      </c>
      <c r="G277" s="81">
        <v>0</v>
      </c>
      <c r="H277" s="81">
        <v>0</v>
      </c>
      <c r="I277" s="81">
        <v>0</v>
      </c>
      <c r="J277" s="81">
        <v>0</v>
      </c>
      <c r="K277" s="81">
        <v>0</v>
      </c>
      <c r="L277" s="81">
        <v>0</v>
      </c>
      <c r="M277" s="81">
        <v>0</v>
      </c>
      <c r="N277" s="81">
        <v>0</v>
      </c>
      <c r="O277" s="81">
        <v>0</v>
      </c>
      <c r="P277" s="81">
        <v>0</v>
      </c>
      <c r="Q277" s="81">
        <v>0</v>
      </c>
      <c r="R277" s="82">
        <v>0</v>
      </c>
      <c r="S277" s="80">
        <v>0</v>
      </c>
      <c r="T277" s="81">
        <v>0</v>
      </c>
      <c r="U277" s="81">
        <v>0</v>
      </c>
      <c r="V277" s="81">
        <v>0</v>
      </c>
      <c r="W277" s="81">
        <v>0</v>
      </c>
      <c r="X277" s="81">
        <v>0</v>
      </c>
      <c r="Y277" s="81">
        <v>0</v>
      </c>
      <c r="Z277" s="81">
        <v>0</v>
      </c>
      <c r="AA277" s="81">
        <v>0</v>
      </c>
      <c r="AB277" s="81">
        <v>0</v>
      </c>
      <c r="AC277" s="81">
        <v>0</v>
      </c>
      <c r="AD277" s="81">
        <v>0</v>
      </c>
      <c r="AE277" s="81">
        <v>0</v>
      </c>
      <c r="AF277" s="81">
        <v>0</v>
      </c>
      <c r="AG277" s="81">
        <v>0</v>
      </c>
      <c r="AH277" s="81">
        <v>0</v>
      </c>
      <c r="AI277" s="82">
        <v>0</v>
      </c>
      <c r="AJ277" s="80">
        <v>0</v>
      </c>
      <c r="AK277" s="81">
        <v>0</v>
      </c>
      <c r="AL277" s="81">
        <v>0</v>
      </c>
      <c r="AM277" s="81">
        <v>0</v>
      </c>
      <c r="AN277" s="81">
        <v>0</v>
      </c>
      <c r="AO277" s="81">
        <v>0</v>
      </c>
      <c r="AP277" s="81">
        <v>0</v>
      </c>
      <c r="AQ277" s="81">
        <v>0</v>
      </c>
      <c r="AR277" s="81">
        <v>0</v>
      </c>
      <c r="AS277" s="81">
        <v>0</v>
      </c>
      <c r="AT277" s="81">
        <v>0</v>
      </c>
      <c r="AU277" s="81">
        <v>0</v>
      </c>
      <c r="AV277" s="81">
        <v>0</v>
      </c>
      <c r="AW277" s="81">
        <v>0</v>
      </c>
      <c r="AX277" s="81">
        <v>0</v>
      </c>
      <c r="AY277" s="81">
        <v>0</v>
      </c>
      <c r="AZ277" s="82"/>
      <c r="BA277" s="80">
        <v>0</v>
      </c>
      <c r="BB277" s="81">
        <v>0</v>
      </c>
      <c r="BC277" s="81">
        <v>0</v>
      </c>
      <c r="BD277" s="81">
        <v>0</v>
      </c>
      <c r="BE277" s="81">
        <v>0</v>
      </c>
      <c r="BF277" s="81">
        <v>0</v>
      </c>
      <c r="BG277" s="81">
        <v>0</v>
      </c>
      <c r="BH277" s="81">
        <v>0</v>
      </c>
      <c r="BI277" s="81">
        <v>0</v>
      </c>
      <c r="BJ277" s="81">
        <v>0</v>
      </c>
      <c r="BK277" s="81">
        <v>0</v>
      </c>
      <c r="BL277" s="81">
        <v>0</v>
      </c>
      <c r="BM277" s="81">
        <v>0</v>
      </c>
      <c r="BN277" s="81">
        <v>0</v>
      </c>
      <c r="BO277" s="81">
        <v>0</v>
      </c>
      <c r="BP277" s="81">
        <v>0</v>
      </c>
      <c r="BQ277" s="82">
        <v>0</v>
      </c>
      <c r="BR277" s="82">
        <v>0</v>
      </c>
      <c r="BS277" s="83">
        <v>0</v>
      </c>
      <c r="BT277" s="84">
        <f t="shared" si="12"/>
        <v>0</v>
      </c>
      <c r="BU277" s="84">
        <f t="shared" si="13"/>
        <v>0</v>
      </c>
      <c r="BV277" s="84">
        <f t="shared" si="14"/>
        <v>0</v>
      </c>
    </row>
    <row r="278" spans="1:74" ht="13.15" hidden="1" customHeight="1" outlineLevel="2" x14ac:dyDescent="0.3">
      <c r="A278" s="79" t="s">
        <v>383</v>
      </c>
      <c r="B278" s="80">
        <v>0</v>
      </c>
      <c r="C278" s="81">
        <v>0</v>
      </c>
      <c r="D278" s="81">
        <v>0</v>
      </c>
      <c r="E278" s="81">
        <v>0</v>
      </c>
      <c r="F278" s="81">
        <v>0</v>
      </c>
      <c r="G278" s="81">
        <v>0</v>
      </c>
      <c r="H278" s="81">
        <v>0</v>
      </c>
      <c r="I278" s="81">
        <v>0</v>
      </c>
      <c r="J278" s="81">
        <v>0</v>
      </c>
      <c r="K278" s="81">
        <v>0</v>
      </c>
      <c r="L278" s="81">
        <v>0</v>
      </c>
      <c r="M278" s="81">
        <v>0</v>
      </c>
      <c r="N278" s="81">
        <v>0</v>
      </c>
      <c r="O278" s="81">
        <v>0</v>
      </c>
      <c r="P278" s="81">
        <v>0</v>
      </c>
      <c r="Q278" s="81">
        <v>0</v>
      </c>
      <c r="R278" s="82">
        <v>0</v>
      </c>
      <c r="S278" s="80">
        <v>0</v>
      </c>
      <c r="T278" s="81">
        <v>0</v>
      </c>
      <c r="U278" s="81">
        <v>0</v>
      </c>
      <c r="V278" s="81">
        <v>0</v>
      </c>
      <c r="W278" s="81">
        <v>0</v>
      </c>
      <c r="X278" s="81">
        <v>0</v>
      </c>
      <c r="Y278" s="81">
        <v>0</v>
      </c>
      <c r="Z278" s="81">
        <v>0</v>
      </c>
      <c r="AA278" s="81">
        <v>0</v>
      </c>
      <c r="AB278" s="81">
        <v>0</v>
      </c>
      <c r="AC278" s="81">
        <v>0</v>
      </c>
      <c r="AD278" s="81">
        <v>0</v>
      </c>
      <c r="AE278" s="81">
        <v>0</v>
      </c>
      <c r="AF278" s="81">
        <v>0</v>
      </c>
      <c r="AG278" s="81">
        <v>0</v>
      </c>
      <c r="AH278" s="81">
        <v>0</v>
      </c>
      <c r="AI278" s="82">
        <v>0</v>
      </c>
      <c r="AJ278" s="80">
        <v>0</v>
      </c>
      <c r="AK278" s="81">
        <v>0</v>
      </c>
      <c r="AL278" s="81">
        <v>0</v>
      </c>
      <c r="AM278" s="81">
        <v>0</v>
      </c>
      <c r="AN278" s="81">
        <v>0</v>
      </c>
      <c r="AO278" s="81">
        <v>0</v>
      </c>
      <c r="AP278" s="81">
        <v>0</v>
      </c>
      <c r="AQ278" s="81">
        <v>0</v>
      </c>
      <c r="AR278" s="81">
        <v>0</v>
      </c>
      <c r="AS278" s="81">
        <v>0</v>
      </c>
      <c r="AT278" s="81">
        <v>0</v>
      </c>
      <c r="AU278" s="81">
        <v>0</v>
      </c>
      <c r="AV278" s="81">
        <v>0</v>
      </c>
      <c r="AW278" s="81">
        <v>0</v>
      </c>
      <c r="AX278" s="81">
        <v>0</v>
      </c>
      <c r="AY278" s="81">
        <v>0</v>
      </c>
      <c r="AZ278" s="82"/>
      <c r="BA278" s="80">
        <v>0</v>
      </c>
      <c r="BB278" s="81">
        <v>0</v>
      </c>
      <c r="BC278" s="81">
        <v>0</v>
      </c>
      <c r="BD278" s="81">
        <v>0</v>
      </c>
      <c r="BE278" s="81">
        <v>0</v>
      </c>
      <c r="BF278" s="81">
        <v>0</v>
      </c>
      <c r="BG278" s="81">
        <v>0</v>
      </c>
      <c r="BH278" s="81">
        <v>0</v>
      </c>
      <c r="BI278" s="81">
        <v>0</v>
      </c>
      <c r="BJ278" s="81">
        <v>0</v>
      </c>
      <c r="BK278" s="81">
        <v>0</v>
      </c>
      <c r="BL278" s="81">
        <v>0</v>
      </c>
      <c r="BM278" s="81">
        <v>0</v>
      </c>
      <c r="BN278" s="81">
        <v>0</v>
      </c>
      <c r="BO278" s="81">
        <v>0</v>
      </c>
      <c r="BP278" s="81">
        <v>0</v>
      </c>
      <c r="BQ278" s="82">
        <v>0</v>
      </c>
      <c r="BR278" s="82">
        <v>0</v>
      </c>
      <c r="BS278" s="83">
        <v>0</v>
      </c>
      <c r="BT278" s="84">
        <f t="shared" si="12"/>
        <v>0</v>
      </c>
      <c r="BU278" s="84">
        <f t="shared" si="13"/>
        <v>0</v>
      </c>
      <c r="BV278" s="84">
        <f t="shared" si="14"/>
        <v>0</v>
      </c>
    </row>
    <row r="279" spans="1:74" ht="13.15" hidden="1" customHeight="1" outlineLevel="2" x14ac:dyDescent="0.3">
      <c r="A279" s="79" t="s">
        <v>384</v>
      </c>
      <c r="B279" s="80">
        <v>0</v>
      </c>
      <c r="C279" s="81">
        <v>0</v>
      </c>
      <c r="D279" s="81">
        <v>0</v>
      </c>
      <c r="E279" s="81">
        <v>0</v>
      </c>
      <c r="F279" s="81">
        <v>0</v>
      </c>
      <c r="G279" s="81">
        <v>0</v>
      </c>
      <c r="H279" s="81">
        <v>0</v>
      </c>
      <c r="I279" s="81">
        <v>0</v>
      </c>
      <c r="J279" s="81">
        <v>0</v>
      </c>
      <c r="K279" s="81">
        <v>0</v>
      </c>
      <c r="L279" s="81">
        <v>0</v>
      </c>
      <c r="M279" s="81">
        <v>0</v>
      </c>
      <c r="N279" s="81">
        <v>0</v>
      </c>
      <c r="O279" s="81">
        <v>0</v>
      </c>
      <c r="P279" s="81">
        <v>0</v>
      </c>
      <c r="Q279" s="81">
        <v>0</v>
      </c>
      <c r="R279" s="82">
        <v>0</v>
      </c>
      <c r="S279" s="80">
        <v>0</v>
      </c>
      <c r="T279" s="81">
        <v>0</v>
      </c>
      <c r="U279" s="81">
        <v>0</v>
      </c>
      <c r="V279" s="81">
        <v>0</v>
      </c>
      <c r="W279" s="81">
        <v>0</v>
      </c>
      <c r="X279" s="81">
        <v>0</v>
      </c>
      <c r="Y279" s="81">
        <v>0</v>
      </c>
      <c r="Z279" s="81">
        <v>0</v>
      </c>
      <c r="AA279" s="81">
        <v>0</v>
      </c>
      <c r="AB279" s="81">
        <v>0</v>
      </c>
      <c r="AC279" s="81">
        <v>0</v>
      </c>
      <c r="AD279" s="81">
        <v>0</v>
      </c>
      <c r="AE279" s="81">
        <v>0</v>
      </c>
      <c r="AF279" s="81">
        <v>0</v>
      </c>
      <c r="AG279" s="81">
        <v>0</v>
      </c>
      <c r="AH279" s="81">
        <v>0</v>
      </c>
      <c r="AI279" s="82">
        <v>0</v>
      </c>
      <c r="AJ279" s="80">
        <v>0</v>
      </c>
      <c r="AK279" s="81">
        <v>0</v>
      </c>
      <c r="AL279" s="81">
        <v>0</v>
      </c>
      <c r="AM279" s="81">
        <v>0</v>
      </c>
      <c r="AN279" s="81">
        <v>0</v>
      </c>
      <c r="AO279" s="81">
        <v>0</v>
      </c>
      <c r="AP279" s="81">
        <v>0</v>
      </c>
      <c r="AQ279" s="81">
        <v>0</v>
      </c>
      <c r="AR279" s="81">
        <v>0</v>
      </c>
      <c r="AS279" s="81">
        <v>0</v>
      </c>
      <c r="AT279" s="81">
        <v>0</v>
      </c>
      <c r="AU279" s="81">
        <v>0</v>
      </c>
      <c r="AV279" s="81">
        <v>0</v>
      </c>
      <c r="AW279" s="81">
        <v>0</v>
      </c>
      <c r="AX279" s="81">
        <v>0</v>
      </c>
      <c r="AY279" s="81">
        <v>0</v>
      </c>
      <c r="AZ279" s="82"/>
      <c r="BA279" s="80">
        <v>0</v>
      </c>
      <c r="BB279" s="81">
        <v>0</v>
      </c>
      <c r="BC279" s="81">
        <v>0</v>
      </c>
      <c r="BD279" s="81">
        <v>0</v>
      </c>
      <c r="BE279" s="81">
        <v>0</v>
      </c>
      <c r="BF279" s="81">
        <v>0</v>
      </c>
      <c r="BG279" s="81">
        <v>0</v>
      </c>
      <c r="BH279" s="81">
        <v>0</v>
      </c>
      <c r="BI279" s="81">
        <v>0</v>
      </c>
      <c r="BJ279" s="81">
        <v>0</v>
      </c>
      <c r="BK279" s="81">
        <v>0</v>
      </c>
      <c r="BL279" s="81">
        <v>0</v>
      </c>
      <c r="BM279" s="81">
        <v>0</v>
      </c>
      <c r="BN279" s="81">
        <v>0</v>
      </c>
      <c r="BO279" s="81">
        <v>0</v>
      </c>
      <c r="BP279" s="81">
        <v>0</v>
      </c>
      <c r="BQ279" s="82">
        <v>0</v>
      </c>
      <c r="BR279" s="82">
        <v>0</v>
      </c>
      <c r="BS279" s="83">
        <v>0</v>
      </c>
      <c r="BT279" s="84">
        <f t="shared" si="12"/>
        <v>0</v>
      </c>
      <c r="BU279" s="84">
        <f t="shared" si="13"/>
        <v>0</v>
      </c>
      <c r="BV279" s="84">
        <f t="shared" si="14"/>
        <v>0</v>
      </c>
    </row>
    <row r="280" spans="1:74" hidden="1" outlineLevel="1" collapsed="1" x14ac:dyDescent="0.3">
      <c r="A280" s="79" t="s">
        <v>385</v>
      </c>
      <c r="B280" s="80">
        <v>-111.58</v>
      </c>
      <c r="C280" s="81">
        <v>3240.1400000000003</v>
      </c>
      <c r="D280" s="81">
        <v>136.5</v>
      </c>
      <c r="E280" s="81">
        <v>3265.0600000000004</v>
      </c>
      <c r="F280" s="81">
        <v>182.52</v>
      </c>
      <c r="G280" s="81">
        <v>0</v>
      </c>
      <c r="H280" s="81">
        <v>450.89</v>
      </c>
      <c r="I280" s="81">
        <v>633.41</v>
      </c>
      <c r="J280" s="81">
        <v>2940.59</v>
      </c>
      <c r="K280" s="81">
        <v>11.120000000000001</v>
      </c>
      <c r="L280" s="81">
        <v>-57.12</v>
      </c>
      <c r="M280" s="81">
        <v>2894.59</v>
      </c>
      <c r="N280" s="81">
        <v>1670.2700000000002</v>
      </c>
      <c r="O280" s="81">
        <v>4308.1999999999989</v>
      </c>
      <c r="P280" s="81">
        <v>205.54</v>
      </c>
      <c r="Q280" s="81">
        <v>6184.0099999999993</v>
      </c>
      <c r="R280" s="82">
        <v>12977.07</v>
      </c>
      <c r="S280" s="80">
        <v>498.28999999999996</v>
      </c>
      <c r="T280" s="81">
        <v>-512.28</v>
      </c>
      <c r="U280" s="81">
        <v>32.979999999999997</v>
      </c>
      <c r="V280" s="81">
        <v>18.989999999999988</v>
      </c>
      <c r="W280" s="81">
        <v>0</v>
      </c>
      <c r="X280" s="81">
        <v>187.48</v>
      </c>
      <c r="Y280" s="81">
        <v>1120</v>
      </c>
      <c r="Z280" s="81">
        <v>1307.48</v>
      </c>
      <c r="AA280" s="81">
        <v>1120</v>
      </c>
      <c r="AB280" s="81">
        <v>1120</v>
      </c>
      <c r="AC280" s="81">
        <v>1120</v>
      </c>
      <c r="AD280" s="81">
        <v>3360</v>
      </c>
      <c r="AE280" s="81">
        <v>1120</v>
      </c>
      <c r="AF280" s="81">
        <v>1120</v>
      </c>
      <c r="AG280" s="81">
        <v>1120</v>
      </c>
      <c r="AH280" s="81">
        <v>3360</v>
      </c>
      <c r="AI280" s="82">
        <v>8046.47</v>
      </c>
      <c r="AJ280" s="80">
        <v>498.28999999999996</v>
      </c>
      <c r="AK280" s="81">
        <v>1120</v>
      </c>
      <c r="AL280" s="81">
        <v>1120</v>
      </c>
      <c r="AM280" s="81">
        <v>2738.29</v>
      </c>
      <c r="AN280" s="81">
        <v>1120</v>
      </c>
      <c r="AO280" s="81">
        <v>1120</v>
      </c>
      <c r="AP280" s="81">
        <v>1120</v>
      </c>
      <c r="AQ280" s="81">
        <v>3360</v>
      </c>
      <c r="AR280" s="81">
        <v>1120</v>
      </c>
      <c r="AS280" s="81">
        <v>1120</v>
      </c>
      <c r="AT280" s="81">
        <v>1120</v>
      </c>
      <c r="AU280" s="81">
        <v>3360</v>
      </c>
      <c r="AV280" s="81">
        <v>1120</v>
      </c>
      <c r="AW280" s="81">
        <v>1120</v>
      </c>
      <c r="AX280" s="81">
        <v>1120</v>
      </c>
      <c r="AY280" s="81">
        <v>3360</v>
      </c>
      <c r="AZ280" s="82"/>
      <c r="BA280" s="80">
        <v>498.28999999999996</v>
      </c>
      <c r="BB280" s="81">
        <v>-512.28</v>
      </c>
      <c r="BC280" s="81">
        <v>32.979999999999997</v>
      </c>
      <c r="BD280" s="81">
        <v>18.989999999999988</v>
      </c>
      <c r="BE280" s="81">
        <v>0</v>
      </c>
      <c r="BF280" s="81">
        <v>1120</v>
      </c>
      <c r="BG280" s="81">
        <v>1120</v>
      </c>
      <c r="BH280" s="81">
        <v>2240</v>
      </c>
      <c r="BI280" s="81">
        <v>1120</v>
      </c>
      <c r="BJ280" s="81">
        <v>1120</v>
      </c>
      <c r="BK280" s="81">
        <v>1120</v>
      </c>
      <c r="BL280" s="81">
        <v>3360</v>
      </c>
      <c r="BM280" s="81">
        <v>1120</v>
      </c>
      <c r="BN280" s="81">
        <v>1120</v>
      </c>
      <c r="BO280" s="81">
        <v>1120</v>
      </c>
      <c r="BP280" s="81">
        <v>3360</v>
      </c>
      <c r="BQ280" s="82">
        <v>8978.99</v>
      </c>
      <c r="BR280" s="82">
        <v>187.48</v>
      </c>
      <c r="BS280" s="83">
        <v>0</v>
      </c>
      <c r="BT280" s="84">
        <f t="shared" si="12"/>
        <v>-4930.5999999999995</v>
      </c>
      <c r="BU280" s="84">
        <f t="shared" si="13"/>
        <v>8046.47</v>
      </c>
      <c r="BV280" s="84">
        <f t="shared" si="14"/>
        <v>-932.51999999999953</v>
      </c>
    </row>
    <row r="281" spans="1:74" ht="13.15" hidden="1" customHeight="1" outlineLevel="3" x14ac:dyDescent="0.3">
      <c r="A281" s="79" t="s">
        <v>386</v>
      </c>
      <c r="B281" s="80">
        <v>0</v>
      </c>
      <c r="C281" s="81">
        <v>0</v>
      </c>
      <c r="D281" s="81">
        <v>0</v>
      </c>
      <c r="E281" s="81">
        <v>0</v>
      </c>
      <c r="F281" s="81">
        <v>0</v>
      </c>
      <c r="G281" s="81">
        <v>0</v>
      </c>
      <c r="H281" s="81">
        <v>0</v>
      </c>
      <c r="I281" s="81">
        <v>0</v>
      </c>
      <c r="J281" s="81">
        <v>0</v>
      </c>
      <c r="K281" s="81">
        <v>0</v>
      </c>
      <c r="L281" s="81">
        <v>0</v>
      </c>
      <c r="M281" s="81">
        <v>0</v>
      </c>
      <c r="N281" s="81">
        <v>0</v>
      </c>
      <c r="O281" s="81">
        <v>0</v>
      </c>
      <c r="P281" s="81">
        <v>0</v>
      </c>
      <c r="Q281" s="81">
        <v>0</v>
      </c>
      <c r="R281" s="82">
        <v>0</v>
      </c>
      <c r="S281" s="80">
        <v>0</v>
      </c>
      <c r="T281" s="81">
        <v>0</v>
      </c>
      <c r="U281" s="81">
        <v>0</v>
      </c>
      <c r="V281" s="81">
        <v>0</v>
      </c>
      <c r="W281" s="81">
        <v>0</v>
      </c>
      <c r="X281" s="81">
        <v>0</v>
      </c>
      <c r="Y281" s="81">
        <v>0</v>
      </c>
      <c r="Z281" s="81">
        <v>0</v>
      </c>
      <c r="AA281" s="81">
        <v>0</v>
      </c>
      <c r="AB281" s="81">
        <v>0</v>
      </c>
      <c r="AC281" s="81">
        <v>0</v>
      </c>
      <c r="AD281" s="81">
        <v>0</v>
      </c>
      <c r="AE281" s="81">
        <v>0</v>
      </c>
      <c r="AF281" s="81">
        <v>0</v>
      </c>
      <c r="AG281" s="81">
        <v>0</v>
      </c>
      <c r="AH281" s="81">
        <v>0</v>
      </c>
      <c r="AI281" s="82">
        <v>0</v>
      </c>
      <c r="AJ281" s="80">
        <v>0</v>
      </c>
      <c r="AK281" s="81">
        <v>0</v>
      </c>
      <c r="AL281" s="81">
        <v>0</v>
      </c>
      <c r="AM281" s="81">
        <v>0</v>
      </c>
      <c r="AN281" s="81">
        <v>0</v>
      </c>
      <c r="AO281" s="81">
        <v>0</v>
      </c>
      <c r="AP281" s="81">
        <v>0</v>
      </c>
      <c r="AQ281" s="81">
        <v>0</v>
      </c>
      <c r="AR281" s="81">
        <v>0</v>
      </c>
      <c r="AS281" s="81">
        <v>0</v>
      </c>
      <c r="AT281" s="81">
        <v>0</v>
      </c>
      <c r="AU281" s="81">
        <v>0</v>
      </c>
      <c r="AV281" s="81">
        <v>0</v>
      </c>
      <c r="AW281" s="81">
        <v>0</v>
      </c>
      <c r="AX281" s="81">
        <v>0</v>
      </c>
      <c r="AY281" s="81">
        <v>0</v>
      </c>
      <c r="AZ281" s="82"/>
      <c r="BA281" s="80">
        <v>0</v>
      </c>
      <c r="BB281" s="81">
        <v>0</v>
      </c>
      <c r="BC281" s="81">
        <v>0</v>
      </c>
      <c r="BD281" s="81">
        <v>0</v>
      </c>
      <c r="BE281" s="81">
        <v>0</v>
      </c>
      <c r="BF281" s="81">
        <v>0</v>
      </c>
      <c r="BG281" s="81">
        <v>0</v>
      </c>
      <c r="BH281" s="81">
        <v>0</v>
      </c>
      <c r="BI281" s="81">
        <v>0</v>
      </c>
      <c r="BJ281" s="81">
        <v>0</v>
      </c>
      <c r="BK281" s="81">
        <v>0</v>
      </c>
      <c r="BL281" s="81">
        <v>0</v>
      </c>
      <c r="BM281" s="81">
        <v>0</v>
      </c>
      <c r="BN281" s="81">
        <v>0</v>
      </c>
      <c r="BO281" s="81">
        <v>0</v>
      </c>
      <c r="BP281" s="81">
        <v>0</v>
      </c>
      <c r="BQ281" s="82">
        <v>0</v>
      </c>
      <c r="BR281" s="82">
        <v>0</v>
      </c>
      <c r="BS281" s="83">
        <v>0</v>
      </c>
      <c r="BT281" s="84">
        <f t="shared" si="12"/>
        <v>0</v>
      </c>
      <c r="BU281" s="84">
        <f t="shared" si="13"/>
        <v>0</v>
      </c>
      <c r="BV281" s="84">
        <f t="shared" si="14"/>
        <v>0</v>
      </c>
    </row>
    <row r="282" spans="1:74" ht="13.15" hidden="1" customHeight="1" outlineLevel="3" x14ac:dyDescent="0.3">
      <c r="A282" s="79" t="s">
        <v>387</v>
      </c>
      <c r="B282" s="80">
        <v>0</v>
      </c>
      <c r="C282" s="81">
        <v>0</v>
      </c>
      <c r="D282" s="81">
        <v>0</v>
      </c>
      <c r="E282" s="81">
        <v>0</v>
      </c>
      <c r="F282" s="81">
        <v>0</v>
      </c>
      <c r="G282" s="81">
        <v>0</v>
      </c>
      <c r="H282" s="81">
        <v>0</v>
      </c>
      <c r="I282" s="81">
        <v>0</v>
      </c>
      <c r="J282" s="81">
        <v>0</v>
      </c>
      <c r="K282" s="81">
        <v>0</v>
      </c>
      <c r="L282" s="81">
        <v>0</v>
      </c>
      <c r="M282" s="81">
        <v>0</v>
      </c>
      <c r="N282" s="81">
        <v>0</v>
      </c>
      <c r="O282" s="81">
        <v>0</v>
      </c>
      <c r="P282" s="81">
        <v>0</v>
      </c>
      <c r="Q282" s="81">
        <v>0</v>
      </c>
      <c r="R282" s="82">
        <v>0</v>
      </c>
      <c r="S282" s="80">
        <v>0</v>
      </c>
      <c r="T282" s="81">
        <v>0</v>
      </c>
      <c r="U282" s="81">
        <v>0</v>
      </c>
      <c r="V282" s="81">
        <v>0</v>
      </c>
      <c r="W282" s="81">
        <v>0</v>
      </c>
      <c r="X282" s="81">
        <v>0</v>
      </c>
      <c r="Y282" s="81">
        <v>0</v>
      </c>
      <c r="Z282" s="81">
        <v>0</v>
      </c>
      <c r="AA282" s="81">
        <v>0</v>
      </c>
      <c r="AB282" s="81">
        <v>0</v>
      </c>
      <c r="AC282" s="81">
        <v>0</v>
      </c>
      <c r="AD282" s="81">
        <v>0</v>
      </c>
      <c r="AE282" s="81">
        <v>0</v>
      </c>
      <c r="AF282" s="81">
        <v>0</v>
      </c>
      <c r="AG282" s="81">
        <v>0</v>
      </c>
      <c r="AH282" s="81">
        <v>0</v>
      </c>
      <c r="AI282" s="82">
        <v>0</v>
      </c>
      <c r="AJ282" s="80">
        <v>0</v>
      </c>
      <c r="AK282" s="81">
        <v>0</v>
      </c>
      <c r="AL282" s="81">
        <v>0</v>
      </c>
      <c r="AM282" s="81">
        <v>0</v>
      </c>
      <c r="AN282" s="81">
        <v>0</v>
      </c>
      <c r="AO282" s="81">
        <v>0</v>
      </c>
      <c r="AP282" s="81">
        <v>0</v>
      </c>
      <c r="AQ282" s="81">
        <v>0</v>
      </c>
      <c r="AR282" s="81">
        <v>0</v>
      </c>
      <c r="AS282" s="81">
        <v>0</v>
      </c>
      <c r="AT282" s="81">
        <v>0</v>
      </c>
      <c r="AU282" s="81">
        <v>0</v>
      </c>
      <c r="AV282" s="81">
        <v>0</v>
      </c>
      <c r="AW282" s="81">
        <v>0</v>
      </c>
      <c r="AX282" s="81">
        <v>0</v>
      </c>
      <c r="AY282" s="81">
        <v>0</v>
      </c>
      <c r="AZ282" s="82"/>
      <c r="BA282" s="80">
        <v>0</v>
      </c>
      <c r="BB282" s="81">
        <v>0</v>
      </c>
      <c r="BC282" s="81">
        <v>0</v>
      </c>
      <c r="BD282" s="81">
        <v>0</v>
      </c>
      <c r="BE282" s="81">
        <v>0</v>
      </c>
      <c r="BF282" s="81">
        <v>0</v>
      </c>
      <c r="BG282" s="81">
        <v>0</v>
      </c>
      <c r="BH282" s="81">
        <v>0</v>
      </c>
      <c r="BI282" s="81">
        <v>0</v>
      </c>
      <c r="BJ282" s="81">
        <v>0</v>
      </c>
      <c r="BK282" s="81">
        <v>0</v>
      </c>
      <c r="BL282" s="81">
        <v>0</v>
      </c>
      <c r="BM282" s="81">
        <v>0</v>
      </c>
      <c r="BN282" s="81">
        <v>0</v>
      </c>
      <c r="BO282" s="81">
        <v>0</v>
      </c>
      <c r="BP282" s="81">
        <v>0</v>
      </c>
      <c r="BQ282" s="82">
        <v>0</v>
      </c>
      <c r="BR282" s="82">
        <v>0</v>
      </c>
      <c r="BS282" s="83">
        <v>0</v>
      </c>
      <c r="BT282" s="84">
        <f t="shared" si="12"/>
        <v>0</v>
      </c>
      <c r="BU282" s="84">
        <f t="shared" si="13"/>
        <v>0</v>
      </c>
      <c r="BV282" s="84">
        <f t="shared" si="14"/>
        <v>0</v>
      </c>
    </row>
    <row r="283" spans="1:74" ht="13.15" hidden="1" customHeight="1" outlineLevel="2" collapsed="1" x14ac:dyDescent="0.3">
      <c r="A283" s="79" t="s">
        <v>388</v>
      </c>
      <c r="B283" s="80">
        <v>0</v>
      </c>
      <c r="C283" s="81">
        <v>0</v>
      </c>
      <c r="D283" s="81">
        <v>0</v>
      </c>
      <c r="E283" s="81">
        <v>0</v>
      </c>
      <c r="F283" s="81">
        <v>0</v>
      </c>
      <c r="G283" s="81">
        <v>0</v>
      </c>
      <c r="H283" s="81">
        <v>0</v>
      </c>
      <c r="I283" s="81">
        <v>0</v>
      </c>
      <c r="J283" s="81">
        <v>0</v>
      </c>
      <c r="K283" s="81">
        <v>0</v>
      </c>
      <c r="L283" s="81">
        <v>0</v>
      </c>
      <c r="M283" s="81">
        <v>0</v>
      </c>
      <c r="N283" s="81">
        <v>0</v>
      </c>
      <c r="O283" s="81">
        <v>0</v>
      </c>
      <c r="P283" s="81">
        <v>0</v>
      </c>
      <c r="Q283" s="81">
        <v>0</v>
      </c>
      <c r="R283" s="82">
        <v>0</v>
      </c>
      <c r="S283" s="80">
        <v>0</v>
      </c>
      <c r="T283" s="81">
        <v>0</v>
      </c>
      <c r="U283" s="81">
        <v>0</v>
      </c>
      <c r="V283" s="81">
        <v>0</v>
      </c>
      <c r="W283" s="81">
        <v>0</v>
      </c>
      <c r="X283" s="81">
        <v>0</v>
      </c>
      <c r="Y283" s="81">
        <v>0</v>
      </c>
      <c r="Z283" s="81">
        <v>0</v>
      </c>
      <c r="AA283" s="81">
        <v>0</v>
      </c>
      <c r="AB283" s="81">
        <v>0</v>
      </c>
      <c r="AC283" s="81">
        <v>0</v>
      </c>
      <c r="AD283" s="81">
        <v>0</v>
      </c>
      <c r="AE283" s="81">
        <v>0</v>
      </c>
      <c r="AF283" s="81">
        <v>0</v>
      </c>
      <c r="AG283" s="81">
        <v>0</v>
      </c>
      <c r="AH283" s="81">
        <v>0</v>
      </c>
      <c r="AI283" s="82">
        <v>0</v>
      </c>
      <c r="AJ283" s="80">
        <v>0</v>
      </c>
      <c r="AK283" s="81">
        <v>0</v>
      </c>
      <c r="AL283" s="81">
        <v>0</v>
      </c>
      <c r="AM283" s="81">
        <v>0</v>
      </c>
      <c r="AN283" s="81">
        <v>0</v>
      </c>
      <c r="AO283" s="81">
        <v>0</v>
      </c>
      <c r="AP283" s="81">
        <v>0</v>
      </c>
      <c r="AQ283" s="81">
        <v>0</v>
      </c>
      <c r="AR283" s="81">
        <v>0</v>
      </c>
      <c r="AS283" s="81">
        <v>0</v>
      </c>
      <c r="AT283" s="81">
        <v>0</v>
      </c>
      <c r="AU283" s="81">
        <v>0</v>
      </c>
      <c r="AV283" s="81">
        <v>0</v>
      </c>
      <c r="AW283" s="81">
        <v>0</v>
      </c>
      <c r="AX283" s="81">
        <v>0</v>
      </c>
      <c r="AY283" s="81">
        <v>0</v>
      </c>
      <c r="AZ283" s="82"/>
      <c r="BA283" s="80">
        <v>0</v>
      </c>
      <c r="BB283" s="81">
        <v>0</v>
      </c>
      <c r="BC283" s="81">
        <v>0</v>
      </c>
      <c r="BD283" s="81">
        <v>0</v>
      </c>
      <c r="BE283" s="81">
        <v>0</v>
      </c>
      <c r="BF283" s="81">
        <v>0</v>
      </c>
      <c r="BG283" s="81">
        <v>0</v>
      </c>
      <c r="BH283" s="81">
        <v>0</v>
      </c>
      <c r="BI283" s="81">
        <v>0</v>
      </c>
      <c r="BJ283" s="81">
        <v>0</v>
      </c>
      <c r="BK283" s="81">
        <v>0</v>
      </c>
      <c r="BL283" s="81">
        <v>0</v>
      </c>
      <c r="BM283" s="81">
        <v>0</v>
      </c>
      <c r="BN283" s="81">
        <v>0</v>
      </c>
      <c r="BO283" s="81">
        <v>0</v>
      </c>
      <c r="BP283" s="81">
        <v>0</v>
      </c>
      <c r="BQ283" s="82">
        <v>0</v>
      </c>
      <c r="BR283" s="82">
        <v>0</v>
      </c>
      <c r="BS283" s="83">
        <v>0</v>
      </c>
      <c r="BT283" s="84">
        <f t="shared" si="12"/>
        <v>0</v>
      </c>
      <c r="BU283" s="84">
        <f t="shared" si="13"/>
        <v>0</v>
      </c>
      <c r="BV283" s="84">
        <f t="shared" si="14"/>
        <v>0</v>
      </c>
    </row>
    <row r="284" spans="1:74" hidden="1" outlineLevel="1" collapsed="1" x14ac:dyDescent="0.3">
      <c r="A284" s="79" t="s">
        <v>389</v>
      </c>
      <c r="B284" s="80">
        <v>0</v>
      </c>
      <c r="C284" s="81">
        <v>0</v>
      </c>
      <c r="D284" s="81">
        <v>0</v>
      </c>
      <c r="E284" s="81">
        <v>0</v>
      </c>
      <c r="F284" s="81">
        <v>0</v>
      </c>
      <c r="G284" s="81">
        <v>0</v>
      </c>
      <c r="H284" s="81">
        <v>0</v>
      </c>
      <c r="I284" s="81">
        <v>0</v>
      </c>
      <c r="J284" s="81">
        <v>0</v>
      </c>
      <c r="K284" s="81">
        <v>0</v>
      </c>
      <c r="L284" s="81">
        <v>0</v>
      </c>
      <c r="M284" s="81">
        <v>0</v>
      </c>
      <c r="N284" s="81">
        <v>0</v>
      </c>
      <c r="O284" s="81">
        <v>0</v>
      </c>
      <c r="P284" s="81">
        <v>0</v>
      </c>
      <c r="Q284" s="81">
        <v>0</v>
      </c>
      <c r="R284" s="82">
        <v>0</v>
      </c>
      <c r="S284" s="80">
        <v>0</v>
      </c>
      <c r="T284" s="81">
        <v>0</v>
      </c>
      <c r="U284" s="81">
        <v>0</v>
      </c>
      <c r="V284" s="81">
        <v>0</v>
      </c>
      <c r="W284" s="81">
        <v>0</v>
      </c>
      <c r="X284" s="81">
        <v>0</v>
      </c>
      <c r="Y284" s="81">
        <v>0</v>
      </c>
      <c r="Z284" s="81">
        <v>0</v>
      </c>
      <c r="AA284" s="81">
        <v>0</v>
      </c>
      <c r="AB284" s="81">
        <v>0</v>
      </c>
      <c r="AC284" s="81">
        <v>0</v>
      </c>
      <c r="AD284" s="81">
        <v>0</v>
      </c>
      <c r="AE284" s="81">
        <v>0</v>
      </c>
      <c r="AF284" s="81">
        <v>0</v>
      </c>
      <c r="AG284" s="81">
        <v>0</v>
      </c>
      <c r="AH284" s="81">
        <v>0</v>
      </c>
      <c r="AI284" s="82">
        <v>0</v>
      </c>
      <c r="AJ284" s="80">
        <v>0</v>
      </c>
      <c r="AK284" s="81">
        <v>0</v>
      </c>
      <c r="AL284" s="81">
        <v>0</v>
      </c>
      <c r="AM284" s="81">
        <v>0</v>
      </c>
      <c r="AN284" s="81">
        <v>0</v>
      </c>
      <c r="AO284" s="81">
        <v>0</v>
      </c>
      <c r="AP284" s="81">
        <v>0</v>
      </c>
      <c r="AQ284" s="81">
        <v>0</v>
      </c>
      <c r="AR284" s="81">
        <v>0</v>
      </c>
      <c r="AS284" s="81">
        <v>0</v>
      </c>
      <c r="AT284" s="81">
        <v>0</v>
      </c>
      <c r="AU284" s="81">
        <v>0</v>
      </c>
      <c r="AV284" s="81">
        <v>0</v>
      </c>
      <c r="AW284" s="81">
        <v>0</v>
      </c>
      <c r="AX284" s="81">
        <v>0</v>
      </c>
      <c r="AY284" s="81">
        <v>0</v>
      </c>
      <c r="AZ284" s="82"/>
      <c r="BA284" s="80">
        <v>0</v>
      </c>
      <c r="BB284" s="81">
        <v>0</v>
      </c>
      <c r="BC284" s="81">
        <v>0</v>
      </c>
      <c r="BD284" s="81">
        <v>0</v>
      </c>
      <c r="BE284" s="81">
        <v>0</v>
      </c>
      <c r="BF284" s="81">
        <v>0</v>
      </c>
      <c r="BG284" s="81">
        <v>0</v>
      </c>
      <c r="BH284" s="81">
        <v>0</v>
      </c>
      <c r="BI284" s="81">
        <v>0</v>
      </c>
      <c r="BJ284" s="81">
        <v>0</v>
      </c>
      <c r="BK284" s="81">
        <v>0</v>
      </c>
      <c r="BL284" s="81">
        <v>0</v>
      </c>
      <c r="BM284" s="81">
        <v>0</v>
      </c>
      <c r="BN284" s="81">
        <v>0</v>
      </c>
      <c r="BO284" s="81">
        <v>0</v>
      </c>
      <c r="BP284" s="81">
        <v>0</v>
      </c>
      <c r="BQ284" s="82">
        <v>0</v>
      </c>
      <c r="BR284" s="82">
        <v>0</v>
      </c>
      <c r="BS284" s="83">
        <v>0</v>
      </c>
      <c r="BT284" s="84">
        <f t="shared" si="12"/>
        <v>0</v>
      </c>
      <c r="BU284" s="84">
        <f t="shared" si="13"/>
        <v>0</v>
      </c>
      <c r="BV284" s="84">
        <f t="shared" si="14"/>
        <v>0</v>
      </c>
    </row>
    <row r="285" spans="1:74" ht="13.15" hidden="1" customHeight="1" outlineLevel="3" x14ac:dyDescent="0.3">
      <c r="A285" s="79" t="s">
        <v>2412</v>
      </c>
      <c r="B285" s="80">
        <v>0</v>
      </c>
      <c r="C285" s="81">
        <v>0</v>
      </c>
      <c r="D285" s="81">
        <v>0</v>
      </c>
      <c r="E285" s="81">
        <v>0</v>
      </c>
      <c r="F285" s="81">
        <v>0</v>
      </c>
      <c r="G285" s="81">
        <v>0</v>
      </c>
      <c r="H285" s="81">
        <v>326284.19</v>
      </c>
      <c r="I285" s="81">
        <v>326284.19</v>
      </c>
      <c r="J285" s="81">
        <v>0</v>
      </c>
      <c r="K285" s="81">
        <v>21600</v>
      </c>
      <c r="L285" s="81">
        <v>128310.48</v>
      </c>
      <c r="M285" s="81">
        <v>149910.47999999998</v>
      </c>
      <c r="N285" s="81">
        <v>925</v>
      </c>
      <c r="O285" s="81">
        <v>0</v>
      </c>
      <c r="P285" s="81">
        <v>374.52</v>
      </c>
      <c r="Q285" s="81">
        <v>1299.52</v>
      </c>
      <c r="R285" s="82">
        <v>477494.19</v>
      </c>
      <c r="S285" s="80">
        <v>92713.86</v>
      </c>
      <c r="T285" s="81">
        <v>93279.37</v>
      </c>
      <c r="U285" s="81">
        <v>-86369.25</v>
      </c>
      <c r="V285" s="81">
        <v>99623.979999999981</v>
      </c>
      <c r="W285" s="81">
        <v>-53790.48</v>
      </c>
      <c r="X285" s="81">
        <v>-74520</v>
      </c>
      <c r="Y285" s="81">
        <v>28600.5</v>
      </c>
      <c r="Z285" s="81">
        <v>-99709.98000000001</v>
      </c>
      <c r="AA285" s="81">
        <v>20389.5</v>
      </c>
      <c r="AB285" s="81">
        <v>24495</v>
      </c>
      <c r="AC285" s="81">
        <v>32568</v>
      </c>
      <c r="AD285" s="81">
        <v>77452.5</v>
      </c>
      <c r="AE285" s="81">
        <v>28290</v>
      </c>
      <c r="AF285" s="81">
        <v>32568</v>
      </c>
      <c r="AG285" s="81">
        <v>28186.5</v>
      </c>
      <c r="AH285" s="81">
        <v>89044.5</v>
      </c>
      <c r="AI285" s="82">
        <v>166410.99999999997</v>
      </c>
      <c r="AJ285" s="80">
        <v>92713.86</v>
      </c>
      <c r="AK285" s="81">
        <v>31947</v>
      </c>
      <c r="AL285" s="81">
        <v>36259.5</v>
      </c>
      <c r="AM285" s="81">
        <v>160920.35999999999</v>
      </c>
      <c r="AN285" s="81">
        <v>31291.5</v>
      </c>
      <c r="AO285" s="81">
        <v>32430</v>
      </c>
      <c r="AP285" s="81">
        <v>28600.5</v>
      </c>
      <c r="AQ285" s="81">
        <v>92322</v>
      </c>
      <c r="AR285" s="81">
        <v>20389.5</v>
      </c>
      <c r="AS285" s="81">
        <v>24495</v>
      </c>
      <c r="AT285" s="81">
        <v>32568</v>
      </c>
      <c r="AU285" s="81">
        <v>77452.5</v>
      </c>
      <c r="AV285" s="81">
        <v>28290</v>
      </c>
      <c r="AW285" s="81">
        <v>32568</v>
      </c>
      <c r="AX285" s="81">
        <v>28186.5</v>
      </c>
      <c r="AY285" s="81">
        <v>89044.5</v>
      </c>
      <c r="AZ285" s="82"/>
      <c r="BA285" s="80">
        <v>92713.86</v>
      </c>
      <c r="BB285" s="81">
        <v>93279.37</v>
      </c>
      <c r="BC285" s="81">
        <v>-86369.25</v>
      </c>
      <c r="BD285" s="81">
        <v>99623.979999999981</v>
      </c>
      <c r="BE285" s="81">
        <v>-53790.48</v>
      </c>
      <c r="BF285" s="81">
        <v>32430</v>
      </c>
      <c r="BG285" s="81">
        <v>28600.5</v>
      </c>
      <c r="BH285" s="81">
        <v>7240.0199999999968</v>
      </c>
      <c r="BI285" s="81">
        <v>20389.5</v>
      </c>
      <c r="BJ285" s="81">
        <v>24495</v>
      </c>
      <c r="BK285" s="81">
        <v>32568</v>
      </c>
      <c r="BL285" s="81">
        <v>77452.5</v>
      </c>
      <c r="BM285" s="81">
        <v>28290</v>
      </c>
      <c r="BN285" s="81">
        <v>32568</v>
      </c>
      <c r="BO285" s="81">
        <v>28186.5</v>
      </c>
      <c r="BP285" s="81">
        <v>89044.5</v>
      </c>
      <c r="BQ285" s="82">
        <v>273361</v>
      </c>
      <c r="BR285" s="82">
        <v>-20729.519999999997</v>
      </c>
      <c r="BS285" s="83">
        <v>38.53752559932537</v>
      </c>
      <c r="BT285" s="84">
        <f t="shared" si="12"/>
        <v>-311083.19000000006</v>
      </c>
      <c r="BU285" s="84">
        <f t="shared" si="13"/>
        <v>166410.99999999997</v>
      </c>
      <c r="BV285" s="84">
        <f t="shared" si="14"/>
        <v>-106950.00000000003</v>
      </c>
    </row>
    <row r="286" spans="1:74" ht="13.15" hidden="1" customHeight="1" outlineLevel="3" x14ac:dyDescent="0.3">
      <c r="A286" s="79" t="s">
        <v>2413</v>
      </c>
      <c r="B286" s="80">
        <v>0</v>
      </c>
      <c r="C286" s="81">
        <v>0</v>
      </c>
      <c r="D286" s="81">
        <v>0</v>
      </c>
      <c r="E286" s="81">
        <v>0</v>
      </c>
      <c r="F286" s="81">
        <v>0</v>
      </c>
      <c r="G286" s="81">
        <v>0</v>
      </c>
      <c r="H286" s="81">
        <v>0</v>
      </c>
      <c r="I286" s="81">
        <v>0</v>
      </c>
      <c r="J286" s="81">
        <v>0</v>
      </c>
      <c r="K286" s="81">
        <v>0</v>
      </c>
      <c r="L286" s="81">
        <v>0</v>
      </c>
      <c r="M286" s="81">
        <v>0</v>
      </c>
      <c r="N286" s="81">
        <v>0</v>
      </c>
      <c r="O286" s="81">
        <v>0</v>
      </c>
      <c r="P286" s="81">
        <v>0</v>
      </c>
      <c r="Q286" s="81">
        <v>0</v>
      </c>
      <c r="R286" s="82">
        <v>0</v>
      </c>
      <c r="S286" s="80">
        <v>0</v>
      </c>
      <c r="T286" s="81">
        <v>0</v>
      </c>
      <c r="U286" s="81">
        <v>0</v>
      </c>
      <c r="V286" s="81">
        <v>0</v>
      </c>
      <c r="W286" s="81">
        <v>0</v>
      </c>
      <c r="X286" s="81">
        <v>0</v>
      </c>
      <c r="Y286" s="81">
        <v>0</v>
      </c>
      <c r="Z286" s="81">
        <v>0</v>
      </c>
      <c r="AA286" s="81">
        <v>0</v>
      </c>
      <c r="AB286" s="81">
        <v>0</v>
      </c>
      <c r="AC286" s="81">
        <v>0</v>
      </c>
      <c r="AD286" s="81">
        <v>0</v>
      </c>
      <c r="AE286" s="81">
        <v>0</v>
      </c>
      <c r="AF286" s="81">
        <v>0</v>
      </c>
      <c r="AG286" s="81">
        <v>0</v>
      </c>
      <c r="AH286" s="81">
        <v>0</v>
      </c>
      <c r="AI286" s="82">
        <v>0</v>
      </c>
      <c r="AJ286" s="80">
        <v>0</v>
      </c>
      <c r="AK286" s="81">
        <v>0</v>
      </c>
      <c r="AL286" s="81">
        <v>0</v>
      </c>
      <c r="AM286" s="81">
        <v>0</v>
      </c>
      <c r="AN286" s="81">
        <v>0</v>
      </c>
      <c r="AO286" s="81">
        <v>0</v>
      </c>
      <c r="AP286" s="81">
        <v>0</v>
      </c>
      <c r="AQ286" s="81">
        <v>0</v>
      </c>
      <c r="AR286" s="81">
        <v>0</v>
      </c>
      <c r="AS286" s="81">
        <v>0</v>
      </c>
      <c r="AT286" s="81">
        <v>0</v>
      </c>
      <c r="AU286" s="81">
        <v>0</v>
      </c>
      <c r="AV286" s="81">
        <v>0</v>
      </c>
      <c r="AW286" s="81">
        <v>0</v>
      </c>
      <c r="AX286" s="81">
        <v>0</v>
      </c>
      <c r="AY286" s="81">
        <v>0</v>
      </c>
      <c r="AZ286" s="82"/>
      <c r="BA286" s="80">
        <v>0</v>
      </c>
      <c r="BB286" s="81">
        <v>0</v>
      </c>
      <c r="BC286" s="81">
        <v>0</v>
      </c>
      <c r="BD286" s="81">
        <v>0</v>
      </c>
      <c r="BE286" s="81">
        <v>0</v>
      </c>
      <c r="BF286" s="81">
        <v>0</v>
      </c>
      <c r="BG286" s="81">
        <v>0</v>
      </c>
      <c r="BH286" s="81">
        <v>0</v>
      </c>
      <c r="BI286" s="81">
        <v>0</v>
      </c>
      <c r="BJ286" s="81">
        <v>0</v>
      </c>
      <c r="BK286" s="81">
        <v>0</v>
      </c>
      <c r="BL286" s="81">
        <v>0</v>
      </c>
      <c r="BM286" s="81">
        <v>0</v>
      </c>
      <c r="BN286" s="81">
        <v>0</v>
      </c>
      <c r="BO286" s="81">
        <v>0</v>
      </c>
      <c r="BP286" s="81">
        <v>0</v>
      </c>
      <c r="BQ286" s="82">
        <v>0</v>
      </c>
      <c r="BR286" s="82">
        <v>0</v>
      </c>
      <c r="BS286" s="83">
        <v>0</v>
      </c>
      <c r="BT286" s="84">
        <f t="shared" si="12"/>
        <v>0</v>
      </c>
      <c r="BU286" s="84">
        <f t="shared" si="13"/>
        <v>0</v>
      </c>
      <c r="BV286" s="84">
        <f t="shared" si="14"/>
        <v>0</v>
      </c>
    </row>
    <row r="287" spans="1:74" ht="13.15" hidden="1" customHeight="1" outlineLevel="3" x14ac:dyDescent="0.3">
      <c r="A287" s="79" t="s">
        <v>2414</v>
      </c>
      <c r="B287" s="80">
        <v>0</v>
      </c>
      <c r="C287" s="81">
        <v>0</v>
      </c>
      <c r="D287" s="81">
        <v>0</v>
      </c>
      <c r="E287" s="81">
        <v>0</v>
      </c>
      <c r="F287" s="81">
        <v>0</v>
      </c>
      <c r="G287" s="81">
        <v>0</v>
      </c>
      <c r="H287" s="81">
        <v>0</v>
      </c>
      <c r="I287" s="81">
        <v>0</v>
      </c>
      <c r="J287" s="81">
        <v>0</v>
      </c>
      <c r="K287" s="81">
        <v>0</v>
      </c>
      <c r="L287" s="81">
        <v>0</v>
      </c>
      <c r="M287" s="81">
        <v>0</v>
      </c>
      <c r="N287" s="81">
        <v>0</v>
      </c>
      <c r="O287" s="81">
        <v>0</v>
      </c>
      <c r="P287" s="81">
        <v>0</v>
      </c>
      <c r="Q287" s="81">
        <v>0</v>
      </c>
      <c r="R287" s="82">
        <v>0</v>
      </c>
      <c r="S287" s="80">
        <v>0</v>
      </c>
      <c r="T287" s="81">
        <v>0</v>
      </c>
      <c r="U287" s="81">
        <v>0</v>
      </c>
      <c r="V287" s="81">
        <v>0</v>
      </c>
      <c r="W287" s="81">
        <v>0</v>
      </c>
      <c r="X287" s="81">
        <v>0</v>
      </c>
      <c r="Y287" s="81">
        <v>0</v>
      </c>
      <c r="Z287" s="81">
        <v>0</v>
      </c>
      <c r="AA287" s="81">
        <v>0</v>
      </c>
      <c r="AB287" s="81">
        <v>0</v>
      </c>
      <c r="AC287" s="81">
        <v>0</v>
      </c>
      <c r="AD287" s="81">
        <v>0</v>
      </c>
      <c r="AE287" s="81">
        <v>0</v>
      </c>
      <c r="AF287" s="81">
        <v>0</v>
      </c>
      <c r="AG287" s="81">
        <v>0</v>
      </c>
      <c r="AH287" s="81">
        <v>0</v>
      </c>
      <c r="AI287" s="82">
        <v>0</v>
      </c>
      <c r="AJ287" s="80">
        <v>0</v>
      </c>
      <c r="AK287" s="81">
        <v>0</v>
      </c>
      <c r="AL287" s="81">
        <v>0</v>
      </c>
      <c r="AM287" s="81">
        <v>0</v>
      </c>
      <c r="AN287" s="81">
        <v>0</v>
      </c>
      <c r="AO287" s="81">
        <v>0</v>
      </c>
      <c r="AP287" s="81">
        <v>0</v>
      </c>
      <c r="AQ287" s="81">
        <v>0</v>
      </c>
      <c r="AR287" s="81">
        <v>0</v>
      </c>
      <c r="AS287" s="81">
        <v>0</v>
      </c>
      <c r="AT287" s="81">
        <v>0</v>
      </c>
      <c r="AU287" s="81">
        <v>0</v>
      </c>
      <c r="AV287" s="81">
        <v>0</v>
      </c>
      <c r="AW287" s="81">
        <v>0</v>
      </c>
      <c r="AX287" s="81">
        <v>0</v>
      </c>
      <c r="AY287" s="81">
        <v>0</v>
      </c>
      <c r="AZ287" s="82"/>
      <c r="BA287" s="80">
        <v>0</v>
      </c>
      <c r="BB287" s="81">
        <v>0</v>
      </c>
      <c r="BC287" s="81">
        <v>0</v>
      </c>
      <c r="BD287" s="81">
        <v>0</v>
      </c>
      <c r="BE287" s="81">
        <v>0</v>
      </c>
      <c r="BF287" s="81">
        <v>0</v>
      </c>
      <c r="BG287" s="81">
        <v>0</v>
      </c>
      <c r="BH287" s="81">
        <v>0</v>
      </c>
      <c r="BI287" s="81">
        <v>0</v>
      </c>
      <c r="BJ287" s="81">
        <v>0</v>
      </c>
      <c r="BK287" s="81">
        <v>0</v>
      </c>
      <c r="BL287" s="81">
        <v>0</v>
      </c>
      <c r="BM287" s="81">
        <v>0</v>
      </c>
      <c r="BN287" s="81">
        <v>0</v>
      </c>
      <c r="BO287" s="81">
        <v>0</v>
      </c>
      <c r="BP287" s="81">
        <v>0</v>
      </c>
      <c r="BQ287" s="82">
        <v>0</v>
      </c>
      <c r="BR287" s="82">
        <v>0</v>
      </c>
      <c r="BS287" s="83">
        <v>0</v>
      </c>
      <c r="BT287" s="84">
        <f t="shared" si="12"/>
        <v>0</v>
      </c>
      <c r="BU287" s="84">
        <f t="shared" si="13"/>
        <v>0</v>
      </c>
      <c r="BV287" s="84">
        <f t="shared" si="14"/>
        <v>0</v>
      </c>
    </row>
    <row r="288" spans="1:74" ht="13.15" hidden="1" customHeight="1" outlineLevel="3" x14ac:dyDescent="0.3">
      <c r="A288" s="79" t="s">
        <v>2415</v>
      </c>
      <c r="B288" s="80">
        <v>0</v>
      </c>
      <c r="C288" s="81">
        <v>0</v>
      </c>
      <c r="D288" s="81">
        <v>0</v>
      </c>
      <c r="E288" s="81">
        <v>0</v>
      </c>
      <c r="F288" s="81">
        <v>0</v>
      </c>
      <c r="G288" s="81">
        <v>0</v>
      </c>
      <c r="H288" s="81">
        <v>0</v>
      </c>
      <c r="I288" s="81">
        <v>0</v>
      </c>
      <c r="J288" s="81">
        <v>0</v>
      </c>
      <c r="K288" s="81">
        <v>0</v>
      </c>
      <c r="L288" s="81">
        <v>0</v>
      </c>
      <c r="M288" s="81">
        <v>0</v>
      </c>
      <c r="N288" s="81">
        <v>0</v>
      </c>
      <c r="O288" s="81">
        <v>0</v>
      </c>
      <c r="P288" s="81">
        <v>0</v>
      </c>
      <c r="Q288" s="81">
        <v>0</v>
      </c>
      <c r="R288" s="82">
        <v>0</v>
      </c>
      <c r="S288" s="80">
        <v>0</v>
      </c>
      <c r="T288" s="81">
        <v>0</v>
      </c>
      <c r="U288" s="81">
        <v>0</v>
      </c>
      <c r="V288" s="81">
        <v>0</v>
      </c>
      <c r="W288" s="81">
        <v>0</v>
      </c>
      <c r="X288" s="81">
        <v>0</v>
      </c>
      <c r="Y288" s="81">
        <v>0</v>
      </c>
      <c r="Z288" s="81">
        <v>0</v>
      </c>
      <c r="AA288" s="81">
        <v>0</v>
      </c>
      <c r="AB288" s="81">
        <v>0</v>
      </c>
      <c r="AC288" s="81">
        <v>0</v>
      </c>
      <c r="AD288" s="81">
        <v>0</v>
      </c>
      <c r="AE288" s="81">
        <v>0</v>
      </c>
      <c r="AF288" s="81">
        <v>0</v>
      </c>
      <c r="AG288" s="81">
        <v>0</v>
      </c>
      <c r="AH288" s="81">
        <v>0</v>
      </c>
      <c r="AI288" s="82">
        <v>0</v>
      </c>
      <c r="AJ288" s="80">
        <v>0</v>
      </c>
      <c r="AK288" s="81">
        <v>0</v>
      </c>
      <c r="AL288" s="81">
        <v>0</v>
      </c>
      <c r="AM288" s="81">
        <v>0</v>
      </c>
      <c r="AN288" s="81">
        <v>0</v>
      </c>
      <c r="AO288" s="81">
        <v>0</v>
      </c>
      <c r="AP288" s="81">
        <v>0</v>
      </c>
      <c r="AQ288" s="81">
        <v>0</v>
      </c>
      <c r="AR288" s="81">
        <v>0</v>
      </c>
      <c r="AS288" s="81">
        <v>0</v>
      </c>
      <c r="AT288" s="81">
        <v>0</v>
      </c>
      <c r="AU288" s="81">
        <v>0</v>
      </c>
      <c r="AV288" s="81">
        <v>0</v>
      </c>
      <c r="AW288" s="81">
        <v>0</v>
      </c>
      <c r="AX288" s="81">
        <v>0</v>
      </c>
      <c r="AY288" s="81">
        <v>0</v>
      </c>
      <c r="AZ288" s="82"/>
      <c r="BA288" s="80">
        <v>0</v>
      </c>
      <c r="BB288" s="81">
        <v>0</v>
      </c>
      <c r="BC288" s="81">
        <v>0</v>
      </c>
      <c r="BD288" s="81">
        <v>0</v>
      </c>
      <c r="BE288" s="81">
        <v>0</v>
      </c>
      <c r="BF288" s="81">
        <v>0</v>
      </c>
      <c r="BG288" s="81">
        <v>0</v>
      </c>
      <c r="BH288" s="81">
        <v>0</v>
      </c>
      <c r="BI288" s="81">
        <v>0</v>
      </c>
      <c r="BJ288" s="81">
        <v>0</v>
      </c>
      <c r="BK288" s="81">
        <v>0</v>
      </c>
      <c r="BL288" s="81">
        <v>0</v>
      </c>
      <c r="BM288" s="81">
        <v>0</v>
      </c>
      <c r="BN288" s="81">
        <v>0</v>
      </c>
      <c r="BO288" s="81">
        <v>0</v>
      </c>
      <c r="BP288" s="81">
        <v>0</v>
      </c>
      <c r="BQ288" s="82">
        <v>0</v>
      </c>
      <c r="BR288" s="82">
        <v>0</v>
      </c>
      <c r="BS288" s="83">
        <v>0</v>
      </c>
      <c r="BT288" s="84">
        <f t="shared" si="12"/>
        <v>0</v>
      </c>
      <c r="BU288" s="84">
        <f t="shared" si="13"/>
        <v>0</v>
      </c>
      <c r="BV288" s="84">
        <f t="shared" si="14"/>
        <v>0</v>
      </c>
    </row>
    <row r="289" spans="1:74" ht="13.15" hidden="1" customHeight="1" outlineLevel="3" x14ac:dyDescent="0.3">
      <c r="A289" s="79" t="s">
        <v>2416</v>
      </c>
      <c r="B289" s="80">
        <v>0</v>
      </c>
      <c r="C289" s="81">
        <v>0</v>
      </c>
      <c r="D289" s="81">
        <v>0</v>
      </c>
      <c r="E289" s="81">
        <v>0</v>
      </c>
      <c r="F289" s="81">
        <v>0</v>
      </c>
      <c r="G289" s="81">
        <v>0</v>
      </c>
      <c r="H289" s="81">
        <v>0</v>
      </c>
      <c r="I289" s="81">
        <v>0</v>
      </c>
      <c r="J289" s="81">
        <v>0</v>
      </c>
      <c r="K289" s="81">
        <v>0</v>
      </c>
      <c r="L289" s="81">
        <v>0</v>
      </c>
      <c r="M289" s="81">
        <v>0</v>
      </c>
      <c r="N289" s="81">
        <v>0</v>
      </c>
      <c r="O289" s="81">
        <v>0</v>
      </c>
      <c r="P289" s="81">
        <v>0</v>
      </c>
      <c r="Q289" s="81">
        <v>0</v>
      </c>
      <c r="R289" s="82">
        <v>0</v>
      </c>
      <c r="S289" s="80">
        <v>0</v>
      </c>
      <c r="T289" s="81">
        <v>0</v>
      </c>
      <c r="U289" s="81">
        <v>0</v>
      </c>
      <c r="V289" s="81">
        <v>0</v>
      </c>
      <c r="W289" s="81">
        <v>0</v>
      </c>
      <c r="X289" s="81">
        <v>0</v>
      </c>
      <c r="Y289" s="81">
        <v>0</v>
      </c>
      <c r="Z289" s="81">
        <v>0</v>
      </c>
      <c r="AA289" s="81">
        <v>0</v>
      </c>
      <c r="AB289" s="81">
        <v>0</v>
      </c>
      <c r="AC289" s="81">
        <v>0</v>
      </c>
      <c r="AD289" s="81">
        <v>0</v>
      </c>
      <c r="AE289" s="81">
        <v>0</v>
      </c>
      <c r="AF289" s="81">
        <v>0</v>
      </c>
      <c r="AG289" s="81">
        <v>0</v>
      </c>
      <c r="AH289" s="81">
        <v>0</v>
      </c>
      <c r="AI289" s="82">
        <v>0</v>
      </c>
      <c r="AJ289" s="80">
        <v>0</v>
      </c>
      <c r="AK289" s="81">
        <v>0</v>
      </c>
      <c r="AL289" s="81">
        <v>0</v>
      </c>
      <c r="AM289" s="81">
        <v>0</v>
      </c>
      <c r="AN289" s="81">
        <v>0</v>
      </c>
      <c r="AO289" s="81">
        <v>0</v>
      </c>
      <c r="AP289" s="81">
        <v>0</v>
      </c>
      <c r="AQ289" s="81">
        <v>0</v>
      </c>
      <c r="AR289" s="81">
        <v>0</v>
      </c>
      <c r="AS289" s="81">
        <v>0</v>
      </c>
      <c r="AT289" s="81">
        <v>0</v>
      </c>
      <c r="AU289" s="81">
        <v>0</v>
      </c>
      <c r="AV289" s="81">
        <v>0</v>
      </c>
      <c r="AW289" s="81">
        <v>0</v>
      </c>
      <c r="AX289" s="81">
        <v>0</v>
      </c>
      <c r="AY289" s="81">
        <v>0</v>
      </c>
      <c r="AZ289" s="82"/>
      <c r="BA289" s="80">
        <v>0</v>
      </c>
      <c r="BB289" s="81">
        <v>0</v>
      </c>
      <c r="BC289" s="81">
        <v>0</v>
      </c>
      <c r="BD289" s="81">
        <v>0</v>
      </c>
      <c r="BE289" s="81">
        <v>0</v>
      </c>
      <c r="BF289" s="81">
        <v>0</v>
      </c>
      <c r="BG289" s="81">
        <v>0</v>
      </c>
      <c r="BH289" s="81">
        <v>0</v>
      </c>
      <c r="BI289" s="81">
        <v>0</v>
      </c>
      <c r="BJ289" s="81">
        <v>0</v>
      </c>
      <c r="BK289" s="81">
        <v>0</v>
      </c>
      <c r="BL289" s="81">
        <v>0</v>
      </c>
      <c r="BM289" s="81">
        <v>0</v>
      </c>
      <c r="BN289" s="81">
        <v>0</v>
      </c>
      <c r="BO289" s="81">
        <v>0</v>
      </c>
      <c r="BP289" s="81">
        <v>0</v>
      </c>
      <c r="BQ289" s="82">
        <v>0</v>
      </c>
      <c r="BR289" s="82">
        <v>0</v>
      </c>
      <c r="BS289" s="83">
        <v>0</v>
      </c>
      <c r="BT289" s="84">
        <f t="shared" si="12"/>
        <v>0</v>
      </c>
      <c r="BU289" s="84">
        <f t="shared" si="13"/>
        <v>0</v>
      </c>
      <c r="BV289" s="84">
        <f t="shared" si="14"/>
        <v>0</v>
      </c>
    </row>
    <row r="290" spans="1:74" ht="13.15" hidden="1" customHeight="1" outlineLevel="3" x14ac:dyDescent="0.3">
      <c r="A290" s="79" t="s">
        <v>2417</v>
      </c>
      <c r="B290" s="80">
        <v>0</v>
      </c>
      <c r="C290" s="81">
        <v>0</v>
      </c>
      <c r="D290" s="81">
        <v>0</v>
      </c>
      <c r="E290" s="81">
        <v>0</v>
      </c>
      <c r="F290" s="81">
        <v>0</v>
      </c>
      <c r="G290" s="81">
        <v>0</v>
      </c>
      <c r="H290" s="81">
        <v>0</v>
      </c>
      <c r="I290" s="81">
        <v>0</v>
      </c>
      <c r="J290" s="81">
        <v>0</v>
      </c>
      <c r="K290" s="81">
        <v>0</v>
      </c>
      <c r="L290" s="81">
        <v>0</v>
      </c>
      <c r="M290" s="81">
        <v>0</v>
      </c>
      <c r="N290" s="81">
        <v>0</v>
      </c>
      <c r="O290" s="81">
        <v>0</v>
      </c>
      <c r="P290" s="81">
        <v>0</v>
      </c>
      <c r="Q290" s="81">
        <v>0</v>
      </c>
      <c r="R290" s="82">
        <v>0</v>
      </c>
      <c r="S290" s="80">
        <v>0</v>
      </c>
      <c r="T290" s="81">
        <v>0</v>
      </c>
      <c r="U290" s="81">
        <v>0</v>
      </c>
      <c r="V290" s="81">
        <v>0</v>
      </c>
      <c r="W290" s="81">
        <v>0</v>
      </c>
      <c r="X290" s="81">
        <v>0</v>
      </c>
      <c r="Y290" s="81">
        <v>0</v>
      </c>
      <c r="Z290" s="81">
        <v>0</v>
      </c>
      <c r="AA290" s="81">
        <v>0</v>
      </c>
      <c r="AB290" s="81">
        <v>0</v>
      </c>
      <c r="AC290" s="81">
        <v>0</v>
      </c>
      <c r="AD290" s="81">
        <v>0</v>
      </c>
      <c r="AE290" s="81">
        <v>0</v>
      </c>
      <c r="AF290" s="81">
        <v>0</v>
      </c>
      <c r="AG290" s="81">
        <v>0</v>
      </c>
      <c r="AH290" s="81">
        <v>0</v>
      </c>
      <c r="AI290" s="82">
        <v>0</v>
      </c>
      <c r="AJ290" s="80">
        <v>0</v>
      </c>
      <c r="AK290" s="81">
        <v>0</v>
      </c>
      <c r="AL290" s="81">
        <v>0</v>
      </c>
      <c r="AM290" s="81">
        <v>0</v>
      </c>
      <c r="AN290" s="81">
        <v>0</v>
      </c>
      <c r="AO290" s="81">
        <v>0</v>
      </c>
      <c r="AP290" s="81">
        <v>0</v>
      </c>
      <c r="AQ290" s="81">
        <v>0</v>
      </c>
      <c r="AR290" s="81">
        <v>0</v>
      </c>
      <c r="AS290" s="81">
        <v>0</v>
      </c>
      <c r="AT290" s="81">
        <v>0</v>
      </c>
      <c r="AU290" s="81">
        <v>0</v>
      </c>
      <c r="AV290" s="81">
        <v>0</v>
      </c>
      <c r="AW290" s="81">
        <v>0</v>
      </c>
      <c r="AX290" s="81">
        <v>0</v>
      </c>
      <c r="AY290" s="81">
        <v>0</v>
      </c>
      <c r="AZ290" s="82"/>
      <c r="BA290" s="80">
        <v>0</v>
      </c>
      <c r="BB290" s="81">
        <v>0</v>
      </c>
      <c r="BC290" s="81">
        <v>0</v>
      </c>
      <c r="BD290" s="81">
        <v>0</v>
      </c>
      <c r="BE290" s="81">
        <v>0</v>
      </c>
      <c r="BF290" s="81">
        <v>0</v>
      </c>
      <c r="BG290" s="81">
        <v>0</v>
      </c>
      <c r="BH290" s="81">
        <v>0</v>
      </c>
      <c r="BI290" s="81">
        <v>0</v>
      </c>
      <c r="BJ290" s="81">
        <v>0</v>
      </c>
      <c r="BK290" s="81">
        <v>0</v>
      </c>
      <c r="BL290" s="81">
        <v>0</v>
      </c>
      <c r="BM290" s="81">
        <v>0</v>
      </c>
      <c r="BN290" s="81">
        <v>0</v>
      </c>
      <c r="BO290" s="81">
        <v>0</v>
      </c>
      <c r="BP290" s="81">
        <v>0</v>
      </c>
      <c r="BQ290" s="82">
        <v>0</v>
      </c>
      <c r="BR290" s="82">
        <v>0</v>
      </c>
      <c r="BS290" s="83">
        <v>0</v>
      </c>
      <c r="BT290" s="84">
        <f t="shared" si="12"/>
        <v>0</v>
      </c>
      <c r="BU290" s="84">
        <f t="shared" si="13"/>
        <v>0</v>
      </c>
      <c r="BV290" s="84">
        <f t="shared" si="14"/>
        <v>0</v>
      </c>
    </row>
    <row r="291" spans="1:74" ht="13.15" hidden="1" customHeight="1" outlineLevel="3" x14ac:dyDescent="0.3">
      <c r="A291" s="79" t="s">
        <v>2418</v>
      </c>
      <c r="B291" s="80">
        <v>0</v>
      </c>
      <c r="C291" s="81">
        <v>0</v>
      </c>
      <c r="D291" s="81">
        <v>0</v>
      </c>
      <c r="E291" s="81">
        <v>0</v>
      </c>
      <c r="F291" s="81">
        <v>0</v>
      </c>
      <c r="G291" s="81">
        <v>0</v>
      </c>
      <c r="H291" s="81">
        <v>0</v>
      </c>
      <c r="I291" s="81">
        <v>0</v>
      </c>
      <c r="J291" s="81">
        <v>0</v>
      </c>
      <c r="K291" s="81">
        <v>0</v>
      </c>
      <c r="L291" s="81">
        <v>0</v>
      </c>
      <c r="M291" s="81">
        <v>0</v>
      </c>
      <c r="N291" s="81">
        <v>0</v>
      </c>
      <c r="O291" s="81">
        <v>0</v>
      </c>
      <c r="P291" s="81">
        <v>2974.83</v>
      </c>
      <c r="Q291" s="81">
        <v>2974.83</v>
      </c>
      <c r="R291" s="82">
        <v>2974.83</v>
      </c>
      <c r="S291" s="80">
        <v>0</v>
      </c>
      <c r="T291" s="81">
        <v>9675.6299999999992</v>
      </c>
      <c r="U291" s="81">
        <v>1511.82</v>
      </c>
      <c r="V291" s="81">
        <v>11187.449999999999</v>
      </c>
      <c r="W291" s="81">
        <v>0</v>
      </c>
      <c r="X291" s="81">
        <v>1550.22</v>
      </c>
      <c r="Y291" s="81">
        <v>0</v>
      </c>
      <c r="Z291" s="81">
        <v>1550.22</v>
      </c>
      <c r="AA291" s="81">
        <v>0</v>
      </c>
      <c r="AB291" s="81">
        <v>0</v>
      </c>
      <c r="AC291" s="81">
        <v>0</v>
      </c>
      <c r="AD291" s="81">
        <v>0</v>
      </c>
      <c r="AE291" s="81">
        <v>0</v>
      </c>
      <c r="AF291" s="81">
        <v>0</v>
      </c>
      <c r="AG291" s="81">
        <v>0</v>
      </c>
      <c r="AH291" s="81">
        <v>0</v>
      </c>
      <c r="AI291" s="82">
        <v>12737.669999999998</v>
      </c>
      <c r="AJ291" s="80">
        <v>0</v>
      </c>
      <c r="AK291" s="81">
        <v>0</v>
      </c>
      <c r="AL291" s="81">
        <v>0</v>
      </c>
      <c r="AM291" s="81">
        <v>0</v>
      </c>
      <c r="AN291" s="81">
        <v>0</v>
      </c>
      <c r="AO291" s="81">
        <v>0</v>
      </c>
      <c r="AP291" s="81">
        <v>0</v>
      </c>
      <c r="AQ291" s="81">
        <v>0</v>
      </c>
      <c r="AR291" s="81">
        <v>0</v>
      </c>
      <c r="AS291" s="81">
        <v>0</v>
      </c>
      <c r="AT291" s="81">
        <v>0</v>
      </c>
      <c r="AU291" s="81">
        <v>0</v>
      </c>
      <c r="AV291" s="81">
        <v>0</v>
      </c>
      <c r="AW291" s="81">
        <v>0</v>
      </c>
      <c r="AX291" s="81">
        <v>0</v>
      </c>
      <c r="AY291" s="81">
        <v>0</v>
      </c>
      <c r="AZ291" s="82"/>
      <c r="BA291" s="80">
        <v>0</v>
      </c>
      <c r="BB291" s="81">
        <v>9675.6299999999992</v>
      </c>
      <c r="BC291" s="81">
        <v>1511.82</v>
      </c>
      <c r="BD291" s="81">
        <v>11187.449999999999</v>
      </c>
      <c r="BE291" s="81">
        <v>0</v>
      </c>
      <c r="BF291" s="81">
        <v>0</v>
      </c>
      <c r="BG291" s="81">
        <v>0</v>
      </c>
      <c r="BH291" s="81">
        <v>0</v>
      </c>
      <c r="BI291" s="81">
        <v>0</v>
      </c>
      <c r="BJ291" s="81">
        <v>0</v>
      </c>
      <c r="BK291" s="81">
        <v>0</v>
      </c>
      <c r="BL291" s="81">
        <v>0</v>
      </c>
      <c r="BM291" s="81">
        <v>0</v>
      </c>
      <c r="BN291" s="81">
        <v>0</v>
      </c>
      <c r="BO291" s="81">
        <v>0</v>
      </c>
      <c r="BP291" s="81">
        <v>0</v>
      </c>
      <c r="BQ291" s="82">
        <v>11187.449999999999</v>
      </c>
      <c r="BR291" s="82">
        <v>1550.22</v>
      </c>
      <c r="BS291" s="83">
        <v>0</v>
      </c>
      <c r="BT291" s="84">
        <f t="shared" si="12"/>
        <v>9762.8399999999983</v>
      </c>
      <c r="BU291" s="84">
        <f t="shared" si="13"/>
        <v>12737.669999999998</v>
      </c>
      <c r="BV291" s="84">
        <f t="shared" si="14"/>
        <v>1550.2199999999993</v>
      </c>
    </row>
    <row r="292" spans="1:74" ht="13.15" hidden="1" customHeight="1" outlineLevel="3" x14ac:dyDescent="0.3">
      <c r="A292" s="79" t="s">
        <v>390</v>
      </c>
      <c r="B292" s="80">
        <v>0</v>
      </c>
      <c r="C292" s="81">
        <v>0</v>
      </c>
      <c r="D292" s="81">
        <v>0</v>
      </c>
      <c r="E292" s="81">
        <v>0</v>
      </c>
      <c r="F292" s="81">
        <v>0</v>
      </c>
      <c r="G292" s="81">
        <v>0</v>
      </c>
      <c r="H292" s="81">
        <v>0</v>
      </c>
      <c r="I292" s="81">
        <v>0</v>
      </c>
      <c r="J292" s="81">
        <v>0</v>
      </c>
      <c r="K292" s="81">
        <v>0</v>
      </c>
      <c r="L292" s="81">
        <v>0</v>
      </c>
      <c r="M292" s="81">
        <v>0</v>
      </c>
      <c r="N292" s="81">
        <v>0</v>
      </c>
      <c r="O292" s="81">
        <v>0</v>
      </c>
      <c r="P292" s="81">
        <v>0</v>
      </c>
      <c r="Q292" s="81">
        <v>0</v>
      </c>
      <c r="R292" s="82">
        <v>0</v>
      </c>
      <c r="S292" s="80">
        <v>0</v>
      </c>
      <c r="T292" s="81">
        <v>0</v>
      </c>
      <c r="U292" s="81">
        <v>0</v>
      </c>
      <c r="V292" s="81">
        <v>0</v>
      </c>
      <c r="W292" s="81">
        <v>0</v>
      </c>
      <c r="X292" s="81">
        <v>0</v>
      </c>
      <c r="Y292" s="81">
        <v>0</v>
      </c>
      <c r="Z292" s="81">
        <v>0</v>
      </c>
      <c r="AA292" s="81">
        <v>0</v>
      </c>
      <c r="AB292" s="81">
        <v>0</v>
      </c>
      <c r="AC292" s="81">
        <v>0</v>
      </c>
      <c r="AD292" s="81">
        <v>0</v>
      </c>
      <c r="AE292" s="81">
        <v>0</v>
      </c>
      <c r="AF292" s="81">
        <v>0</v>
      </c>
      <c r="AG292" s="81">
        <v>0</v>
      </c>
      <c r="AH292" s="81">
        <v>0</v>
      </c>
      <c r="AI292" s="82">
        <v>0</v>
      </c>
      <c r="AJ292" s="80">
        <v>0</v>
      </c>
      <c r="AK292" s="81">
        <v>0</v>
      </c>
      <c r="AL292" s="81">
        <v>0</v>
      </c>
      <c r="AM292" s="81">
        <v>0</v>
      </c>
      <c r="AN292" s="81">
        <v>0</v>
      </c>
      <c r="AO292" s="81">
        <v>0</v>
      </c>
      <c r="AP292" s="81">
        <v>0</v>
      </c>
      <c r="AQ292" s="81">
        <v>0</v>
      </c>
      <c r="AR292" s="81">
        <v>0</v>
      </c>
      <c r="AS292" s="81">
        <v>0</v>
      </c>
      <c r="AT292" s="81">
        <v>0</v>
      </c>
      <c r="AU292" s="81">
        <v>0</v>
      </c>
      <c r="AV292" s="81">
        <v>0</v>
      </c>
      <c r="AW292" s="81">
        <v>0</v>
      </c>
      <c r="AX292" s="81">
        <v>0</v>
      </c>
      <c r="AY292" s="81">
        <v>0</v>
      </c>
      <c r="AZ292" s="82"/>
      <c r="BA292" s="80">
        <v>0</v>
      </c>
      <c r="BB292" s="81">
        <v>0</v>
      </c>
      <c r="BC292" s="81">
        <v>0</v>
      </c>
      <c r="BD292" s="81">
        <v>0</v>
      </c>
      <c r="BE292" s="81">
        <v>0</v>
      </c>
      <c r="BF292" s="81">
        <v>0</v>
      </c>
      <c r="BG292" s="81">
        <v>0</v>
      </c>
      <c r="BH292" s="81">
        <v>0</v>
      </c>
      <c r="BI292" s="81">
        <v>0</v>
      </c>
      <c r="BJ292" s="81">
        <v>0</v>
      </c>
      <c r="BK292" s="81">
        <v>0</v>
      </c>
      <c r="BL292" s="81">
        <v>0</v>
      </c>
      <c r="BM292" s="81">
        <v>0</v>
      </c>
      <c r="BN292" s="81">
        <v>0</v>
      </c>
      <c r="BO292" s="81">
        <v>0</v>
      </c>
      <c r="BP292" s="81">
        <v>0</v>
      </c>
      <c r="BQ292" s="82">
        <v>0</v>
      </c>
      <c r="BR292" s="82">
        <v>0</v>
      </c>
      <c r="BS292" s="83">
        <v>0</v>
      </c>
      <c r="BT292" s="84">
        <f t="shared" si="12"/>
        <v>0</v>
      </c>
      <c r="BU292" s="84">
        <f t="shared" si="13"/>
        <v>0</v>
      </c>
      <c r="BV292" s="84">
        <f t="shared" si="14"/>
        <v>0</v>
      </c>
    </row>
    <row r="293" spans="1:74" ht="13.15" hidden="1" customHeight="1" outlineLevel="3" x14ac:dyDescent="0.3">
      <c r="A293" s="79" t="s">
        <v>391</v>
      </c>
      <c r="B293" s="80">
        <v>0</v>
      </c>
      <c r="C293" s="81">
        <v>0</v>
      </c>
      <c r="D293" s="81">
        <v>0</v>
      </c>
      <c r="E293" s="81">
        <v>0</v>
      </c>
      <c r="F293" s="81">
        <v>0</v>
      </c>
      <c r="G293" s="81">
        <v>0</v>
      </c>
      <c r="H293" s="81">
        <v>0</v>
      </c>
      <c r="I293" s="81">
        <v>0</v>
      </c>
      <c r="J293" s="81">
        <v>0</v>
      </c>
      <c r="K293" s="81">
        <v>0</v>
      </c>
      <c r="L293" s="81">
        <v>0</v>
      </c>
      <c r="M293" s="81">
        <v>0</v>
      </c>
      <c r="N293" s="81">
        <v>0</v>
      </c>
      <c r="O293" s="81">
        <v>0</v>
      </c>
      <c r="P293" s="81">
        <v>0</v>
      </c>
      <c r="Q293" s="81">
        <v>0</v>
      </c>
      <c r="R293" s="82">
        <v>0</v>
      </c>
      <c r="S293" s="80">
        <v>0</v>
      </c>
      <c r="T293" s="81">
        <v>0</v>
      </c>
      <c r="U293" s="81">
        <v>0</v>
      </c>
      <c r="V293" s="81">
        <v>0</v>
      </c>
      <c r="W293" s="81">
        <v>0</v>
      </c>
      <c r="X293" s="81">
        <v>0</v>
      </c>
      <c r="Y293" s="81">
        <v>0</v>
      </c>
      <c r="Z293" s="81">
        <v>0</v>
      </c>
      <c r="AA293" s="81">
        <v>0</v>
      </c>
      <c r="AB293" s="81">
        <v>0</v>
      </c>
      <c r="AC293" s="81">
        <v>0</v>
      </c>
      <c r="AD293" s="81">
        <v>0</v>
      </c>
      <c r="AE293" s="81">
        <v>0</v>
      </c>
      <c r="AF293" s="81">
        <v>0</v>
      </c>
      <c r="AG293" s="81">
        <v>0</v>
      </c>
      <c r="AH293" s="81">
        <v>0</v>
      </c>
      <c r="AI293" s="82">
        <v>0</v>
      </c>
      <c r="AJ293" s="80">
        <v>0</v>
      </c>
      <c r="AK293" s="81">
        <v>0</v>
      </c>
      <c r="AL293" s="81">
        <v>0</v>
      </c>
      <c r="AM293" s="81">
        <v>0</v>
      </c>
      <c r="AN293" s="81">
        <v>0</v>
      </c>
      <c r="AO293" s="81">
        <v>0</v>
      </c>
      <c r="AP293" s="81">
        <v>0</v>
      </c>
      <c r="AQ293" s="81">
        <v>0</v>
      </c>
      <c r="AR293" s="81">
        <v>0</v>
      </c>
      <c r="AS293" s="81">
        <v>0</v>
      </c>
      <c r="AT293" s="81">
        <v>0</v>
      </c>
      <c r="AU293" s="81">
        <v>0</v>
      </c>
      <c r="AV293" s="81">
        <v>0</v>
      </c>
      <c r="AW293" s="81">
        <v>0</v>
      </c>
      <c r="AX293" s="81">
        <v>0</v>
      </c>
      <c r="AY293" s="81">
        <v>0</v>
      </c>
      <c r="AZ293" s="82"/>
      <c r="BA293" s="80">
        <v>0</v>
      </c>
      <c r="BB293" s="81">
        <v>0</v>
      </c>
      <c r="BC293" s="81">
        <v>0</v>
      </c>
      <c r="BD293" s="81">
        <v>0</v>
      </c>
      <c r="BE293" s="81">
        <v>0</v>
      </c>
      <c r="BF293" s="81">
        <v>0</v>
      </c>
      <c r="BG293" s="81">
        <v>0</v>
      </c>
      <c r="BH293" s="81">
        <v>0</v>
      </c>
      <c r="BI293" s="81">
        <v>0</v>
      </c>
      <c r="BJ293" s="81">
        <v>0</v>
      </c>
      <c r="BK293" s="81">
        <v>0</v>
      </c>
      <c r="BL293" s="81">
        <v>0</v>
      </c>
      <c r="BM293" s="81">
        <v>0</v>
      </c>
      <c r="BN293" s="81">
        <v>0</v>
      </c>
      <c r="BO293" s="81">
        <v>0</v>
      </c>
      <c r="BP293" s="81">
        <v>0</v>
      </c>
      <c r="BQ293" s="82">
        <v>0</v>
      </c>
      <c r="BR293" s="82">
        <v>0</v>
      </c>
      <c r="BS293" s="83">
        <v>0</v>
      </c>
      <c r="BT293" s="84">
        <f t="shared" si="12"/>
        <v>0</v>
      </c>
      <c r="BU293" s="84">
        <f t="shared" si="13"/>
        <v>0</v>
      </c>
      <c r="BV293" s="84">
        <f t="shared" si="14"/>
        <v>0</v>
      </c>
    </row>
    <row r="294" spans="1:74" ht="13.15" hidden="1" customHeight="1" outlineLevel="2" collapsed="1" x14ac:dyDescent="0.3">
      <c r="A294" s="79" t="s">
        <v>392</v>
      </c>
      <c r="B294" s="80">
        <v>0</v>
      </c>
      <c r="C294" s="81">
        <v>0</v>
      </c>
      <c r="D294" s="81">
        <v>0</v>
      </c>
      <c r="E294" s="81">
        <v>0</v>
      </c>
      <c r="F294" s="81">
        <v>0</v>
      </c>
      <c r="G294" s="81">
        <v>0</v>
      </c>
      <c r="H294" s="81">
        <v>326284.19</v>
      </c>
      <c r="I294" s="81">
        <v>326284.19</v>
      </c>
      <c r="J294" s="81">
        <v>0</v>
      </c>
      <c r="K294" s="81">
        <v>21600</v>
      </c>
      <c r="L294" s="81">
        <v>128310.48</v>
      </c>
      <c r="M294" s="81">
        <v>149910.47999999998</v>
      </c>
      <c r="N294" s="81">
        <v>925</v>
      </c>
      <c r="O294" s="81">
        <v>0</v>
      </c>
      <c r="P294" s="81">
        <v>3349.35</v>
      </c>
      <c r="Q294" s="81">
        <v>4274.3500000000004</v>
      </c>
      <c r="R294" s="82">
        <v>480469.01999999996</v>
      </c>
      <c r="S294" s="80">
        <v>92713.86</v>
      </c>
      <c r="T294" s="81">
        <v>102955</v>
      </c>
      <c r="U294" s="81">
        <v>-84857.43</v>
      </c>
      <c r="V294" s="81">
        <v>110811.43</v>
      </c>
      <c r="W294" s="81">
        <v>-53790.48</v>
      </c>
      <c r="X294" s="81">
        <v>-72969.78</v>
      </c>
      <c r="Y294" s="81">
        <v>28600.5</v>
      </c>
      <c r="Z294" s="81">
        <v>-98159.760000000009</v>
      </c>
      <c r="AA294" s="81">
        <v>20389.5</v>
      </c>
      <c r="AB294" s="81">
        <v>24495</v>
      </c>
      <c r="AC294" s="81">
        <v>32568</v>
      </c>
      <c r="AD294" s="81">
        <v>77452.5</v>
      </c>
      <c r="AE294" s="81">
        <v>28290</v>
      </c>
      <c r="AF294" s="81">
        <v>32568</v>
      </c>
      <c r="AG294" s="81">
        <v>28186.5</v>
      </c>
      <c r="AH294" s="81">
        <v>89044.5</v>
      </c>
      <c r="AI294" s="82">
        <v>179148.66999999998</v>
      </c>
      <c r="AJ294" s="80">
        <v>92713.86</v>
      </c>
      <c r="AK294" s="81">
        <v>31947</v>
      </c>
      <c r="AL294" s="81">
        <v>36259.5</v>
      </c>
      <c r="AM294" s="81">
        <v>160920.35999999999</v>
      </c>
      <c r="AN294" s="81">
        <v>31291.5</v>
      </c>
      <c r="AO294" s="81">
        <v>32430</v>
      </c>
      <c r="AP294" s="81">
        <v>28600.5</v>
      </c>
      <c r="AQ294" s="81">
        <v>92322</v>
      </c>
      <c r="AR294" s="81">
        <v>20389.5</v>
      </c>
      <c r="AS294" s="81">
        <v>24495</v>
      </c>
      <c r="AT294" s="81">
        <v>32568</v>
      </c>
      <c r="AU294" s="81">
        <v>77452.5</v>
      </c>
      <c r="AV294" s="81">
        <v>28290</v>
      </c>
      <c r="AW294" s="81">
        <v>32568</v>
      </c>
      <c r="AX294" s="81">
        <v>28186.5</v>
      </c>
      <c r="AY294" s="81">
        <v>89044.5</v>
      </c>
      <c r="AZ294" s="82"/>
      <c r="BA294" s="80">
        <v>92713.86</v>
      </c>
      <c r="BB294" s="81">
        <v>102955</v>
      </c>
      <c r="BC294" s="81">
        <v>-84857.43</v>
      </c>
      <c r="BD294" s="81">
        <v>110811.43</v>
      </c>
      <c r="BE294" s="81">
        <v>-53790.48</v>
      </c>
      <c r="BF294" s="81">
        <v>32430</v>
      </c>
      <c r="BG294" s="81">
        <v>28600.5</v>
      </c>
      <c r="BH294" s="81">
        <v>7240.0199999999968</v>
      </c>
      <c r="BI294" s="81">
        <v>20389.5</v>
      </c>
      <c r="BJ294" s="81">
        <v>24495</v>
      </c>
      <c r="BK294" s="81">
        <v>32568</v>
      </c>
      <c r="BL294" s="81">
        <v>77452.5</v>
      </c>
      <c r="BM294" s="81">
        <v>28290</v>
      </c>
      <c r="BN294" s="81">
        <v>32568</v>
      </c>
      <c r="BO294" s="81">
        <v>28186.5</v>
      </c>
      <c r="BP294" s="81">
        <v>89044.5</v>
      </c>
      <c r="BQ294" s="82">
        <v>284548.44999999995</v>
      </c>
      <c r="BR294" s="82">
        <v>-19179.299999999996</v>
      </c>
      <c r="BS294" s="83">
        <v>35.655565817594479</v>
      </c>
      <c r="BT294" s="84">
        <f t="shared" si="12"/>
        <v>-301320.34999999998</v>
      </c>
      <c r="BU294" s="84">
        <f t="shared" si="13"/>
        <v>179148.66999999998</v>
      </c>
      <c r="BV294" s="84">
        <f t="shared" si="14"/>
        <v>-105399.77999999997</v>
      </c>
    </row>
    <row r="295" spans="1:74" ht="13.15" hidden="1" customHeight="1" outlineLevel="3" x14ac:dyDescent="0.3">
      <c r="A295" s="79" t="s">
        <v>393</v>
      </c>
      <c r="B295" s="80">
        <v>0</v>
      </c>
      <c r="C295" s="81">
        <v>0</v>
      </c>
      <c r="D295" s="81">
        <v>0</v>
      </c>
      <c r="E295" s="81">
        <v>0</v>
      </c>
      <c r="F295" s="81">
        <v>0</v>
      </c>
      <c r="G295" s="81">
        <v>0</v>
      </c>
      <c r="H295" s="81">
        <v>0</v>
      </c>
      <c r="I295" s="81">
        <v>0</v>
      </c>
      <c r="J295" s="81">
        <v>0</v>
      </c>
      <c r="K295" s="81">
        <v>0</v>
      </c>
      <c r="L295" s="81">
        <v>0</v>
      </c>
      <c r="M295" s="81">
        <v>0</v>
      </c>
      <c r="N295" s="81">
        <v>0</v>
      </c>
      <c r="O295" s="81">
        <v>0</v>
      </c>
      <c r="P295" s="81">
        <v>0</v>
      </c>
      <c r="Q295" s="81">
        <v>0</v>
      </c>
      <c r="R295" s="82">
        <v>0</v>
      </c>
      <c r="S295" s="80">
        <v>0</v>
      </c>
      <c r="T295" s="81">
        <v>0</v>
      </c>
      <c r="U295" s="81">
        <v>0</v>
      </c>
      <c r="V295" s="81">
        <v>0</v>
      </c>
      <c r="W295" s="81">
        <v>0</v>
      </c>
      <c r="X295" s="81">
        <v>0</v>
      </c>
      <c r="Y295" s="81">
        <v>0</v>
      </c>
      <c r="Z295" s="81">
        <v>0</v>
      </c>
      <c r="AA295" s="81">
        <v>0</v>
      </c>
      <c r="AB295" s="81">
        <v>0</v>
      </c>
      <c r="AC295" s="81">
        <v>0</v>
      </c>
      <c r="AD295" s="81">
        <v>0</v>
      </c>
      <c r="AE295" s="81">
        <v>0</v>
      </c>
      <c r="AF295" s="81">
        <v>0</v>
      </c>
      <c r="AG295" s="81">
        <v>0</v>
      </c>
      <c r="AH295" s="81">
        <v>0</v>
      </c>
      <c r="AI295" s="82">
        <v>0</v>
      </c>
      <c r="AJ295" s="80">
        <v>0</v>
      </c>
      <c r="AK295" s="81">
        <v>0</v>
      </c>
      <c r="AL295" s="81">
        <v>0</v>
      </c>
      <c r="AM295" s="81">
        <v>0</v>
      </c>
      <c r="AN295" s="81">
        <v>0</v>
      </c>
      <c r="AO295" s="81">
        <v>0</v>
      </c>
      <c r="AP295" s="81">
        <v>0</v>
      </c>
      <c r="AQ295" s="81">
        <v>0</v>
      </c>
      <c r="AR295" s="81">
        <v>0</v>
      </c>
      <c r="AS295" s="81">
        <v>0</v>
      </c>
      <c r="AT295" s="81">
        <v>0</v>
      </c>
      <c r="AU295" s="81">
        <v>0</v>
      </c>
      <c r="AV295" s="81">
        <v>0</v>
      </c>
      <c r="AW295" s="81">
        <v>0</v>
      </c>
      <c r="AX295" s="81">
        <v>0</v>
      </c>
      <c r="AY295" s="81">
        <v>0</v>
      </c>
      <c r="AZ295" s="82"/>
      <c r="BA295" s="80">
        <v>0</v>
      </c>
      <c r="BB295" s="81">
        <v>0</v>
      </c>
      <c r="BC295" s="81">
        <v>0</v>
      </c>
      <c r="BD295" s="81">
        <v>0</v>
      </c>
      <c r="BE295" s="81">
        <v>0</v>
      </c>
      <c r="BF295" s="81">
        <v>0</v>
      </c>
      <c r="BG295" s="81">
        <v>0</v>
      </c>
      <c r="BH295" s="81">
        <v>0</v>
      </c>
      <c r="BI295" s="81">
        <v>0</v>
      </c>
      <c r="BJ295" s="81">
        <v>0</v>
      </c>
      <c r="BK295" s="81">
        <v>0</v>
      </c>
      <c r="BL295" s="81">
        <v>0</v>
      </c>
      <c r="BM295" s="81">
        <v>0</v>
      </c>
      <c r="BN295" s="81">
        <v>0</v>
      </c>
      <c r="BO295" s="81">
        <v>0</v>
      </c>
      <c r="BP295" s="81">
        <v>0</v>
      </c>
      <c r="BQ295" s="82">
        <v>0</v>
      </c>
      <c r="BR295" s="82">
        <v>0</v>
      </c>
      <c r="BS295" s="83">
        <v>0</v>
      </c>
      <c r="BT295" s="84">
        <f t="shared" si="12"/>
        <v>0</v>
      </c>
      <c r="BU295" s="84">
        <f t="shared" si="13"/>
        <v>0</v>
      </c>
      <c r="BV295" s="84">
        <f t="shared" si="14"/>
        <v>0</v>
      </c>
    </row>
    <row r="296" spans="1:74" ht="13.15" hidden="1" customHeight="1" outlineLevel="3" x14ac:dyDescent="0.3">
      <c r="A296" s="79" t="s">
        <v>2419</v>
      </c>
      <c r="B296" s="80">
        <v>0</v>
      </c>
      <c r="C296" s="81">
        <v>0</v>
      </c>
      <c r="D296" s="81">
        <v>0</v>
      </c>
      <c r="E296" s="81">
        <v>0</v>
      </c>
      <c r="F296" s="81">
        <v>0</v>
      </c>
      <c r="G296" s="81">
        <v>0</v>
      </c>
      <c r="H296" s="81">
        <v>0</v>
      </c>
      <c r="I296" s="81">
        <v>0</v>
      </c>
      <c r="J296" s="81">
        <v>0</v>
      </c>
      <c r="K296" s="81">
        <v>0</v>
      </c>
      <c r="L296" s="81">
        <v>0</v>
      </c>
      <c r="M296" s="81">
        <v>0</v>
      </c>
      <c r="N296" s="81">
        <v>0</v>
      </c>
      <c r="O296" s="81">
        <v>0</v>
      </c>
      <c r="P296" s="81">
        <v>0</v>
      </c>
      <c r="Q296" s="81">
        <v>0</v>
      </c>
      <c r="R296" s="82">
        <v>0</v>
      </c>
      <c r="S296" s="80">
        <v>0</v>
      </c>
      <c r="T296" s="81">
        <v>0</v>
      </c>
      <c r="U296" s="81">
        <v>0</v>
      </c>
      <c r="V296" s="81">
        <v>0</v>
      </c>
      <c r="W296" s="81">
        <v>0</v>
      </c>
      <c r="X296" s="81">
        <v>0</v>
      </c>
      <c r="Y296" s="81">
        <v>0</v>
      </c>
      <c r="Z296" s="81">
        <v>0</v>
      </c>
      <c r="AA296" s="81">
        <v>0</v>
      </c>
      <c r="AB296" s="81">
        <v>0</v>
      </c>
      <c r="AC296" s="81">
        <v>0</v>
      </c>
      <c r="AD296" s="81">
        <v>0</v>
      </c>
      <c r="AE296" s="81">
        <v>0</v>
      </c>
      <c r="AF296" s="81">
        <v>0</v>
      </c>
      <c r="AG296" s="81">
        <v>0</v>
      </c>
      <c r="AH296" s="81">
        <v>0</v>
      </c>
      <c r="AI296" s="82">
        <v>0</v>
      </c>
      <c r="AJ296" s="80">
        <v>0</v>
      </c>
      <c r="AK296" s="81">
        <v>0</v>
      </c>
      <c r="AL296" s="81">
        <v>0</v>
      </c>
      <c r="AM296" s="81">
        <v>0</v>
      </c>
      <c r="AN296" s="81">
        <v>0</v>
      </c>
      <c r="AO296" s="81">
        <v>0</v>
      </c>
      <c r="AP296" s="81">
        <v>0</v>
      </c>
      <c r="AQ296" s="81">
        <v>0</v>
      </c>
      <c r="AR296" s="81">
        <v>0</v>
      </c>
      <c r="AS296" s="81">
        <v>0</v>
      </c>
      <c r="AT296" s="81">
        <v>0</v>
      </c>
      <c r="AU296" s="81">
        <v>0</v>
      </c>
      <c r="AV296" s="81">
        <v>0</v>
      </c>
      <c r="AW296" s="81">
        <v>0</v>
      </c>
      <c r="AX296" s="81">
        <v>0</v>
      </c>
      <c r="AY296" s="81">
        <v>0</v>
      </c>
      <c r="AZ296" s="82"/>
      <c r="BA296" s="80">
        <v>0</v>
      </c>
      <c r="BB296" s="81">
        <v>0</v>
      </c>
      <c r="BC296" s="81">
        <v>0</v>
      </c>
      <c r="BD296" s="81">
        <v>0</v>
      </c>
      <c r="BE296" s="81">
        <v>0</v>
      </c>
      <c r="BF296" s="81">
        <v>0</v>
      </c>
      <c r="BG296" s="81">
        <v>0</v>
      </c>
      <c r="BH296" s="81">
        <v>0</v>
      </c>
      <c r="BI296" s="81">
        <v>0</v>
      </c>
      <c r="BJ296" s="81">
        <v>0</v>
      </c>
      <c r="BK296" s="81">
        <v>0</v>
      </c>
      <c r="BL296" s="81">
        <v>0</v>
      </c>
      <c r="BM296" s="81">
        <v>0</v>
      </c>
      <c r="BN296" s="81">
        <v>0</v>
      </c>
      <c r="BO296" s="81">
        <v>0</v>
      </c>
      <c r="BP296" s="81">
        <v>0</v>
      </c>
      <c r="BQ296" s="82">
        <v>0</v>
      </c>
      <c r="BR296" s="82">
        <v>0</v>
      </c>
      <c r="BS296" s="83">
        <v>0</v>
      </c>
      <c r="BT296" s="84">
        <f t="shared" si="12"/>
        <v>0</v>
      </c>
      <c r="BU296" s="84">
        <f t="shared" si="13"/>
        <v>0</v>
      </c>
      <c r="BV296" s="84">
        <f t="shared" si="14"/>
        <v>0</v>
      </c>
    </row>
    <row r="297" spans="1:74" ht="13.15" hidden="1" customHeight="1" outlineLevel="3" x14ac:dyDescent="0.3">
      <c r="A297" s="79" t="s">
        <v>394</v>
      </c>
      <c r="B297" s="80"/>
      <c r="C297" s="81"/>
      <c r="D297" s="81"/>
      <c r="E297" s="81"/>
      <c r="F297" s="81"/>
      <c r="G297" s="81"/>
      <c r="H297" s="81"/>
      <c r="I297" s="81"/>
      <c r="J297" s="81"/>
      <c r="K297" s="81"/>
      <c r="L297" s="81"/>
      <c r="M297" s="81"/>
      <c r="N297" s="81"/>
      <c r="O297" s="81"/>
      <c r="P297" s="81"/>
      <c r="Q297" s="81"/>
      <c r="R297" s="82"/>
      <c r="S297" s="80"/>
      <c r="T297" s="81"/>
      <c r="U297" s="81"/>
      <c r="V297" s="81"/>
      <c r="W297" s="81"/>
      <c r="X297" s="81"/>
      <c r="Y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2"/>
      <c r="AJ297" s="80"/>
      <c r="AK297" s="81"/>
      <c r="AL297" s="81"/>
      <c r="AM297" s="81"/>
      <c r="AN297" s="81"/>
      <c r="AO297" s="81"/>
      <c r="AP297" s="81"/>
      <c r="AQ297" s="81"/>
      <c r="AR297" s="81"/>
      <c r="AS297" s="81"/>
      <c r="AT297" s="81"/>
      <c r="AU297" s="81"/>
      <c r="AV297" s="81"/>
      <c r="AW297" s="81"/>
      <c r="AX297" s="81"/>
      <c r="AY297" s="81"/>
      <c r="AZ297" s="82"/>
      <c r="BA297" s="80"/>
      <c r="BB297" s="81"/>
      <c r="BC297" s="81"/>
      <c r="BD297" s="81"/>
      <c r="BE297" s="81"/>
      <c r="BF297" s="81"/>
      <c r="BG297" s="81"/>
      <c r="BH297" s="81"/>
      <c r="BI297" s="81"/>
      <c r="BJ297" s="81"/>
      <c r="BK297" s="81"/>
      <c r="BL297" s="81"/>
      <c r="BM297" s="81"/>
      <c r="BN297" s="81"/>
      <c r="BO297" s="81"/>
      <c r="BP297" s="81"/>
      <c r="BQ297" s="82"/>
      <c r="BR297" s="82"/>
      <c r="BS297" s="83"/>
      <c r="BT297" s="84">
        <f t="shared" si="12"/>
        <v>0</v>
      </c>
      <c r="BU297" s="84">
        <f t="shared" si="13"/>
        <v>0</v>
      </c>
      <c r="BV297" s="84">
        <f t="shared" si="14"/>
        <v>0</v>
      </c>
    </row>
    <row r="298" spans="1:74" ht="13.15" hidden="1" customHeight="1" outlineLevel="3" x14ac:dyDescent="0.3">
      <c r="A298" s="79" t="s">
        <v>395</v>
      </c>
      <c r="B298" s="80">
        <v>0</v>
      </c>
      <c r="C298" s="81">
        <v>0</v>
      </c>
      <c r="D298" s="81">
        <v>0</v>
      </c>
      <c r="E298" s="81">
        <v>0</v>
      </c>
      <c r="F298" s="81">
        <v>0</v>
      </c>
      <c r="G298" s="81">
        <v>0</v>
      </c>
      <c r="H298" s="81">
        <v>0</v>
      </c>
      <c r="I298" s="81">
        <v>0</v>
      </c>
      <c r="J298" s="81">
        <v>0</v>
      </c>
      <c r="K298" s="81">
        <v>0</v>
      </c>
      <c r="L298" s="81">
        <v>0</v>
      </c>
      <c r="M298" s="81">
        <v>0</v>
      </c>
      <c r="N298" s="81">
        <v>0</v>
      </c>
      <c r="O298" s="81">
        <v>0</v>
      </c>
      <c r="P298" s="81">
        <v>0</v>
      </c>
      <c r="Q298" s="81">
        <v>0</v>
      </c>
      <c r="R298" s="82">
        <v>0</v>
      </c>
      <c r="S298" s="80">
        <v>0</v>
      </c>
      <c r="T298" s="81">
        <v>0</v>
      </c>
      <c r="U298" s="81">
        <v>0</v>
      </c>
      <c r="V298" s="81">
        <v>0</v>
      </c>
      <c r="W298" s="81">
        <v>0</v>
      </c>
      <c r="X298" s="81">
        <v>0</v>
      </c>
      <c r="Y298" s="81">
        <v>0</v>
      </c>
      <c r="Z298" s="81">
        <v>0</v>
      </c>
      <c r="AA298" s="81">
        <v>0</v>
      </c>
      <c r="AB298" s="81">
        <v>0</v>
      </c>
      <c r="AC298" s="81">
        <v>0</v>
      </c>
      <c r="AD298" s="81">
        <v>0</v>
      </c>
      <c r="AE298" s="81">
        <v>0</v>
      </c>
      <c r="AF298" s="81">
        <v>0</v>
      </c>
      <c r="AG298" s="81">
        <v>0</v>
      </c>
      <c r="AH298" s="81">
        <v>0</v>
      </c>
      <c r="AI298" s="82">
        <v>0</v>
      </c>
      <c r="AJ298" s="80">
        <v>0</v>
      </c>
      <c r="AK298" s="81">
        <v>0</v>
      </c>
      <c r="AL298" s="81">
        <v>0</v>
      </c>
      <c r="AM298" s="81">
        <v>0</v>
      </c>
      <c r="AN298" s="81">
        <v>0</v>
      </c>
      <c r="AO298" s="81">
        <v>0</v>
      </c>
      <c r="AP298" s="81">
        <v>0</v>
      </c>
      <c r="AQ298" s="81">
        <v>0</v>
      </c>
      <c r="AR298" s="81">
        <v>0</v>
      </c>
      <c r="AS298" s="81">
        <v>0</v>
      </c>
      <c r="AT298" s="81">
        <v>0</v>
      </c>
      <c r="AU298" s="81">
        <v>0</v>
      </c>
      <c r="AV298" s="81">
        <v>0</v>
      </c>
      <c r="AW298" s="81">
        <v>0</v>
      </c>
      <c r="AX298" s="81">
        <v>0</v>
      </c>
      <c r="AY298" s="81">
        <v>0</v>
      </c>
      <c r="AZ298" s="82"/>
      <c r="BA298" s="80">
        <v>0</v>
      </c>
      <c r="BB298" s="81">
        <v>0</v>
      </c>
      <c r="BC298" s="81">
        <v>0</v>
      </c>
      <c r="BD298" s="81">
        <v>0</v>
      </c>
      <c r="BE298" s="81">
        <v>0</v>
      </c>
      <c r="BF298" s="81">
        <v>0</v>
      </c>
      <c r="BG298" s="81">
        <v>0</v>
      </c>
      <c r="BH298" s="81">
        <v>0</v>
      </c>
      <c r="BI298" s="81">
        <v>0</v>
      </c>
      <c r="BJ298" s="81">
        <v>0</v>
      </c>
      <c r="BK298" s="81">
        <v>0</v>
      </c>
      <c r="BL298" s="81">
        <v>0</v>
      </c>
      <c r="BM298" s="81">
        <v>0</v>
      </c>
      <c r="BN298" s="81">
        <v>0</v>
      </c>
      <c r="BO298" s="81">
        <v>0</v>
      </c>
      <c r="BP298" s="81">
        <v>0</v>
      </c>
      <c r="BQ298" s="82">
        <v>0</v>
      </c>
      <c r="BR298" s="82">
        <v>0</v>
      </c>
      <c r="BS298" s="83">
        <v>0</v>
      </c>
      <c r="BT298" s="84">
        <f t="shared" si="12"/>
        <v>0</v>
      </c>
      <c r="BU298" s="84">
        <f t="shared" si="13"/>
        <v>0</v>
      </c>
      <c r="BV298" s="84">
        <f t="shared" si="14"/>
        <v>0</v>
      </c>
    </row>
    <row r="299" spans="1:74" ht="13.15" hidden="1" customHeight="1" outlineLevel="3" x14ac:dyDescent="0.3">
      <c r="A299" s="79" t="s">
        <v>2420</v>
      </c>
      <c r="B299" s="80">
        <v>0</v>
      </c>
      <c r="C299" s="81">
        <v>0</v>
      </c>
      <c r="D299" s="81">
        <v>0</v>
      </c>
      <c r="E299" s="81">
        <v>0</v>
      </c>
      <c r="F299" s="81">
        <v>0</v>
      </c>
      <c r="G299" s="81">
        <v>0</v>
      </c>
      <c r="H299" s="81">
        <v>0</v>
      </c>
      <c r="I299" s="81">
        <v>0</v>
      </c>
      <c r="J299" s="81">
        <v>0</v>
      </c>
      <c r="K299" s="81">
        <v>0</v>
      </c>
      <c r="L299" s="81">
        <v>0</v>
      </c>
      <c r="M299" s="81">
        <v>0</v>
      </c>
      <c r="N299" s="81">
        <v>0</v>
      </c>
      <c r="O299" s="81">
        <v>0</v>
      </c>
      <c r="P299" s="81">
        <v>0</v>
      </c>
      <c r="Q299" s="81">
        <v>0</v>
      </c>
      <c r="R299" s="82">
        <v>0</v>
      </c>
      <c r="S299" s="80">
        <v>0</v>
      </c>
      <c r="T299" s="81">
        <v>0</v>
      </c>
      <c r="U299" s="81">
        <v>0</v>
      </c>
      <c r="V299" s="81">
        <v>0</v>
      </c>
      <c r="W299" s="81">
        <v>0</v>
      </c>
      <c r="X299" s="81">
        <v>0</v>
      </c>
      <c r="Y299" s="81">
        <v>0</v>
      </c>
      <c r="Z299" s="81">
        <v>0</v>
      </c>
      <c r="AA299" s="81">
        <v>0</v>
      </c>
      <c r="AB299" s="81">
        <v>0</v>
      </c>
      <c r="AC299" s="81">
        <v>0</v>
      </c>
      <c r="AD299" s="81">
        <v>0</v>
      </c>
      <c r="AE299" s="81">
        <v>0</v>
      </c>
      <c r="AF299" s="81">
        <v>0</v>
      </c>
      <c r="AG299" s="81">
        <v>0</v>
      </c>
      <c r="AH299" s="81">
        <v>0</v>
      </c>
      <c r="AI299" s="82">
        <v>0</v>
      </c>
      <c r="AJ299" s="80">
        <v>0</v>
      </c>
      <c r="AK299" s="81">
        <v>0</v>
      </c>
      <c r="AL299" s="81">
        <v>0</v>
      </c>
      <c r="AM299" s="81">
        <v>0</v>
      </c>
      <c r="AN299" s="81">
        <v>0</v>
      </c>
      <c r="AO299" s="81">
        <v>0</v>
      </c>
      <c r="AP299" s="81">
        <v>0</v>
      </c>
      <c r="AQ299" s="81">
        <v>0</v>
      </c>
      <c r="AR299" s="81">
        <v>0</v>
      </c>
      <c r="AS299" s="81">
        <v>0</v>
      </c>
      <c r="AT299" s="81">
        <v>0</v>
      </c>
      <c r="AU299" s="81">
        <v>0</v>
      </c>
      <c r="AV299" s="81">
        <v>0</v>
      </c>
      <c r="AW299" s="81">
        <v>0</v>
      </c>
      <c r="AX299" s="81">
        <v>0</v>
      </c>
      <c r="AY299" s="81">
        <v>0</v>
      </c>
      <c r="AZ299" s="82"/>
      <c r="BA299" s="80">
        <v>0</v>
      </c>
      <c r="BB299" s="81">
        <v>0</v>
      </c>
      <c r="BC299" s="81">
        <v>0</v>
      </c>
      <c r="BD299" s="81">
        <v>0</v>
      </c>
      <c r="BE299" s="81">
        <v>0</v>
      </c>
      <c r="BF299" s="81">
        <v>0</v>
      </c>
      <c r="BG299" s="81">
        <v>0</v>
      </c>
      <c r="BH299" s="81">
        <v>0</v>
      </c>
      <c r="BI299" s="81">
        <v>0</v>
      </c>
      <c r="BJ299" s="81">
        <v>0</v>
      </c>
      <c r="BK299" s="81">
        <v>0</v>
      </c>
      <c r="BL299" s="81">
        <v>0</v>
      </c>
      <c r="BM299" s="81">
        <v>0</v>
      </c>
      <c r="BN299" s="81">
        <v>0</v>
      </c>
      <c r="BO299" s="81">
        <v>0</v>
      </c>
      <c r="BP299" s="81">
        <v>0</v>
      </c>
      <c r="BQ299" s="82">
        <v>0</v>
      </c>
      <c r="BR299" s="82">
        <v>0</v>
      </c>
      <c r="BS299" s="83">
        <v>0</v>
      </c>
      <c r="BT299" s="84">
        <f t="shared" si="12"/>
        <v>0</v>
      </c>
      <c r="BU299" s="84">
        <f t="shared" si="13"/>
        <v>0</v>
      </c>
      <c r="BV299" s="84">
        <f t="shared" si="14"/>
        <v>0</v>
      </c>
    </row>
    <row r="300" spans="1:74" ht="13.15" hidden="1" customHeight="1" outlineLevel="3" x14ac:dyDescent="0.3">
      <c r="A300" s="79" t="s">
        <v>2421</v>
      </c>
      <c r="B300" s="80">
        <v>0</v>
      </c>
      <c r="C300" s="81">
        <v>0</v>
      </c>
      <c r="D300" s="81">
        <v>0</v>
      </c>
      <c r="E300" s="81">
        <v>0</v>
      </c>
      <c r="F300" s="81">
        <v>0</v>
      </c>
      <c r="G300" s="81">
        <v>0</v>
      </c>
      <c r="H300" s="81">
        <v>0</v>
      </c>
      <c r="I300" s="81">
        <v>0</v>
      </c>
      <c r="J300" s="81">
        <v>0</v>
      </c>
      <c r="K300" s="81">
        <v>0</v>
      </c>
      <c r="L300" s="81">
        <v>0</v>
      </c>
      <c r="M300" s="81">
        <v>0</v>
      </c>
      <c r="N300" s="81">
        <v>0</v>
      </c>
      <c r="O300" s="81">
        <v>0</v>
      </c>
      <c r="P300" s="81">
        <v>0</v>
      </c>
      <c r="Q300" s="81">
        <v>0</v>
      </c>
      <c r="R300" s="82">
        <v>0</v>
      </c>
      <c r="S300" s="80">
        <v>0</v>
      </c>
      <c r="T300" s="81">
        <v>0</v>
      </c>
      <c r="U300" s="81">
        <v>0</v>
      </c>
      <c r="V300" s="81">
        <v>0</v>
      </c>
      <c r="W300" s="81">
        <v>0</v>
      </c>
      <c r="X300" s="81">
        <v>0</v>
      </c>
      <c r="Y300" s="81">
        <v>0</v>
      </c>
      <c r="Z300" s="81">
        <v>0</v>
      </c>
      <c r="AA300" s="81">
        <v>0</v>
      </c>
      <c r="AB300" s="81">
        <v>0</v>
      </c>
      <c r="AC300" s="81">
        <v>0</v>
      </c>
      <c r="AD300" s="81">
        <v>0</v>
      </c>
      <c r="AE300" s="81">
        <v>0</v>
      </c>
      <c r="AF300" s="81">
        <v>0</v>
      </c>
      <c r="AG300" s="81">
        <v>0</v>
      </c>
      <c r="AH300" s="81">
        <v>0</v>
      </c>
      <c r="AI300" s="82">
        <v>0</v>
      </c>
      <c r="AJ300" s="80">
        <v>0</v>
      </c>
      <c r="AK300" s="81">
        <v>0</v>
      </c>
      <c r="AL300" s="81">
        <v>0</v>
      </c>
      <c r="AM300" s="81">
        <v>0</v>
      </c>
      <c r="AN300" s="81">
        <v>0</v>
      </c>
      <c r="AO300" s="81">
        <v>0</v>
      </c>
      <c r="AP300" s="81">
        <v>0</v>
      </c>
      <c r="AQ300" s="81">
        <v>0</v>
      </c>
      <c r="AR300" s="81">
        <v>0</v>
      </c>
      <c r="AS300" s="81">
        <v>0</v>
      </c>
      <c r="AT300" s="81">
        <v>0</v>
      </c>
      <c r="AU300" s="81">
        <v>0</v>
      </c>
      <c r="AV300" s="81">
        <v>0</v>
      </c>
      <c r="AW300" s="81">
        <v>0</v>
      </c>
      <c r="AX300" s="81">
        <v>0</v>
      </c>
      <c r="AY300" s="81">
        <v>0</v>
      </c>
      <c r="AZ300" s="82"/>
      <c r="BA300" s="80">
        <v>0</v>
      </c>
      <c r="BB300" s="81">
        <v>0</v>
      </c>
      <c r="BC300" s="81">
        <v>0</v>
      </c>
      <c r="BD300" s="81">
        <v>0</v>
      </c>
      <c r="BE300" s="81">
        <v>0</v>
      </c>
      <c r="BF300" s="81">
        <v>0</v>
      </c>
      <c r="BG300" s="81">
        <v>0</v>
      </c>
      <c r="BH300" s="81">
        <v>0</v>
      </c>
      <c r="BI300" s="81">
        <v>0</v>
      </c>
      <c r="BJ300" s="81">
        <v>0</v>
      </c>
      <c r="BK300" s="81">
        <v>0</v>
      </c>
      <c r="BL300" s="81">
        <v>0</v>
      </c>
      <c r="BM300" s="81">
        <v>0</v>
      </c>
      <c r="BN300" s="81">
        <v>0</v>
      </c>
      <c r="BO300" s="81">
        <v>0</v>
      </c>
      <c r="BP300" s="81">
        <v>0</v>
      </c>
      <c r="BQ300" s="82">
        <v>0</v>
      </c>
      <c r="BR300" s="82">
        <v>0</v>
      </c>
      <c r="BS300" s="83">
        <v>0</v>
      </c>
      <c r="BT300" s="84">
        <f t="shared" si="12"/>
        <v>0</v>
      </c>
      <c r="BU300" s="84">
        <f t="shared" si="13"/>
        <v>0</v>
      </c>
      <c r="BV300" s="84">
        <f t="shared" si="14"/>
        <v>0</v>
      </c>
    </row>
    <row r="301" spans="1:74" ht="13.15" hidden="1" customHeight="1" outlineLevel="2" collapsed="1" x14ac:dyDescent="0.3">
      <c r="A301" s="79" t="s">
        <v>396</v>
      </c>
      <c r="B301" s="80">
        <v>0</v>
      </c>
      <c r="C301" s="81">
        <v>0</v>
      </c>
      <c r="D301" s="81">
        <v>0</v>
      </c>
      <c r="E301" s="81">
        <v>0</v>
      </c>
      <c r="F301" s="81">
        <v>0</v>
      </c>
      <c r="G301" s="81">
        <v>0</v>
      </c>
      <c r="H301" s="81">
        <v>0</v>
      </c>
      <c r="I301" s="81">
        <v>0</v>
      </c>
      <c r="J301" s="81">
        <v>0</v>
      </c>
      <c r="K301" s="81">
        <v>0</v>
      </c>
      <c r="L301" s="81">
        <v>0</v>
      </c>
      <c r="M301" s="81">
        <v>0</v>
      </c>
      <c r="N301" s="81">
        <v>0</v>
      </c>
      <c r="O301" s="81">
        <v>0</v>
      </c>
      <c r="P301" s="81">
        <v>0</v>
      </c>
      <c r="Q301" s="81">
        <v>0</v>
      </c>
      <c r="R301" s="82">
        <v>0</v>
      </c>
      <c r="S301" s="80">
        <v>0</v>
      </c>
      <c r="T301" s="81">
        <v>0</v>
      </c>
      <c r="U301" s="81">
        <v>0</v>
      </c>
      <c r="V301" s="81">
        <v>0</v>
      </c>
      <c r="W301" s="81">
        <v>0</v>
      </c>
      <c r="X301" s="81">
        <v>0</v>
      </c>
      <c r="Y301" s="81">
        <v>0</v>
      </c>
      <c r="Z301" s="81">
        <v>0</v>
      </c>
      <c r="AA301" s="81">
        <v>0</v>
      </c>
      <c r="AB301" s="81">
        <v>0</v>
      </c>
      <c r="AC301" s="81">
        <v>0</v>
      </c>
      <c r="AD301" s="81">
        <v>0</v>
      </c>
      <c r="AE301" s="81">
        <v>0</v>
      </c>
      <c r="AF301" s="81">
        <v>0</v>
      </c>
      <c r="AG301" s="81">
        <v>0</v>
      </c>
      <c r="AH301" s="81">
        <v>0</v>
      </c>
      <c r="AI301" s="82">
        <v>0</v>
      </c>
      <c r="AJ301" s="80">
        <v>0</v>
      </c>
      <c r="AK301" s="81">
        <v>0</v>
      </c>
      <c r="AL301" s="81">
        <v>0</v>
      </c>
      <c r="AM301" s="81">
        <v>0</v>
      </c>
      <c r="AN301" s="81">
        <v>0</v>
      </c>
      <c r="AO301" s="81">
        <v>0</v>
      </c>
      <c r="AP301" s="81">
        <v>0</v>
      </c>
      <c r="AQ301" s="81">
        <v>0</v>
      </c>
      <c r="AR301" s="81">
        <v>0</v>
      </c>
      <c r="AS301" s="81">
        <v>0</v>
      </c>
      <c r="AT301" s="81">
        <v>0</v>
      </c>
      <c r="AU301" s="81">
        <v>0</v>
      </c>
      <c r="AV301" s="81">
        <v>0</v>
      </c>
      <c r="AW301" s="81">
        <v>0</v>
      </c>
      <c r="AX301" s="81">
        <v>0</v>
      </c>
      <c r="AY301" s="81">
        <v>0</v>
      </c>
      <c r="AZ301" s="82"/>
      <c r="BA301" s="80">
        <v>0</v>
      </c>
      <c r="BB301" s="81">
        <v>0</v>
      </c>
      <c r="BC301" s="81">
        <v>0</v>
      </c>
      <c r="BD301" s="81">
        <v>0</v>
      </c>
      <c r="BE301" s="81">
        <v>0</v>
      </c>
      <c r="BF301" s="81">
        <v>0</v>
      </c>
      <c r="BG301" s="81">
        <v>0</v>
      </c>
      <c r="BH301" s="81">
        <v>0</v>
      </c>
      <c r="BI301" s="81">
        <v>0</v>
      </c>
      <c r="BJ301" s="81">
        <v>0</v>
      </c>
      <c r="BK301" s="81">
        <v>0</v>
      </c>
      <c r="BL301" s="81">
        <v>0</v>
      </c>
      <c r="BM301" s="81">
        <v>0</v>
      </c>
      <c r="BN301" s="81">
        <v>0</v>
      </c>
      <c r="BO301" s="81">
        <v>0</v>
      </c>
      <c r="BP301" s="81">
        <v>0</v>
      </c>
      <c r="BQ301" s="82">
        <v>0</v>
      </c>
      <c r="BR301" s="82">
        <v>0</v>
      </c>
      <c r="BS301" s="83">
        <v>0</v>
      </c>
      <c r="BT301" s="84">
        <f t="shared" si="12"/>
        <v>0</v>
      </c>
      <c r="BU301" s="84">
        <f t="shared" si="13"/>
        <v>0</v>
      </c>
      <c r="BV301" s="84">
        <f t="shared" si="14"/>
        <v>0</v>
      </c>
    </row>
    <row r="302" spans="1:74" ht="13.15" hidden="1" customHeight="1" outlineLevel="3" x14ac:dyDescent="0.3">
      <c r="A302" s="79" t="s">
        <v>397</v>
      </c>
      <c r="B302" s="80">
        <v>0</v>
      </c>
      <c r="C302" s="81">
        <v>0</v>
      </c>
      <c r="D302" s="81">
        <v>0</v>
      </c>
      <c r="E302" s="81">
        <v>0</v>
      </c>
      <c r="F302" s="81">
        <v>0</v>
      </c>
      <c r="G302" s="81">
        <v>0</v>
      </c>
      <c r="H302" s="81">
        <v>0</v>
      </c>
      <c r="I302" s="81">
        <v>0</v>
      </c>
      <c r="J302" s="81">
        <v>0</v>
      </c>
      <c r="K302" s="81">
        <v>0</v>
      </c>
      <c r="L302" s="81">
        <v>0</v>
      </c>
      <c r="M302" s="81">
        <v>0</v>
      </c>
      <c r="N302" s="81">
        <v>0</v>
      </c>
      <c r="O302" s="81">
        <v>0</v>
      </c>
      <c r="P302" s="81">
        <v>0</v>
      </c>
      <c r="Q302" s="81">
        <v>0</v>
      </c>
      <c r="R302" s="82">
        <v>0</v>
      </c>
      <c r="S302" s="80">
        <v>0</v>
      </c>
      <c r="T302" s="81">
        <v>0</v>
      </c>
      <c r="U302" s="81">
        <v>0</v>
      </c>
      <c r="V302" s="81">
        <v>0</v>
      </c>
      <c r="W302" s="81">
        <v>0</v>
      </c>
      <c r="X302" s="81">
        <v>0</v>
      </c>
      <c r="Y302" s="81">
        <v>0</v>
      </c>
      <c r="Z302" s="81">
        <v>0</v>
      </c>
      <c r="AA302" s="81">
        <v>0</v>
      </c>
      <c r="AB302" s="81">
        <v>0</v>
      </c>
      <c r="AC302" s="81">
        <v>0</v>
      </c>
      <c r="AD302" s="81">
        <v>0</v>
      </c>
      <c r="AE302" s="81">
        <v>0</v>
      </c>
      <c r="AF302" s="81">
        <v>0</v>
      </c>
      <c r="AG302" s="81">
        <v>0</v>
      </c>
      <c r="AH302" s="81">
        <v>0</v>
      </c>
      <c r="AI302" s="82">
        <v>0</v>
      </c>
      <c r="AJ302" s="80">
        <v>0</v>
      </c>
      <c r="AK302" s="81">
        <v>0</v>
      </c>
      <c r="AL302" s="81">
        <v>0</v>
      </c>
      <c r="AM302" s="81">
        <v>0</v>
      </c>
      <c r="AN302" s="81">
        <v>0</v>
      </c>
      <c r="AO302" s="81">
        <v>0</v>
      </c>
      <c r="AP302" s="81">
        <v>0</v>
      </c>
      <c r="AQ302" s="81">
        <v>0</v>
      </c>
      <c r="AR302" s="81">
        <v>0</v>
      </c>
      <c r="AS302" s="81">
        <v>0</v>
      </c>
      <c r="AT302" s="81">
        <v>0</v>
      </c>
      <c r="AU302" s="81">
        <v>0</v>
      </c>
      <c r="AV302" s="81">
        <v>0</v>
      </c>
      <c r="AW302" s="81">
        <v>0</v>
      </c>
      <c r="AX302" s="81">
        <v>0</v>
      </c>
      <c r="AY302" s="81">
        <v>0</v>
      </c>
      <c r="AZ302" s="82"/>
      <c r="BA302" s="80">
        <v>0</v>
      </c>
      <c r="BB302" s="81">
        <v>0</v>
      </c>
      <c r="BC302" s="81">
        <v>0</v>
      </c>
      <c r="BD302" s="81">
        <v>0</v>
      </c>
      <c r="BE302" s="81">
        <v>0</v>
      </c>
      <c r="BF302" s="81">
        <v>0</v>
      </c>
      <c r="BG302" s="81">
        <v>0</v>
      </c>
      <c r="BH302" s="81">
        <v>0</v>
      </c>
      <c r="BI302" s="81">
        <v>0</v>
      </c>
      <c r="BJ302" s="81">
        <v>0</v>
      </c>
      <c r="BK302" s="81">
        <v>0</v>
      </c>
      <c r="BL302" s="81">
        <v>0</v>
      </c>
      <c r="BM302" s="81">
        <v>0</v>
      </c>
      <c r="BN302" s="81">
        <v>0</v>
      </c>
      <c r="BO302" s="81">
        <v>0</v>
      </c>
      <c r="BP302" s="81">
        <v>0</v>
      </c>
      <c r="BQ302" s="82">
        <v>0</v>
      </c>
      <c r="BR302" s="82">
        <v>0</v>
      </c>
      <c r="BS302" s="83">
        <v>0</v>
      </c>
      <c r="BT302" s="84">
        <f t="shared" si="12"/>
        <v>0</v>
      </c>
      <c r="BU302" s="84">
        <f t="shared" si="13"/>
        <v>0</v>
      </c>
      <c r="BV302" s="84">
        <f t="shared" si="14"/>
        <v>0</v>
      </c>
    </row>
    <row r="303" spans="1:74" ht="13.15" hidden="1" customHeight="1" outlineLevel="3" x14ac:dyDescent="0.3">
      <c r="A303" s="79" t="s">
        <v>398</v>
      </c>
      <c r="B303" s="80">
        <v>0</v>
      </c>
      <c r="C303" s="81">
        <v>0</v>
      </c>
      <c r="D303" s="81">
        <v>0</v>
      </c>
      <c r="E303" s="81">
        <v>0</v>
      </c>
      <c r="F303" s="81">
        <v>0</v>
      </c>
      <c r="G303" s="81">
        <v>0</v>
      </c>
      <c r="H303" s="81">
        <v>0</v>
      </c>
      <c r="I303" s="81">
        <v>0</v>
      </c>
      <c r="J303" s="81">
        <v>0</v>
      </c>
      <c r="K303" s="81">
        <v>0</v>
      </c>
      <c r="L303" s="81">
        <v>0</v>
      </c>
      <c r="M303" s="81">
        <v>0</v>
      </c>
      <c r="N303" s="81">
        <v>0</v>
      </c>
      <c r="O303" s="81">
        <v>0</v>
      </c>
      <c r="P303" s="81">
        <v>0</v>
      </c>
      <c r="Q303" s="81">
        <v>0</v>
      </c>
      <c r="R303" s="82">
        <v>0</v>
      </c>
      <c r="S303" s="80">
        <v>0</v>
      </c>
      <c r="T303" s="81">
        <v>0</v>
      </c>
      <c r="U303" s="81">
        <v>0</v>
      </c>
      <c r="V303" s="81">
        <v>0</v>
      </c>
      <c r="W303" s="81">
        <v>0</v>
      </c>
      <c r="X303" s="81">
        <v>0</v>
      </c>
      <c r="Y303" s="81">
        <v>7792.6</v>
      </c>
      <c r="Z303" s="81">
        <v>7792.6</v>
      </c>
      <c r="AA303" s="81">
        <v>5555.4</v>
      </c>
      <c r="AB303" s="81">
        <v>6674</v>
      </c>
      <c r="AC303" s="81">
        <v>8873.6</v>
      </c>
      <c r="AD303" s="81">
        <v>21103</v>
      </c>
      <c r="AE303" s="81">
        <v>7708</v>
      </c>
      <c r="AF303" s="81">
        <v>8873.6</v>
      </c>
      <c r="AG303" s="81">
        <v>7679.8</v>
      </c>
      <c r="AH303" s="81">
        <v>24261.399999999998</v>
      </c>
      <c r="AI303" s="82">
        <v>53157</v>
      </c>
      <c r="AJ303" s="80">
        <v>0</v>
      </c>
      <c r="AK303" s="81">
        <v>8704.4</v>
      </c>
      <c r="AL303" s="81">
        <v>9879.4</v>
      </c>
      <c r="AM303" s="81">
        <v>18583.8</v>
      </c>
      <c r="AN303" s="81">
        <v>8525.7999999999993</v>
      </c>
      <c r="AO303" s="81">
        <v>8836</v>
      </c>
      <c r="AP303" s="81">
        <v>7792.6</v>
      </c>
      <c r="AQ303" s="81">
        <v>25154.400000000001</v>
      </c>
      <c r="AR303" s="81">
        <v>5555.4</v>
      </c>
      <c r="AS303" s="81">
        <v>6674</v>
      </c>
      <c r="AT303" s="81">
        <v>8873.6</v>
      </c>
      <c r="AU303" s="81">
        <v>21103</v>
      </c>
      <c r="AV303" s="81">
        <v>7708</v>
      </c>
      <c r="AW303" s="81">
        <v>8873.6</v>
      </c>
      <c r="AX303" s="81">
        <v>7679.8</v>
      </c>
      <c r="AY303" s="81">
        <v>24261.399999999998</v>
      </c>
      <c r="AZ303" s="82"/>
      <c r="BA303" s="80">
        <v>0</v>
      </c>
      <c r="BB303" s="81">
        <v>0</v>
      </c>
      <c r="BC303" s="81">
        <v>0</v>
      </c>
      <c r="BD303" s="81">
        <v>0</v>
      </c>
      <c r="BE303" s="81">
        <v>0</v>
      </c>
      <c r="BF303" s="81">
        <v>8836</v>
      </c>
      <c r="BG303" s="81">
        <v>7792.6</v>
      </c>
      <c r="BH303" s="81">
        <v>16628.599999999999</v>
      </c>
      <c r="BI303" s="81">
        <v>5555.4</v>
      </c>
      <c r="BJ303" s="81">
        <v>6674</v>
      </c>
      <c r="BK303" s="81">
        <v>8873.6</v>
      </c>
      <c r="BL303" s="81">
        <v>21103</v>
      </c>
      <c r="BM303" s="81">
        <v>7708</v>
      </c>
      <c r="BN303" s="81">
        <v>8873.6</v>
      </c>
      <c r="BO303" s="81">
        <v>7679.8</v>
      </c>
      <c r="BP303" s="81">
        <v>24261.399999999998</v>
      </c>
      <c r="BQ303" s="82">
        <v>61993</v>
      </c>
      <c r="BR303" s="82">
        <v>0</v>
      </c>
      <c r="BS303" s="83">
        <v>0</v>
      </c>
      <c r="BT303" s="84">
        <f t="shared" si="12"/>
        <v>53157</v>
      </c>
      <c r="BU303" s="84">
        <f t="shared" si="13"/>
        <v>53157</v>
      </c>
      <c r="BV303" s="84">
        <f t="shared" si="14"/>
        <v>-8836</v>
      </c>
    </row>
    <row r="304" spans="1:74" ht="13.15" hidden="1" customHeight="1" outlineLevel="3" x14ac:dyDescent="0.3">
      <c r="A304" s="79" t="s">
        <v>399</v>
      </c>
      <c r="B304" s="80">
        <v>0</v>
      </c>
      <c r="C304" s="81">
        <v>0</v>
      </c>
      <c r="D304" s="81">
        <v>-7244.19</v>
      </c>
      <c r="E304" s="81">
        <v>-7244.19</v>
      </c>
      <c r="F304" s="81">
        <v>0</v>
      </c>
      <c r="G304" s="81">
        <v>0</v>
      </c>
      <c r="H304" s="81">
        <v>0</v>
      </c>
      <c r="I304" s="81">
        <v>0</v>
      </c>
      <c r="J304" s="81">
        <v>0</v>
      </c>
      <c r="K304" s="81">
        <v>0</v>
      </c>
      <c r="L304" s="81">
        <v>0</v>
      </c>
      <c r="M304" s="81">
        <v>0</v>
      </c>
      <c r="N304" s="81">
        <v>0</v>
      </c>
      <c r="O304" s="81">
        <v>0</v>
      </c>
      <c r="P304" s="81">
        <v>0</v>
      </c>
      <c r="Q304" s="81">
        <v>0</v>
      </c>
      <c r="R304" s="82">
        <v>-7244.19</v>
      </c>
      <c r="S304" s="80">
        <v>0</v>
      </c>
      <c r="T304" s="81">
        <v>0</v>
      </c>
      <c r="U304" s="81">
        <v>0</v>
      </c>
      <c r="V304" s="81">
        <v>0</v>
      </c>
      <c r="W304" s="81">
        <v>83.24</v>
      </c>
      <c r="X304" s="81">
        <v>-14.62</v>
      </c>
      <c r="Y304" s="81">
        <v>0</v>
      </c>
      <c r="Z304" s="81">
        <v>68.61999999999999</v>
      </c>
      <c r="AA304" s="81">
        <v>0</v>
      </c>
      <c r="AB304" s="81">
        <v>0</v>
      </c>
      <c r="AC304" s="81">
        <v>0</v>
      </c>
      <c r="AD304" s="81">
        <v>0</v>
      </c>
      <c r="AE304" s="81">
        <v>0</v>
      </c>
      <c r="AF304" s="81">
        <v>0</v>
      </c>
      <c r="AG304" s="81">
        <v>0</v>
      </c>
      <c r="AH304" s="81">
        <v>0</v>
      </c>
      <c r="AI304" s="82">
        <v>68.61999999999999</v>
      </c>
      <c r="AJ304" s="80">
        <v>0</v>
      </c>
      <c r="AK304" s="81">
        <v>0</v>
      </c>
      <c r="AL304" s="81">
        <v>0</v>
      </c>
      <c r="AM304" s="81">
        <v>0</v>
      </c>
      <c r="AN304" s="81">
        <v>0</v>
      </c>
      <c r="AO304" s="81">
        <v>0</v>
      </c>
      <c r="AP304" s="81">
        <v>0</v>
      </c>
      <c r="AQ304" s="81">
        <v>0</v>
      </c>
      <c r="AR304" s="81">
        <v>0</v>
      </c>
      <c r="AS304" s="81">
        <v>0</v>
      </c>
      <c r="AT304" s="81">
        <v>0</v>
      </c>
      <c r="AU304" s="81">
        <v>0</v>
      </c>
      <c r="AV304" s="81">
        <v>0</v>
      </c>
      <c r="AW304" s="81">
        <v>0</v>
      </c>
      <c r="AX304" s="81">
        <v>0</v>
      </c>
      <c r="AY304" s="81">
        <v>0</v>
      </c>
      <c r="AZ304" s="82"/>
      <c r="BA304" s="80">
        <v>0</v>
      </c>
      <c r="BB304" s="81">
        <v>0</v>
      </c>
      <c r="BC304" s="81">
        <v>0</v>
      </c>
      <c r="BD304" s="81">
        <v>0</v>
      </c>
      <c r="BE304" s="81">
        <v>83.24</v>
      </c>
      <c r="BF304" s="81">
        <v>0</v>
      </c>
      <c r="BG304" s="81">
        <v>0</v>
      </c>
      <c r="BH304" s="81">
        <v>83.24</v>
      </c>
      <c r="BI304" s="81">
        <v>0</v>
      </c>
      <c r="BJ304" s="81">
        <v>0</v>
      </c>
      <c r="BK304" s="81">
        <v>0</v>
      </c>
      <c r="BL304" s="81">
        <v>0</v>
      </c>
      <c r="BM304" s="81">
        <v>0</v>
      </c>
      <c r="BN304" s="81">
        <v>0</v>
      </c>
      <c r="BO304" s="81">
        <v>0</v>
      </c>
      <c r="BP304" s="81">
        <v>0</v>
      </c>
      <c r="BQ304" s="82">
        <v>83.24</v>
      </c>
      <c r="BR304" s="82">
        <v>-97.86</v>
      </c>
      <c r="BS304" s="83">
        <v>-117.56367131186931</v>
      </c>
      <c r="BT304" s="84">
        <f t="shared" si="12"/>
        <v>7312.8099999999995</v>
      </c>
      <c r="BU304" s="84">
        <f t="shared" si="13"/>
        <v>68.61999999999999</v>
      </c>
      <c r="BV304" s="84">
        <f t="shared" si="14"/>
        <v>-14.620000000000005</v>
      </c>
    </row>
    <row r="305" spans="1:74" ht="13.15" hidden="1" customHeight="1" outlineLevel="3" x14ac:dyDescent="0.3">
      <c r="A305" s="79" t="s">
        <v>400</v>
      </c>
      <c r="B305" s="80">
        <v>181.10000000000002</v>
      </c>
      <c r="C305" s="81">
        <v>-354.53</v>
      </c>
      <c r="D305" s="81">
        <v>92.49</v>
      </c>
      <c r="E305" s="81">
        <v>-80.939999999999955</v>
      </c>
      <c r="F305" s="81">
        <v>95.05</v>
      </c>
      <c r="G305" s="81">
        <v>96.390000000000015</v>
      </c>
      <c r="H305" s="81">
        <v>99.61</v>
      </c>
      <c r="I305" s="81">
        <v>291.05</v>
      </c>
      <c r="J305" s="81">
        <v>96.55</v>
      </c>
      <c r="K305" s="81">
        <v>-367.6</v>
      </c>
      <c r="L305" s="81">
        <v>109.67999999999999</v>
      </c>
      <c r="M305" s="81">
        <v>-161.37</v>
      </c>
      <c r="N305" s="81">
        <v>23.939999999999998</v>
      </c>
      <c r="O305" s="81">
        <v>98.8</v>
      </c>
      <c r="P305" s="81">
        <v>104.62</v>
      </c>
      <c r="Q305" s="81">
        <v>227.36</v>
      </c>
      <c r="R305" s="82">
        <v>276.10000000000002</v>
      </c>
      <c r="S305" s="80">
        <v>170.18</v>
      </c>
      <c r="T305" s="81">
        <v>-9420.7900000000009</v>
      </c>
      <c r="U305" s="81">
        <v>131.88</v>
      </c>
      <c r="V305" s="81">
        <v>-9118.7300000000014</v>
      </c>
      <c r="W305" s="81">
        <v>146.87</v>
      </c>
      <c r="X305" s="81">
        <v>147.22999999999999</v>
      </c>
      <c r="Y305" s="81">
        <v>0</v>
      </c>
      <c r="Z305" s="81">
        <v>294.10000000000002</v>
      </c>
      <c r="AA305" s="81">
        <v>0</v>
      </c>
      <c r="AB305" s="81">
        <v>0</v>
      </c>
      <c r="AC305" s="81">
        <v>0</v>
      </c>
      <c r="AD305" s="81">
        <v>0</v>
      </c>
      <c r="AE305" s="81">
        <v>0</v>
      </c>
      <c r="AF305" s="81">
        <v>0</v>
      </c>
      <c r="AG305" s="81">
        <v>0</v>
      </c>
      <c r="AH305" s="81">
        <v>0</v>
      </c>
      <c r="AI305" s="82">
        <v>-8824.630000000001</v>
      </c>
      <c r="AJ305" s="80">
        <v>170.18</v>
      </c>
      <c r="AK305" s="81">
        <v>0</v>
      </c>
      <c r="AL305" s="81">
        <v>0</v>
      </c>
      <c r="AM305" s="81">
        <v>170.18</v>
      </c>
      <c r="AN305" s="81">
        <v>0</v>
      </c>
      <c r="AO305" s="81">
        <v>0</v>
      </c>
      <c r="AP305" s="81">
        <v>0</v>
      </c>
      <c r="AQ305" s="81">
        <v>0</v>
      </c>
      <c r="AR305" s="81">
        <v>0</v>
      </c>
      <c r="AS305" s="81">
        <v>0</v>
      </c>
      <c r="AT305" s="81">
        <v>0</v>
      </c>
      <c r="AU305" s="81">
        <v>0</v>
      </c>
      <c r="AV305" s="81">
        <v>0</v>
      </c>
      <c r="AW305" s="81">
        <v>0</v>
      </c>
      <c r="AX305" s="81">
        <v>0</v>
      </c>
      <c r="AY305" s="81">
        <v>0</v>
      </c>
      <c r="AZ305" s="82"/>
      <c r="BA305" s="80">
        <v>170.18</v>
      </c>
      <c r="BB305" s="81">
        <v>-9420.7900000000009</v>
      </c>
      <c r="BC305" s="81">
        <v>131.88</v>
      </c>
      <c r="BD305" s="81">
        <v>-9118.7300000000014</v>
      </c>
      <c r="BE305" s="81">
        <v>146.87</v>
      </c>
      <c r="BF305" s="81">
        <v>0</v>
      </c>
      <c r="BG305" s="81">
        <v>0</v>
      </c>
      <c r="BH305" s="81">
        <v>146.87</v>
      </c>
      <c r="BI305" s="81">
        <v>0</v>
      </c>
      <c r="BJ305" s="81">
        <v>0</v>
      </c>
      <c r="BK305" s="81">
        <v>0</v>
      </c>
      <c r="BL305" s="81">
        <v>0</v>
      </c>
      <c r="BM305" s="81">
        <v>0</v>
      </c>
      <c r="BN305" s="81">
        <v>0</v>
      </c>
      <c r="BO305" s="81">
        <v>0</v>
      </c>
      <c r="BP305" s="81">
        <v>0</v>
      </c>
      <c r="BQ305" s="82">
        <v>-8971.86</v>
      </c>
      <c r="BR305" s="82">
        <v>0.35999999999998522</v>
      </c>
      <c r="BS305" s="83">
        <v>0.24511472730985578</v>
      </c>
      <c r="BT305" s="84">
        <f t="shared" si="12"/>
        <v>-9100.7300000000014</v>
      </c>
      <c r="BU305" s="84">
        <f t="shared" si="13"/>
        <v>-8824.630000000001</v>
      </c>
      <c r="BV305" s="84">
        <f t="shared" si="14"/>
        <v>147.22999999999956</v>
      </c>
    </row>
    <row r="306" spans="1:74" ht="13.15" hidden="1" customHeight="1" outlineLevel="3" x14ac:dyDescent="0.3">
      <c r="A306" s="79" t="s">
        <v>2422</v>
      </c>
      <c r="B306" s="80">
        <v>7976.7199999999993</v>
      </c>
      <c r="C306" s="81">
        <v>7814.9699999999993</v>
      </c>
      <c r="D306" s="81">
        <v>10807.119999999999</v>
      </c>
      <c r="E306" s="81">
        <v>26598.809999999998</v>
      </c>
      <c r="F306" s="81">
        <v>8664.06</v>
      </c>
      <c r="G306" s="81">
        <v>7041.88</v>
      </c>
      <c r="H306" s="81">
        <v>7628.16</v>
      </c>
      <c r="I306" s="81">
        <v>23334.1</v>
      </c>
      <c r="J306" s="81">
        <v>9060</v>
      </c>
      <c r="K306" s="81">
        <v>10902.77</v>
      </c>
      <c r="L306" s="81">
        <v>7869.67</v>
      </c>
      <c r="M306" s="81">
        <v>27832.440000000002</v>
      </c>
      <c r="N306" s="81">
        <v>8861.52</v>
      </c>
      <c r="O306" s="81">
        <v>8100</v>
      </c>
      <c r="P306" s="81">
        <v>9962.7999999999993</v>
      </c>
      <c r="Q306" s="81">
        <v>26924.32</v>
      </c>
      <c r="R306" s="82">
        <v>104689.67</v>
      </c>
      <c r="S306" s="80">
        <v>6884</v>
      </c>
      <c r="T306" s="81">
        <v>8512.25</v>
      </c>
      <c r="U306" s="81">
        <v>8120</v>
      </c>
      <c r="V306" s="81">
        <v>23516.25</v>
      </c>
      <c r="W306" s="81">
        <v>8106</v>
      </c>
      <c r="X306" s="81">
        <v>10282</v>
      </c>
      <c r="Y306" s="81">
        <v>0</v>
      </c>
      <c r="Z306" s="81">
        <v>18388</v>
      </c>
      <c r="AA306" s="81">
        <v>0</v>
      </c>
      <c r="AB306" s="81">
        <v>0</v>
      </c>
      <c r="AC306" s="81">
        <v>0</v>
      </c>
      <c r="AD306" s="81">
        <v>0</v>
      </c>
      <c r="AE306" s="81">
        <v>0</v>
      </c>
      <c r="AF306" s="81">
        <v>0</v>
      </c>
      <c r="AG306" s="81">
        <v>0</v>
      </c>
      <c r="AH306" s="81">
        <v>0</v>
      </c>
      <c r="AI306" s="82">
        <v>41904.25</v>
      </c>
      <c r="AJ306" s="80">
        <v>6884</v>
      </c>
      <c r="AK306" s="81">
        <v>0</v>
      </c>
      <c r="AL306" s="81">
        <v>0</v>
      </c>
      <c r="AM306" s="81">
        <v>6884</v>
      </c>
      <c r="AN306" s="81">
        <v>0</v>
      </c>
      <c r="AO306" s="81">
        <v>0</v>
      </c>
      <c r="AP306" s="81">
        <v>0</v>
      </c>
      <c r="AQ306" s="81">
        <v>0</v>
      </c>
      <c r="AR306" s="81">
        <v>0</v>
      </c>
      <c r="AS306" s="81">
        <v>0</v>
      </c>
      <c r="AT306" s="81">
        <v>0</v>
      </c>
      <c r="AU306" s="81">
        <v>0</v>
      </c>
      <c r="AV306" s="81">
        <v>0</v>
      </c>
      <c r="AW306" s="81">
        <v>0</v>
      </c>
      <c r="AX306" s="81">
        <v>0</v>
      </c>
      <c r="AY306" s="81">
        <v>0</v>
      </c>
      <c r="AZ306" s="82"/>
      <c r="BA306" s="80">
        <v>6884</v>
      </c>
      <c r="BB306" s="81">
        <v>8512.25</v>
      </c>
      <c r="BC306" s="81">
        <v>8120</v>
      </c>
      <c r="BD306" s="81">
        <v>23516.25</v>
      </c>
      <c r="BE306" s="81">
        <v>8106</v>
      </c>
      <c r="BF306" s="81">
        <v>0</v>
      </c>
      <c r="BG306" s="81">
        <v>0</v>
      </c>
      <c r="BH306" s="81">
        <v>8106</v>
      </c>
      <c r="BI306" s="81">
        <v>0</v>
      </c>
      <c r="BJ306" s="81">
        <v>0</v>
      </c>
      <c r="BK306" s="81">
        <v>0</v>
      </c>
      <c r="BL306" s="81">
        <v>0</v>
      </c>
      <c r="BM306" s="81">
        <v>0</v>
      </c>
      <c r="BN306" s="81">
        <v>0</v>
      </c>
      <c r="BO306" s="81">
        <v>0</v>
      </c>
      <c r="BP306" s="81">
        <v>0</v>
      </c>
      <c r="BQ306" s="82">
        <v>31622.25</v>
      </c>
      <c r="BR306" s="82">
        <v>2176</v>
      </c>
      <c r="BS306" s="83">
        <v>26.84431285467555</v>
      </c>
      <c r="BT306" s="84">
        <f t="shared" si="12"/>
        <v>-62785.42</v>
      </c>
      <c r="BU306" s="84">
        <f t="shared" si="13"/>
        <v>41904.25</v>
      </c>
      <c r="BV306" s="84">
        <f t="shared" si="14"/>
        <v>10282</v>
      </c>
    </row>
    <row r="307" spans="1:74" ht="13.15" hidden="1" customHeight="1" outlineLevel="3" x14ac:dyDescent="0.3">
      <c r="A307" s="79" t="s">
        <v>401</v>
      </c>
      <c r="B307" s="80">
        <v>0</v>
      </c>
      <c r="C307" s="81">
        <v>0</v>
      </c>
      <c r="D307" s="81">
        <v>0</v>
      </c>
      <c r="E307" s="81">
        <v>0</v>
      </c>
      <c r="F307" s="81">
        <v>0</v>
      </c>
      <c r="G307" s="81">
        <v>0</v>
      </c>
      <c r="H307" s="81">
        <v>0</v>
      </c>
      <c r="I307" s="81">
        <v>0</v>
      </c>
      <c r="J307" s="81">
        <v>0</v>
      </c>
      <c r="K307" s="81">
        <v>27.81</v>
      </c>
      <c r="L307" s="81">
        <v>0</v>
      </c>
      <c r="M307" s="81">
        <v>27.81</v>
      </c>
      <c r="N307" s="81">
        <v>0</v>
      </c>
      <c r="O307" s="81">
        <v>130.74</v>
      </c>
      <c r="P307" s="81">
        <v>0</v>
      </c>
      <c r="Q307" s="81">
        <v>130.74</v>
      </c>
      <c r="R307" s="82">
        <v>158.55000000000001</v>
      </c>
      <c r="S307" s="80">
        <v>0</v>
      </c>
      <c r="T307" s="81">
        <v>0</v>
      </c>
      <c r="U307" s="81">
        <v>0</v>
      </c>
      <c r="V307" s="81">
        <v>0</v>
      </c>
      <c r="W307" s="81">
        <v>0</v>
      </c>
      <c r="X307" s="81">
        <v>0</v>
      </c>
      <c r="Y307" s="81">
        <v>0</v>
      </c>
      <c r="Z307" s="81">
        <v>0</v>
      </c>
      <c r="AA307" s="81">
        <v>0</v>
      </c>
      <c r="AB307" s="81">
        <v>0</v>
      </c>
      <c r="AC307" s="81">
        <v>0</v>
      </c>
      <c r="AD307" s="81">
        <v>0</v>
      </c>
      <c r="AE307" s="81">
        <v>0</v>
      </c>
      <c r="AF307" s="81">
        <v>0</v>
      </c>
      <c r="AG307" s="81">
        <v>0</v>
      </c>
      <c r="AH307" s="81">
        <v>0</v>
      </c>
      <c r="AI307" s="82">
        <v>0</v>
      </c>
      <c r="AJ307" s="80">
        <v>0</v>
      </c>
      <c r="AK307" s="81">
        <v>0</v>
      </c>
      <c r="AL307" s="81">
        <v>0</v>
      </c>
      <c r="AM307" s="81">
        <v>0</v>
      </c>
      <c r="AN307" s="81">
        <v>0</v>
      </c>
      <c r="AO307" s="81">
        <v>0</v>
      </c>
      <c r="AP307" s="81">
        <v>0</v>
      </c>
      <c r="AQ307" s="81">
        <v>0</v>
      </c>
      <c r="AR307" s="81">
        <v>0</v>
      </c>
      <c r="AS307" s="81">
        <v>0</v>
      </c>
      <c r="AT307" s="81">
        <v>0</v>
      </c>
      <c r="AU307" s="81">
        <v>0</v>
      </c>
      <c r="AV307" s="81">
        <v>0</v>
      </c>
      <c r="AW307" s="81">
        <v>0</v>
      </c>
      <c r="AX307" s="81">
        <v>0</v>
      </c>
      <c r="AY307" s="81">
        <v>0</v>
      </c>
      <c r="AZ307" s="82"/>
      <c r="BA307" s="80">
        <v>0</v>
      </c>
      <c r="BB307" s="81">
        <v>0</v>
      </c>
      <c r="BC307" s="81">
        <v>0</v>
      </c>
      <c r="BD307" s="81">
        <v>0</v>
      </c>
      <c r="BE307" s="81">
        <v>0</v>
      </c>
      <c r="BF307" s="81">
        <v>0</v>
      </c>
      <c r="BG307" s="81">
        <v>0</v>
      </c>
      <c r="BH307" s="81">
        <v>0</v>
      </c>
      <c r="BI307" s="81">
        <v>0</v>
      </c>
      <c r="BJ307" s="81">
        <v>0</v>
      </c>
      <c r="BK307" s="81">
        <v>0</v>
      </c>
      <c r="BL307" s="81">
        <v>0</v>
      </c>
      <c r="BM307" s="81">
        <v>0</v>
      </c>
      <c r="BN307" s="81">
        <v>0</v>
      </c>
      <c r="BO307" s="81">
        <v>0</v>
      </c>
      <c r="BP307" s="81">
        <v>0</v>
      </c>
      <c r="BQ307" s="82">
        <v>0</v>
      </c>
      <c r="BR307" s="82">
        <v>0</v>
      </c>
      <c r="BS307" s="83">
        <v>0</v>
      </c>
      <c r="BT307" s="84">
        <f t="shared" si="12"/>
        <v>-158.55000000000001</v>
      </c>
      <c r="BU307" s="84">
        <f t="shared" si="13"/>
        <v>0</v>
      </c>
      <c r="BV307" s="84">
        <f t="shared" si="14"/>
        <v>0</v>
      </c>
    </row>
    <row r="308" spans="1:74" ht="13.15" hidden="1" customHeight="1" outlineLevel="2" collapsed="1" x14ac:dyDescent="0.3">
      <c r="A308" s="79" t="s">
        <v>402</v>
      </c>
      <c r="B308" s="80">
        <v>8157.82</v>
      </c>
      <c r="C308" s="81">
        <v>7460.44</v>
      </c>
      <c r="D308" s="81">
        <v>3655.4199999999992</v>
      </c>
      <c r="E308" s="81">
        <v>19273.679999999997</v>
      </c>
      <c r="F308" s="81">
        <v>8759.1099999999988</v>
      </c>
      <c r="G308" s="81">
        <v>7138.27</v>
      </c>
      <c r="H308" s="81">
        <v>7727.7699999999995</v>
      </c>
      <c r="I308" s="81">
        <v>23625.149999999998</v>
      </c>
      <c r="J308" s="81">
        <v>9156.5499999999993</v>
      </c>
      <c r="K308" s="81">
        <v>10562.98</v>
      </c>
      <c r="L308" s="81">
        <v>7979.35</v>
      </c>
      <c r="M308" s="81">
        <v>27698.879999999997</v>
      </c>
      <c r="N308" s="81">
        <v>8885.4600000000009</v>
      </c>
      <c r="O308" s="81">
        <v>8329.5399999999991</v>
      </c>
      <c r="P308" s="81">
        <v>10067.42</v>
      </c>
      <c r="Q308" s="81">
        <v>27282.42</v>
      </c>
      <c r="R308" s="82">
        <v>97880.12999999999</v>
      </c>
      <c r="S308" s="80">
        <v>7054.18</v>
      </c>
      <c r="T308" s="81">
        <v>-908.54000000000087</v>
      </c>
      <c r="U308" s="81">
        <v>8251.8799999999992</v>
      </c>
      <c r="V308" s="81">
        <v>14397.519999999999</v>
      </c>
      <c r="W308" s="81">
        <v>8336.11</v>
      </c>
      <c r="X308" s="81">
        <v>10414.61</v>
      </c>
      <c r="Y308" s="81">
        <v>7792.6</v>
      </c>
      <c r="Z308" s="81">
        <v>26543.32</v>
      </c>
      <c r="AA308" s="81">
        <v>5555.4</v>
      </c>
      <c r="AB308" s="81">
        <v>6674</v>
      </c>
      <c r="AC308" s="81">
        <v>8873.6</v>
      </c>
      <c r="AD308" s="81">
        <v>21103</v>
      </c>
      <c r="AE308" s="81">
        <v>7708</v>
      </c>
      <c r="AF308" s="81">
        <v>8873.6</v>
      </c>
      <c r="AG308" s="81">
        <v>7679.8</v>
      </c>
      <c r="AH308" s="81">
        <v>24261.399999999998</v>
      </c>
      <c r="AI308" s="82">
        <v>86305.24</v>
      </c>
      <c r="AJ308" s="80">
        <v>7054.18</v>
      </c>
      <c r="AK308" s="81">
        <v>8704.4</v>
      </c>
      <c r="AL308" s="81">
        <v>9879.4</v>
      </c>
      <c r="AM308" s="81">
        <v>25637.98</v>
      </c>
      <c r="AN308" s="81">
        <v>8525.7999999999993</v>
      </c>
      <c r="AO308" s="81">
        <v>8836</v>
      </c>
      <c r="AP308" s="81">
        <v>7792.6</v>
      </c>
      <c r="AQ308" s="81">
        <v>25154.400000000001</v>
      </c>
      <c r="AR308" s="81">
        <v>5555.4</v>
      </c>
      <c r="AS308" s="81">
        <v>6674</v>
      </c>
      <c r="AT308" s="81">
        <v>8873.6</v>
      </c>
      <c r="AU308" s="81">
        <v>21103</v>
      </c>
      <c r="AV308" s="81">
        <v>7708</v>
      </c>
      <c r="AW308" s="81">
        <v>8873.6</v>
      </c>
      <c r="AX308" s="81">
        <v>7679.8</v>
      </c>
      <c r="AY308" s="81">
        <v>24261.399999999998</v>
      </c>
      <c r="AZ308" s="82"/>
      <c r="BA308" s="80">
        <v>7054.18</v>
      </c>
      <c r="BB308" s="81">
        <v>-908.54000000000087</v>
      </c>
      <c r="BC308" s="81">
        <v>8251.8799999999992</v>
      </c>
      <c r="BD308" s="81">
        <v>14397.519999999999</v>
      </c>
      <c r="BE308" s="81">
        <v>8336.11</v>
      </c>
      <c r="BF308" s="81">
        <v>8836</v>
      </c>
      <c r="BG308" s="81">
        <v>7792.6</v>
      </c>
      <c r="BH308" s="81">
        <v>24964.71</v>
      </c>
      <c r="BI308" s="81">
        <v>5555.4</v>
      </c>
      <c r="BJ308" s="81">
        <v>6674</v>
      </c>
      <c r="BK308" s="81">
        <v>8873.6</v>
      </c>
      <c r="BL308" s="81">
        <v>21103</v>
      </c>
      <c r="BM308" s="81">
        <v>7708</v>
      </c>
      <c r="BN308" s="81">
        <v>8873.6</v>
      </c>
      <c r="BO308" s="81">
        <v>7679.8</v>
      </c>
      <c r="BP308" s="81">
        <v>24261.399999999998</v>
      </c>
      <c r="BQ308" s="82">
        <v>84726.63</v>
      </c>
      <c r="BR308" s="82">
        <v>2078.5</v>
      </c>
      <c r="BS308" s="83">
        <v>24.933692093794345</v>
      </c>
      <c r="BT308" s="84">
        <f t="shared" si="12"/>
        <v>-11574.889999999985</v>
      </c>
      <c r="BU308" s="84">
        <f t="shared" si="13"/>
        <v>86305.24</v>
      </c>
      <c r="BV308" s="84">
        <f t="shared" si="14"/>
        <v>1578.6100000000006</v>
      </c>
    </row>
    <row r="309" spans="1:74" ht="13.15" hidden="1" customHeight="1" outlineLevel="3" x14ac:dyDescent="0.3">
      <c r="A309" s="79" t="s">
        <v>403</v>
      </c>
      <c r="B309" s="80">
        <v>0</v>
      </c>
      <c r="C309" s="81">
        <v>0</v>
      </c>
      <c r="D309" s="81">
        <v>0</v>
      </c>
      <c r="E309" s="81">
        <v>0</v>
      </c>
      <c r="F309" s="81">
        <v>0</v>
      </c>
      <c r="G309" s="81">
        <v>0</v>
      </c>
      <c r="H309" s="81">
        <v>0</v>
      </c>
      <c r="I309" s="81">
        <v>0</v>
      </c>
      <c r="J309" s="81">
        <v>0</v>
      </c>
      <c r="K309" s="81">
        <v>0</v>
      </c>
      <c r="L309" s="81">
        <v>0</v>
      </c>
      <c r="M309" s="81">
        <v>0</v>
      </c>
      <c r="N309" s="81">
        <v>0</v>
      </c>
      <c r="O309" s="81">
        <v>0</v>
      </c>
      <c r="P309" s="81">
        <v>0</v>
      </c>
      <c r="Q309" s="81">
        <v>0</v>
      </c>
      <c r="R309" s="82">
        <v>0</v>
      </c>
      <c r="S309" s="80">
        <v>0</v>
      </c>
      <c r="T309" s="81">
        <v>0</v>
      </c>
      <c r="U309" s="81">
        <v>0</v>
      </c>
      <c r="V309" s="81">
        <v>0</v>
      </c>
      <c r="W309" s="81">
        <v>0</v>
      </c>
      <c r="X309" s="81">
        <v>0</v>
      </c>
      <c r="Y309" s="81">
        <v>0</v>
      </c>
      <c r="Z309" s="81">
        <v>0</v>
      </c>
      <c r="AA309" s="81">
        <v>0</v>
      </c>
      <c r="AB309" s="81">
        <v>0</v>
      </c>
      <c r="AC309" s="81">
        <v>0</v>
      </c>
      <c r="AD309" s="81">
        <v>0</v>
      </c>
      <c r="AE309" s="81">
        <v>0</v>
      </c>
      <c r="AF309" s="81">
        <v>0</v>
      </c>
      <c r="AG309" s="81">
        <v>0</v>
      </c>
      <c r="AH309" s="81">
        <v>0</v>
      </c>
      <c r="AI309" s="82">
        <v>0</v>
      </c>
      <c r="AJ309" s="80">
        <v>0</v>
      </c>
      <c r="AK309" s="81">
        <v>0</v>
      </c>
      <c r="AL309" s="81">
        <v>0</v>
      </c>
      <c r="AM309" s="81">
        <v>0</v>
      </c>
      <c r="AN309" s="81">
        <v>0</v>
      </c>
      <c r="AO309" s="81">
        <v>0</v>
      </c>
      <c r="AP309" s="81">
        <v>0</v>
      </c>
      <c r="AQ309" s="81">
        <v>0</v>
      </c>
      <c r="AR309" s="81">
        <v>0</v>
      </c>
      <c r="AS309" s="81">
        <v>0</v>
      </c>
      <c r="AT309" s="81">
        <v>0</v>
      </c>
      <c r="AU309" s="81">
        <v>0</v>
      </c>
      <c r="AV309" s="81">
        <v>0</v>
      </c>
      <c r="AW309" s="81">
        <v>0</v>
      </c>
      <c r="AX309" s="81">
        <v>0</v>
      </c>
      <c r="AY309" s="81">
        <v>0</v>
      </c>
      <c r="AZ309" s="82"/>
      <c r="BA309" s="80">
        <v>0</v>
      </c>
      <c r="BB309" s="81">
        <v>0</v>
      </c>
      <c r="BC309" s="81">
        <v>0</v>
      </c>
      <c r="BD309" s="81">
        <v>0</v>
      </c>
      <c r="BE309" s="81">
        <v>0</v>
      </c>
      <c r="BF309" s="81">
        <v>0</v>
      </c>
      <c r="BG309" s="81">
        <v>0</v>
      </c>
      <c r="BH309" s="81">
        <v>0</v>
      </c>
      <c r="BI309" s="81">
        <v>0</v>
      </c>
      <c r="BJ309" s="81">
        <v>0</v>
      </c>
      <c r="BK309" s="81">
        <v>0</v>
      </c>
      <c r="BL309" s="81">
        <v>0</v>
      </c>
      <c r="BM309" s="81">
        <v>0</v>
      </c>
      <c r="BN309" s="81">
        <v>0</v>
      </c>
      <c r="BO309" s="81">
        <v>0</v>
      </c>
      <c r="BP309" s="81">
        <v>0</v>
      </c>
      <c r="BQ309" s="82">
        <v>0</v>
      </c>
      <c r="BR309" s="82">
        <v>0</v>
      </c>
      <c r="BS309" s="83">
        <v>0</v>
      </c>
      <c r="BT309" s="84">
        <f t="shared" si="12"/>
        <v>0</v>
      </c>
      <c r="BU309" s="84">
        <f t="shared" si="13"/>
        <v>0</v>
      </c>
      <c r="BV309" s="84">
        <f t="shared" si="14"/>
        <v>0</v>
      </c>
    </row>
    <row r="310" spans="1:74" ht="13.15" hidden="1" customHeight="1" outlineLevel="3" x14ac:dyDescent="0.3">
      <c r="A310" s="79" t="s">
        <v>404</v>
      </c>
      <c r="B310" s="80">
        <v>51467.5</v>
      </c>
      <c r="C310" s="81">
        <v>27554.63</v>
      </c>
      <c r="D310" s="81">
        <v>-24625</v>
      </c>
      <c r="E310" s="81">
        <v>54397.130000000005</v>
      </c>
      <c r="F310" s="81">
        <v>0</v>
      </c>
      <c r="G310" s="81">
        <v>0</v>
      </c>
      <c r="H310" s="81">
        <v>0</v>
      </c>
      <c r="I310" s="81">
        <v>0</v>
      </c>
      <c r="J310" s="81">
        <v>0</v>
      </c>
      <c r="K310" s="81">
        <v>-11667.77</v>
      </c>
      <c r="L310" s="81">
        <v>-40009.96</v>
      </c>
      <c r="M310" s="81">
        <v>-51677.729999999996</v>
      </c>
      <c r="N310" s="81">
        <v>-2929.63</v>
      </c>
      <c r="O310" s="81">
        <v>0</v>
      </c>
      <c r="P310" s="81">
        <v>0</v>
      </c>
      <c r="Q310" s="81">
        <v>-2929.63</v>
      </c>
      <c r="R310" s="82">
        <v>-210.22999999999865</v>
      </c>
      <c r="S310" s="80">
        <v>0</v>
      </c>
      <c r="T310" s="81">
        <v>0</v>
      </c>
      <c r="U310" s="81">
        <v>0</v>
      </c>
      <c r="V310" s="81">
        <v>0</v>
      </c>
      <c r="W310" s="81">
        <v>0</v>
      </c>
      <c r="X310" s="81">
        <v>0</v>
      </c>
      <c r="Y310" s="81">
        <v>0</v>
      </c>
      <c r="Z310" s="81">
        <v>0</v>
      </c>
      <c r="AA310" s="81">
        <v>0</v>
      </c>
      <c r="AB310" s="81">
        <v>0</v>
      </c>
      <c r="AC310" s="81">
        <v>0</v>
      </c>
      <c r="AD310" s="81">
        <v>0</v>
      </c>
      <c r="AE310" s="81">
        <v>0</v>
      </c>
      <c r="AF310" s="81">
        <v>0</v>
      </c>
      <c r="AG310" s="81">
        <v>0</v>
      </c>
      <c r="AH310" s="81">
        <v>0</v>
      </c>
      <c r="AI310" s="82">
        <v>0</v>
      </c>
      <c r="AJ310" s="80">
        <v>0</v>
      </c>
      <c r="AK310" s="81">
        <v>0</v>
      </c>
      <c r="AL310" s="81">
        <v>0</v>
      </c>
      <c r="AM310" s="81">
        <v>0</v>
      </c>
      <c r="AN310" s="81">
        <v>0</v>
      </c>
      <c r="AO310" s="81">
        <v>0</v>
      </c>
      <c r="AP310" s="81">
        <v>0</v>
      </c>
      <c r="AQ310" s="81">
        <v>0</v>
      </c>
      <c r="AR310" s="81">
        <v>0</v>
      </c>
      <c r="AS310" s="81">
        <v>0</v>
      </c>
      <c r="AT310" s="81">
        <v>0</v>
      </c>
      <c r="AU310" s="81">
        <v>0</v>
      </c>
      <c r="AV310" s="81">
        <v>0</v>
      </c>
      <c r="AW310" s="81">
        <v>0</v>
      </c>
      <c r="AX310" s="81">
        <v>0</v>
      </c>
      <c r="AY310" s="81">
        <v>0</v>
      </c>
      <c r="AZ310" s="82"/>
      <c r="BA310" s="80">
        <v>0</v>
      </c>
      <c r="BB310" s="81">
        <v>0</v>
      </c>
      <c r="BC310" s="81">
        <v>0</v>
      </c>
      <c r="BD310" s="81">
        <v>0</v>
      </c>
      <c r="BE310" s="81">
        <v>0</v>
      </c>
      <c r="BF310" s="81">
        <v>0</v>
      </c>
      <c r="BG310" s="81">
        <v>0</v>
      </c>
      <c r="BH310" s="81">
        <v>0</v>
      </c>
      <c r="BI310" s="81">
        <v>0</v>
      </c>
      <c r="BJ310" s="81">
        <v>0</v>
      </c>
      <c r="BK310" s="81">
        <v>0</v>
      </c>
      <c r="BL310" s="81">
        <v>0</v>
      </c>
      <c r="BM310" s="81">
        <v>0</v>
      </c>
      <c r="BN310" s="81">
        <v>0</v>
      </c>
      <c r="BO310" s="81">
        <v>0</v>
      </c>
      <c r="BP310" s="81">
        <v>0</v>
      </c>
      <c r="BQ310" s="82">
        <v>0</v>
      </c>
      <c r="BR310" s="82">
        <v>0</v>
      </c>
      <c r="BS310" s="83">
        <v>0</v>
      </c>
      <c r="BT310" s="84">
        <f t="shared" si="12"/>
        <v>210.22999999999865</v>
      </c>
      <c r="BU310" s="84">
        <f t="shared" si="13"/>
        <v>0</v>
      </c>
      <c r="BV310" s="84">
        <f t="shared" si="14"/>
        <v>0</v>
      </c>
    </row>
    <row r="311" spans="1:74" ht="13.15" hidden="1" customHeight="1" outlineLevel="3" x14ac:dyDescent="0.3">
      <c r="A311" s="79" t="s">
        <v>405</v>
      </c>
      <c r="B311" s="80">
        <v>0</v>
      </c>
      <c r="C311" s="81">
        <v>0</v>
      </c>
      <c r="D311" s="81">
        <v>0</v>
      </c>
      <c r="E311" s="81">
        <v>0</v>
      </c>
      <c r="F311" s="81">
        <v>0</v>
      </c>
      <c r="G311" s="81">
        <v>0</v>
      </c>
      <c r="H311" s="81">
        <v>0</v>
      </c>
      <c r="I311" s="81">
        <v>0</v>
      </c>
      <c r="J311" s="81">
        <v>0</v>
      </c>
      <c r="K311" s="81">
        <v>0</v>
      </c>
      <c r="L311" s="81">
        <v>0</v>
      </c>
      <c r="M311" s="81">
        <v>0</v>
      </c>
      <c r="N311" s="81">
        <v>0</v>
      </c>
      <c r="O311" s="81">
        <v>0</v>
      </c>
      <c r="P311" s="81">
        <v>0</v>
      </c>
      <c r="Q311" s="81">
        <v>0</v>
      </c>
      <c r="R311" s="82">
        <v>0</v>
      </c>
      <c r="S311" s="80">
        <v>0</v>
      </c>
      <c r="T311" s="81">
        <v>0</v>
      </c>
      <c r="U311" s="81">
        <v>0</v>
      </c>
      <c r="V311" s="81">
        <v>0</v>
      </c>
      <c r="W311" s="81">
        <v>0</v>
      </c>
      <c r="X311" s="81">
        <v>0</v>
      </c>
      <c r="Y311" s="81">
        <v>0</v>
      </c>
      <c r="Z311" s="81">
        <v>0</v>
      </c>
      <c r="AA311" s="81">
        <v>0</v>
      </c>
      <c r="AB311" s="81">
        <v>0</v>
      </c>
      <c r="AC311" s="81">
        <v>0</v>
      </c>
      <c r="AD311" s="81">
        <v>0</v>
      </c>
      <c r="AE311" s="81">
        <v>0</v>
      </c>
      <c r="AF311" s="81">
        <v>0</v>
      </c>
      <c r="AG311" s="81">
        <v>0</v>
      </c>
      <c r="AH311" s="81">
        <v>0</v>
      </c>
      <c r="AI311" s="82">
        <v>0</v>
      </c>
      <c r="AJ311" s="80">
        <v>0</v>
      </c>
      <c r="AK311" s="81">
        <v>0</v>
      </c>
      <c r="AL311" s="81">
        <v>0</v>
      </c>
      <c r="AM311" s="81">
        <v>0</v>
      </c>
      <c r="AN311" s="81">
        <v>0</v>
      </c>
      <c r="AO311" s="81">
        <v>0</v>
      </c>
      <c r="AP311" s="81">
        <v>0</v>
      </c>
      <c r="AQ311" s="81">
        <v>0</v>
      </c>
      <c r="AR311" s="81">
        <v>0</v>
      </c>
      <c r="AS311" s="81">
        <v>0</v>
      </c>
      <c r="AT311" s="81">
        <v>0</v>
      </c>
      <c r="AU311" s="81">
        <v>0</v>
      </c>
      <c r="AV311" s="81">
        <v>0</v>
      </c>
      <c r="AW311" s="81">
        <v>0</v>
      </c>
      <c r="AX311" s="81">
        <v>0</v>
      </c>
      <c r="AY311" s="81">
        <v>0</v>
      </c>
      <c r="AZ311" s="82"/>
      <c r="BA311" s="80">
        <v>0</v>
      </c>
      <c r="BB311" s="81">
        <v>0</v>
      </c>
      <c r="BC311" s="81">
        <v>0</v>
      </c>
      <c r="BD311" s="81">
        <v>0</v>
      </c>
      <c r="BE311" s="81">
        <v>0</v>
      </c>
      <c r="BF311" s="81">
        <v>0</v>
      </c>
      <c r="BG311" s="81">
        <v>0</v>
      </c>
      <c r="BH311" s="81">
        <v>0</v>
      </c>
      <c r="BI311" s="81">
        <v>0</v>
      </c>
      <c r="BJ311" s="81">
        <v>0</v>
      </c>
      <c r="BK311" s="81">
        <v>0</v>
      </c>
      <c r="BL311" s="81">
        <v>0</v>
      </c>
      <c r="BM311" s="81">
        <v>0</v>
      </c>
      <c r="BN311" s="81">
        <v>0</v>
      </c>
      <c r="BO311" s="81">
        <v>0</v>
      </c>
      <c r="BP311" s="81">
        <v>0</v>
      </c>
      <c r="BQ311" s="82">
        <v>0</v>
      </c>
      <c r="BR311" s="82">
        <v>0</v>
      </c>
      <c r="BS311" s="83">
        <v>0</v>
      </c>
      <c r="BT311" s="84">
        <f t="shared" si="12"/>
        <v>0</v>
      </c>
      <c r="BU311" s="84">
        <f t="shared" si="13"/>
        <v>0</v>
      </c>
      <c r="BV311" s="84">
        <f t="shared" si="14"/>
        <v>0</v>
      </c>
    </row>
    <row r="312" spans="1:74" ht="13.15" hidden="1" customHeight="1" outlineLevel="2" collapsed="1" x14ac:dyDescent="0.3">
      <c r="A312" s="79" t="s">
        <v>406</v>
      </c>
      <c r="B312" s="80">
        <v>51467.5</v>
      </c>
      <c r="C312" s="81">
        <v>27554.63</v>
      </c>
      <c r="D312" s="81">
        <v>-24625</v>
      </c>
      <c r="E312" s="81">
        <v>54397.130000000005</v>
      </c>
      <c r="F312" s="81">
        <v>0</v>
      </c>
      <c r="G312" s="81">
        <v>0</v>
      </c>
      <c r="H312" s="81">
        <v>0</v>
      </c>
      <c r="I312" s="81">
        <v>0</v>
      </c>
      <c r="J312" s="81">
        <v>0</v>
      </c>
      <c r="K312" s="81">
        <v>-11667.77</v>
      </c>
      <c r="L312" s="81">
        <v>-40009.96</v>
      </c>
      <c r="M312" s="81">
        <v>-51677.729999999996</v>
      </c>
      <c r="N312" s="81">
        <v>-2929.63</v>
      </c>
      <c r="O312" s="81">
        <v>0</v>
      </c>
      <c r="P312" s="81">
        <v>0</v>
      </c>
      <c r="Q312" s="81">
        <v>-2929.63</v>
      </c>
      <c r="R312" s="82">
        <v>-210.22999999999865</v>
      </c>
      <c r="S312" s="80">
        <v>0</v>
      </c>
      <c r="T312" s="81">
        <v>0</v>
      </c>
      <c r="U312" s="81">
        <v>0</v>
      </c>
      <c r="V312" s="81">
        <v>0</v>
      </c>
      <c r="W312" s="81">
        <v>0</v>
      </c>
      <c r="X312" s="81">
        <v>0</v>
      </c>
      <c r="Y312" s="81">
        <v>0</v>
      </c>
      <c r="Z312" s="81">
        <v>0</v>
      </c>
      <c r="AA312" s="81">
        <v>0</v>
      </c>
      <c r="AB312" s="81">
        <v>0</v>
      </c>
      <c r="AC312" s="81">
        <v>0</v>
      </c>
      <c r="AD312" s="81">
        <v>0</v>
      </c>
      <c r="AE312" s="81">
        <v>0</v>
      </c>
      <c r="AF312" s="81">
        <v>0</v>
      </c>
      <c r="AG312" s="81">
        <v>0</v>
      </c>
      <c r="AH312" s="81">
        <v>0</v>
      </c>
      <c r="AI312" s="82">
        <v>0</v>
      </c>
      <c r="AJ312" s="80">
        <v>0</v>
      </c>
      <c r="AK312" s="81">
        <v>0</v>
      </c>
      <c r="AL312" s="81">
        <v>0</v>
      </c>
      <c r="AM312" s="81">
        <v>0</v>
      </c>
      <c r="AN312" s="81">
        <v>0</v>
      </c>
      <c r="AO312" s="81">
        <v>0</v>
      </c>
      <c r="AP312" s="81">
        <v>0</v>
      </c>
      <c r="AQ312" s="81">
        <v>0</v>
      </c>
      <c r="AR312" s="81">
        <v>0</v>
      </c>
      <c r="AS312" s="81">
        <v>0</v>
      </c>
      <c r="AT312" s="81">
        <v>0</v>
      </c>
      <c r="AU312" s="81">
        <v>0</v>
      </c>
      <c r="AV312" s="81">
        <v>0</v>
      </c>
      <c r="AW312" s="81">
        <v>0</v>
      </c>
      <c r="AX312" s="81">
        <v>0</v>
      </c>
      <c r="AY312" s="81">
        <v>0</v>
      </c>
      <c r="AZ312" s="82"/>
      <c r="BA312" s="80">
        <v>0</v>
      </c>
      <c r="BB312" s="81">
        <v>0</v>
      </c>
      <c r="BC312" s="81">
        <v>0</v>
      </c>
      <c r="BD312" s="81">
        <v>0</v>
      </c>
      <c r="BE312" s="81">
        <v>0</v>
      </c>
      <c r="BF312" s="81">
        <v>0</v>
      </c>
      <c r="BG312" s="81">
        <v>0</v>
      </c>
      <c r="BH312" s="81">
        <v>0</v>
      </c>
      <c r="BI312" s="81">
        <v>0</v>
      </c>
      <c r="BJ312" s="81">
        <v>0</v>
      </c>
      <c r="BK312" s="81">
        <v>0</v>
      </c>
      <c r="BL312" s="81">
        <v>0</v>
      </c>
      <c r="BM312" s="81">
        <v>0</v>
      </c>
      <c r="BN312" s="81">
        <v>0</v>
      </c>
      <c r="BO312" s="81">
        <v>0</v>
      </c>
      <c r="BP312" s="81">
        <v>0</v>
      </c>
      <c r="BQ312" s="82">
        <v>0</v>
      </c>
      <c r="BR312" s="82">
        <v>0</v>
      </c>
      <c r="BS312" s="83">
        <v>0</v>
      </c>
      <c r="BT312" s="84">
        <f t="shared" si="12"/>
        <v>210.22999999999865</v>
      </c>
      <c r="BU312" s="84">
        <f t="shared" si="13"/>
        <v>0</v>
      </c>
      <c r="BV312" s="84">
        <f t="shared" si="14"/>
        <v>0</v>
      </c>
    </row>
    <row r="313" spans="1:74" ht="13.15" hidden="1" customHeight="1" outlineLevel="3" x14ac:dyDescent="0.3">
      <c r="A313" s="79" t="s">
        <v>407</v>
      </c>
      <c r="B313" s="80">
        <v>0</v>
      </c>
      <c r="C313" s="81">
        <v>0</v>
      </c>
      <c r="D313" s="81">
        <v>0</v>
      </c>
      <c r="E313" s="81">
        <v>0</v>
      </c>
      <c r="F313" s="81">
        <v>0</v>
      </c>
      <c r="G313" s="81">
        <v>0</v>
      </c>
      <c r="H313" s="81">
        <v>0</v>
      </c>
      <c r="I313" s="81">
        <v>0</v>
      </c>
      <c r="J313" s="81">
        <v>0</v>
      </c>
      <c r="K313" s="81">
        <v>0</v>
      </c>
      <c r="L313" s="81">
        <v>0</v>
      </c>
      <c r="M313" s="81">
        <v>0</v>
      </c>
      <c r="N313" s="81">
        <v>0</v>
      </c>
      <c r="O313" s="81">
        <v>0</v>
      </c>
      <c r="P313" s="81">
        <v>0</v>
      </c>
      <c r="Q313" s="81">
        <v>0</v>
      </c>
      <c r="R313" s="82">
        <v>0</v>
      </c>
      <c r="S313" s="80">
        <v>0</v>
      </c>
      <c r="T313" s="81">
        <v>0</v>
      </c>
      <c r="U313" s="81">
        <v>0</v>
      </c>
      <c r="V313" s="81">
        <v>0</v>
      </c>
      <c r="W313" s="81">
        <v>0</v>
      </c>
      <c r="X313" s="81">
        <v>0</v>
      </c>
      <c r="Y313" s="81">
        <v>0</v>
      </c>
      <c r="Z313" s="81">
        <v>0</v>
      </c>
      <c r="AA313" s="81">
        <v>0</v>
      </c>
      <c r="AB313" s="81">
        <v>0</v>
      </c>
      <c r="AC313" s="81">
        <v>0</v>
      </c>
      <c r="AD313" s="81">
        <v>0</v>
      </c>
      <c r="AE313" s="81">
        <v>0</v>
      </c>
      <c r="AF313" s="81">
        <v>0</v>
      </c>
      <c r="AG313" s="81">
        <v>0</v>
      </c>
      <c r="AH313" s="81">
        <v>0</v>
      </c>
      <c r="AI313" s="82">
        <v>0</v>
      </c>
      <c r="AJ313" s="80">
        <v>0</v>
      </c>
      <c r="AK313" s="81">
        <v>0</v>
      </c>
      <c r="AL313" s="81">
        <v>0</v>
      </c>
      <c r="AM313" s="81">
        <v>0</v>
      </c>
      <c r="AN313" s="81">
        <v>0</v>
      </c>
      <c r="AO313" s="81">
        <v>0</v>
      </c>
      <c r="AP313" s="81">
        <v>0</v>
      </c>
      <c r="AQ313" s="81">
        <v>0</v>
      </c>
      <c r="AR313" s="81">
        <v>0</v>
      </c>
      <c r="AS313" s="81">
        <v>0</v>
      </c>
      <c r="AT313" s="81">
        <v>0</v>
      </c>
      <c r="AU313" s="81">
        <v>0</v>
      </c>
      <c r="AV313" s="81">
        <v>0</v>
      </c>
      <c r="AW313" s="81">
        <v>0</v>
      </c>
      <c r="AX313" s="81">
        <v>0</v>
      </c>
      <c r="AY313" s="81">
        <v>0</v>
      </c>
      <c r="AZ313" s="82"/>
      <c r="BA313" s="80">
        <v>0</v>
      </c>
      <c r="BB313" s="81">
        <v>0</v>
      </c>
      <c r="BC313" s="81">
        <v>0</v>
      </c>
      <c r="BD313" s="81">
        <v>0</v>
      </c>
      <c r="BE313" s="81">
        <v>0</v>
      </c>
      <c r="BF313" s="81">
        <v>0</v>
      </c>
      <c r="BG313" s="81">
        <v>0</v>
      </c>
      <c r="BH313" s="81">
        <v>0</v>
      </c>
      <c r="BI313" s="81">
        <v>0</v>
      </c>
      <c r="BJ313" s="81">
        <v>0</v>
      </c>
      <c r="BK313" s="81">
        <v>0</v>
      </c>
      <c r="BL313" s="81">
        <v>0</v>
      </c>
      <c r="BM313" s="81">
        <v>0</v>
      </c>
      <c r="BN313" s="81">
        <v>0</v>
      </c>
      <c r="BO313" s="81">
        <v>0</v>
      </c>
      <c r="BP313" s="81">
        <v>0</v>
      </c>
      <c r="BQ313" s="82">
        <v>0</v>
      </c>
      <c r="BR313" s="82">
        <v>0</v>
      </c>
      <c r="BS313" s="83">
        <v>0</v>
      </c>
      <c r="BT313" s="84">
        <f t="shared" si="12"/>
        <v>0</v>
      </c>
      <c r="BU313" s="84">
        <f t="shared" si="13"/>
        <v>0</v>
      </c>
      <c r="BV313" s="84">
        <f t="shared" si="14"/>
        <v>0</v>
      </c>
    </row>
    <row r="314" spans="1:74" ht="13.15" hidden="1" customHeight="1" outlineLevel="2" collapsed="1" x14ac:dyDescent="0.3">
      <c r="A314" s="79" t="s">
        <v>408</v>
      </c>
      <c r="B314" s="80">
        <v>0</v>
      </c>
      <c r="C314" s="81">
        <v>0</v>
      </c>
      <c r="D314" s="81">
        <v>0</v>
      </c>
      <c r="E314" s="81">
        <v>0</v>
      </c>
      <c r="F314" s="81">
        <v>0</v>
      </c>
      <c r="G314" s="81">
        <v>0</v>
      </c>
      <c r="H314" s="81">
        <v>0</v>
      </c>
      <c r="I314" s="81">
        <v>0</v>
      </c>
      <c r="J314" s="81">
        <v>0</v>
      </c>
      <c r="K314" s="81">
        <v>0</v>
      </c>
      <c r="L314" s="81">
        <v>0</v>
      </c>
      <c r="M314" s="81">
        <v>0</v>
      </c>
      <c r="N314" s="81">
        <v>0</v>
      </c>
      <c r="O314" s="81">
        <v>0</v>
      </c>
      <c r="P314" s="81">
        <v>0</v>
      </c>
      <c r="Q314" s="81">
        <v>0</v>
      </c>
      <c r="R314" s="82">
        <v>0</v>
      </c>
      <c r="S314" s="80">
        <v>0</v>
      </c>
      <c r="T314" s="81">
        <v>0</v>
      </c>
      <c r="U314" s="81">
        <v>0</v>
      </c>
      <c r="V314" s="81">
        <v>0</v>
      </c>
      <c r="W314" s="81">
        <v>0</v>
      </c>
      <c r="X314" s="81">
        <v>0</v>
      </c>
      <c r="Y314" s="81">
        <v>0</v>
      </c>
      <c r="Z314" s="81">
        <v>0</v>
      </c>
      <c r="AA314" s="81">
        <v>0</v>
      </c>
      <c r="AB314" s="81">
        <v>0</v>
      </c>
      <c r="AC314" s="81">
        <v>0</v>
      </c>
      <c r="AD314" s="81">
        <v>0</v>
      </c>
      <c r="AE314" s="81">
        <v>0</v>
      </c>
      <c r="AF314" s="81">
        <v>0</v>
      </c>
      <c r="AG314" s="81">
        <v>0</v>
      </c>
      <c r="AH314" s="81">
        <v>0</v>
      </c>
      <c r="AI314" s="82">
        <v>0</v>
      </c>
      <c r="AJ314" s="80">
        <v>0</v>
      </c>
      <c r="AK314" s="81">
        <v>0</v>
      </c>
      <c r="AL314" s="81">
        <v>0</v>
      </c>
      <c r="AM314" s="81">
        <v>0</v>
      </c>
      <c r="AN314" s="81">
        <v>0</v>
      </c>
      <c r="AO314" s="81">
        <v>0</v>
      </c>
      <c r="AP314" s="81">
        <v>0</v>
      </c>
      <c r="AQ314" s="81">
        <v>0</v>
      </c>
      <c r="AR314" s="81">
        <v>0</v>
      </c>
      <c r="AS314" s="81">
        <v>0</v>
      </c>
      <c r="AT314" s="81">
        <v>0</v>
      </c>
      <c r="AU314" s="81">
        <v>0</v>
      </c>
      <c r="AV314" s="81">
        <v>0</v>
      </c>
      <c r="AW314" s="81">
        <v>0</v>
      </c>
      <c r="AX314" s="81">
        <v>0</v>
      </c>
      <c r="AY314" s="81">
        <v>0</v>
      </c>
      <c r="AZ314" s="82"/>
      <c r="BA314" s="80">
        <v>0</v>
      </c>
      <c r="BB314" s="81">
        <v>0</v>
      </c>
      <c r="BC314" s="81">
        <v>0</v>
      </c>
      <c r="BD314" s="81">
        <v>0</v>
      </c>
      <c r="BE314" s="81">
        <v>0</v>
      </c>
      <c r="BF314" s="81">
        <v>0</v>
      </c>
      <c r="BG314" s="81">
        <v>0</v>
      </c>
      <c r="BH314" s="81">
        <v>0</v>
      </c>
      <c r="BI314" s="81">
        <v>0</v>
      </c>
      <c r="BJ314" s="81">
        <v>0</v>
      </c>
      <c r="BK314" s="81">
        <v>0</v>
      </c>
      <c r="BL314" s="81">
        <v>0</v>
      </c>
      <c r="BM314" s="81">
        <v>0</v>
      </c>
      <c r="BN314" s="81">
        <v>0</v>
      </c>
      <c r="BO314" s="81">
        <v>0</v>
      </c>
      <c r="BP314" s="81">
        <v>0</v>
      </c>
      <c r="BQ314" s="82">
        <v>0</v>
      </c>
      <c r="BR314" s="82">
        <v>0</v>
      </c>
      <c r="BS314" s="83">
        <v>0</v>
      </c>
      <c r="BT314" s="84">
        <f t="shared" si="12"/>
        <v>0</v>
      </c>
      <c r="BU314" s="84">
        <f t="shared" si="13"/>
        <v>0</v>
      </c>
      <c r="BV314" s="84">
        <f t="shared" si="14"/>
        <v>0</v>
      </c>
    </row>
    <row r="315" spans="1:74" ht="13.15" hidden="1" customHeight="1" outlineLevel="3" x14ac:dyDescent="0.3">
      <c r="A315" s="79" t="s">
        <v>409</v>
      </c>
      <c r="B315" s="80">
        <v>0</v>
      </c>
      <c r="C315" s="81">
        <v>0</v>
      </c>
      <c r="D315" s="81">
        <v>0</v>
      </c>
      <c r="E315" s="81">
        <v>0</v>
      </c>
      <c r="F315" s="81">
        <v>0</v>
      </c>
      <c r="G315" s="81">
        <v>0</v>
      </c>
      <c r="H315" s="81">
        <v>0</v>
      </c>
      <c r="I315" s="81">
        <v>0</v>
      </c>
      <c r="J315" s="81">
        <v>0</v>
      </c>
      <c r="K315" s="81">
        <v>0</v>
      </c>
      <c r="L315" s="81">
        <v>0</v>
      </c>
      <c r="M315" s="81">
        <v>0</v>
      </c>
      <c r="N315" s="81">
        <v>0</v>
      </c>
      <c r="O315" s="81">
        <v>0</v>
      </c>
      <c r="P315" s="81">
        <v>0</v>
      </c>
      <c r="Q315" s="81">
        <v>0</v>
      </c>
      <c r="R315" s="82">
        <v>0</v>
      </c>
      <c r="S315" s="80">
        <v>0</v>
      </c>
      <c r="T315" s="81">
        <v>0</v>
      </c>
      <c r="U315" s="81">
        <v>0</v>
      </c>
      <c r="V315" s="81">
        <v>0</v>
      </c>
      <c r="W315" s="81">
        <v>0</v>
      </c>
      <c r="X315" s="81">
        <v>0</v>
      </c>
      <c r="Y315" s="81">
        <v>0</v>
      </c>
      <c r="Z315" s="81">
        <v>0</v>
      </c>
      <c r="AA315" s="81">
        <v>0</v>
      </c>
      <c r="AB315" s="81">
        <v>0</v>
      </c>
      <c r="AC315" s="81">
        <v>0</v>
      </c>
      <c r="AD315" s="81">
        <v>0</v>
      </c>
      <c r="AE315" s="81">
        <v>0</v>
      </c>
      <c r="AF315" s="81">
        <v>0</v>
      </c>
      <c r="AG315" s="81">
        <v>0</v>
      </c>
      <c r="AH315" s="81">
        <v>0</v>
      </c>
      <c r="AI315" s="82">
        <v>0</v>
      </c>
      <c r="AJ315" s="80">
        <v>0</v>
      </c>
      <c r="AK315" s="81">
        <v>0</v>
      </c>
      <c r="AL315" s="81">
        <v>0</v>
      </c>
      <c r="AM315" s="81">
        <v>0</v>
      </c>
      <c r="AN315" s="81">
        <v>0</v>
      </c>
      <c r="AO315" s="81">
        <v>0</v>
      </c>
      <c r="AP315" s="81">
        <v>0</v>
      </c>
      <c r="AQ315" s="81">
        <v>0</v>
      </c>
      <c r="AR315" s="81">
        <v>0</v>
      </c>
      <c r="AS315" s="81">
        <v>0</v>
      </c>
      <c r="AT315" s="81">
        <v>0</v>
      </c>
      <c r="AU315" s="81">
        <v>0</v>
      </c>
      <c r="AV315" s="81">
        <v>0</v>
      </c>
      <c r="AW315" s="81">
        <v>0</v>
      </c>
      <c r="AX315" s="81">
        <v>0</v>
      </c>
      <c r="AY315" s="81">
        <v>0</v>
      </c>
      <c r="AZ315" s="82"/>
      <c r="BA315" s="80">
        <v>0</v>
      </c>
      <c r="BB315" s="81">
        <v>0</v>
      </c>
      <c r="BC315" s="81">
        <v>0</v>
      </c>
      <c r="BD315" s="81">
        <v>0</v>
      </c>
      <c r="BE315" s="81">
        <v>0</v>
      </c>
      <c r="BF315" s="81">
        <v>0</v>
      </c>
      <c r="BG315" s="81">
        <v>0</v>
      </c>
      <c r="BH315" s="81">
        <v>0</v>
      </c>
      <c r="BI315" s="81">
        <v>0</v>
      </c>
      <c r="BJ315" s="81">
        <v>0</v>
      </c>
      <c r="BK315" s="81">
        <v>0</v>
      </c>
      <c r="BL315" s="81">
        <v>0</v>
      </c>
      <c r="BM315" s="81">
        <v>0</v>
      </c>
      <c r="BN315" s="81">
        <v>0</v>
      </c>
      <c r="BO315" s="81">
        <v>0</v>
      </c>
      <c r="BP315" s="81">
        <v>0</v>
      </c>
      <c r="BQ315" s="82">
        <v>0</v>
      </c>
      <c r="BR315" s="82">
        <v>0</v>
      </c>
      <c r="BS315" s="83">
        <v>0</v>
      </c>
      <c r="BT315" s="84">
        <f t="shared" si="12"/>
        <v>0</v>
      </c>
      <c r="BU315" s="84">
        <f t="shared" si="13"/>
        <v>0</v>
      </c>
      <c r="BV315" s="84">
        <f t="shared" si="14"/>
        <v>0</v>
      </c>
    </row>
    <row r="316" spans="1:74" ht="13.15" hidden="1" customHeight="1" outlineLevel="2" collapsed="1" x14ac:dyDescent="0.3">
      <c r="A316" s="79" t="s">
        <v>410</v>
      </c>
      <c r="B316" s="80"/>
      <c r="C316" s="81"/>
      <c r="D316" s="81"/>
      <c r="E316" s="81"/>
      <c r="F316" s="81"/>
      <c r="G316" s="81"/>
      <c r="H316" s="81"/>
      <c r="I316" s="81"/>
      <c r="J316" s="81"/>
      <c r="K316" s="81"/>
      <c r="L316" s="81"/>
      <c r="M316" s="81"/>
      <c r="N316" s="81"/>
      <c r="O316" s="81"/>
      <c r="P316" s="81"/>
      <c r="Q316" s="81"/>
      <c r="R316" s="82"/>
      <c r="S316" s="80"/>
      <c r="T316" s="81"/>
      <c r="U316" s="81"/>
      <c r="V316" s="81"/>
      <c r="W316" s="81"/>
      <c r="X316" s="81"/>
      <c r="Y316" s="81"/>
      <c r="Z316" s="81"/>
      <c r="AA316" s="81"/>
      <c r="AB316" s="81"/>
      <c r="AC316" s="81"/>
      <c r="AD316" s="81"/>
      <c r="AE316" s="81"/>
      <c r="AF316" s="81"/>
      <c r="AG316" s="81"/>
      <c r="AH316" s="81"/>
      <c r="AI316" s="82"/>
      <c r="AJ316" s="80"/>
      <c r="AK316" s="81"/>
      <c r="AL316" s="81"/>
      <c r="AM316" s="81"/>
      <c r="AN316" s="81"/>
      <c r="AO316" s="81"/>
      <c r="AP316" s="81"/>
      <c r="AQ316" s="81"/>
      <c r="AR316" s="81"/>
      <c r="AS316" s="81"/>
      <c r="AT316" s="81"/>
      <c r="AU316" s="81"/>
      <c r="AV316" s="81"/>
      <c r="AW316" s="81"/>
      <c r="AX316" s="81"/>
      <c r="AY316" s="81"/>
      <c r="AZ316" s="82"/>
      <c r="BA316" s="80"/>
      <c r="BB316" s="81"/>
      <c r="BC316" s="81"/>
      <c r="BD316" s="81"/>
      <c r="BE316" s="81"/>
      <c r="BF316" s="81"/>
      <c r="BG316" s="81"/>
      <c r="BH316" s="81"/>
      <c r="BI316" s="81"/>
      <c r="BJ316" s="81"/>
      <c r="BK316" s="81"/>
      <c r="BL316" s="81"/>
      <c r="BM316" s="81"/>
      <c r="BN316" s="81"/>
      <c r="BO316" s="81"/>
      <c r="BP316" s="81"/>
      <c r="BQ316" s="82"/>
      <c r="BR316" s="82"/>
      <c r="BS316" s="83"/>
      <c r="BT316" s="84">
        <f t="shared" si="12"/>
        <v>0</v>
      </c>
      <c r="BU316" s="84">
        <f t="shared" si="13"/>
        <v>0</v>
      </c>
      <c r="BV316" s="84">
        <f t="shared" si="14"/>
        <v>0</v>
      </c>
    </row>
    <row r="317" spans="1:74" ht="13.15" hidden="1" customHeight="1" outlineLevel="3" x14ac:dyDescent="0.3">
      <c r="A317" s="79" t="s">
        <v>411</v>
      </c>
      <c r="B317" s="80">
        <v>0</v>
      </c>
      <c r="C317" s="81">
        <v>0</v>
      </c>
      <c r="D317" s="81">
        <v>0</v>
      </c>
      <c r="E317" s="81">
        <v>0</v>
      </c>
      <c r="F317" s="81">
        <v>0</v>
      </c>
      <c r="G317" s="81">
        <v>0</v>
      </c>
      <c r="H317" s="81">
        <v>0</v>
      </c>
      <c r="I317" s="81">
        <v>0</v>
      </c>
      <c r="J317" s="81">
        <v>0</v>
      </c>
      <c r="K317" s="81">
        <v>0</v>
      </c>
      <c r="L317" s="81">
        <v>0</v>
      </c>
      <c r="M317" s="81">
        <v>0</v>
      </c>
      <c r="N317" s="81">
        <v>0</v>
      </c>
      <c r="O317" s="81">
        <v>0</v>
      </c>
      <c r="P317" s="81">
        <v>0</v>
      </c>
      <c r="Q317" s="81">
        <v>0</v>
      </c>
      <c r="R317" s="82">
        <v>0</v>
      </c>
      <c r="S317" s="80">
        <v>0</v>
      </c>
      <c r="T317" s="81">
        <v>0</v>
      </c>
      <c r="U317" s="81">
        <v>0</v>
      </c>
      <c r="V317" s="81">
        <v>0</v>
      </c>
      <c r="W317" s="81">
        <v>0</v>
      </c>
      <c r="X317" s="81">
        <v>0</v>
      </c>
      <c r="Y317" s="81">
        <v>0</v>
      </c>
      <c r="Z317" s="81">
        <v>0</v>
      </c>
      <c r="AA317" s="81">
        <v>0</v>
      </c>
      <c r="AB317" s="81">
        <v>0</v>
      </c>
      <c r="AC317" s="81">
        <v>0</v>
      </c>
      <c r="AD317" s="81">
        <v>0</v>
      </c>
      <c r="AE317" s="81">
        <v>0</v>
      </c>
      <c r="AF317" s="81">
        <v>0</v>
      </c>
      <c r="AG317" s="81">
        <v>0</v>
      </c>
      <c r="AH317" s="81">
        <v>0</v>
      </c>
      <c r="AI317" s="82">
        <v>0</v>
      </c>
      <c r="AJ317" s="80">
        <v>0</v>
      </c>
      <c r="AK317" s="81">
        <v>0</v>
      </c>
      <c r="AL317" s="81">
        <v>0</v>
      </c>
      <c r="AM317" s="81">
        <v>0</v>
      </c>
      <c r="AN317" s="81">
        <v>0</v>
      </c>
      <c r="AO317" s="81">
        <v>0</v>
      </c>
      <c r="AP317" s="81">
        <v>0</v>
      </c>
      <c r="AQ317" s="81">
        <v>0</v>
      </c>
      <c r="AR317" s="81">
        <v>0</v>
      </c>
      <c r="AS317" s="81">
        <v>0</v>
      </c>
      <c r="AT317" s="81">
        <v>0</v>
      </c>
      <c r="AU317" s="81">
        <v>0</v>
      </c>
      <c r="AV317" s="81">
        <v>0</v>
      </c>
      <c r="AW317" s="81">
        <v>0</v>
      </c>
      <c r="AX317" s="81">
        <v>0</v>
      </c>
      <c r="AY317" s="81">
        <v>0</v>
      </c>
      <c r="AZ317" s="82"/>
      <c r="BA317" s="80">
        <v>0</v>
      </c>
      <c r="BB317" s="81">
        <v>0</v>
      </c>
      <c r="BC317" s="81">
        <v>0</v>
      </c>
      <c r="BD317" s="81">
        <v>0</v>
      </c>
      <c r="BE317" s="81">
        <v>0</v>
      </c>
      <c r="BF317" s="81">
        <v>0</v>
      </c>
      <c r="BG317" s="81">
        <v>0</v>
      </c>
      <c r="BH317" s="81">
        <v>0</v>
      </c>
      <c r="BI317" s="81">
        <v>0</v>
      </c>
      <c r="BJ317" s="81">
        <v>0</v>
      </c>
      <c r="BK317" s="81">
        <v>0</v>
      </c>
      <c r="BL317" s="81">
        <v>0</v>
      </c>
      <c r="BM317" s="81">
        <v>0</v>
      </c>
      <c r="BN317" s="81">
        <v>0</v>
      </c>
      <c r="BO317" s="81">
        <v>0</v>
      </c>
      <c r="BP317" s="81">
        <v>0</v>
      </c>
      <c r="BQ317" s="82">
        <v>0</v>
      </c>
      <c r="BR317" s="82">
        <v>0</v>
      </c>
      <c r="BS317" s="83">
        <v>0</v>
      </c>
      <c r="BT317" s="84">
        <f t="shared" si="12"/>
        <v>0</v>
      </c>
      <c r="BU317" s="84">
        <f t="shared" si="13"/>
        <v>0</v>
      </c>
      <c r="BV317" s="84">
        <f t="shared" si="14"/>
        <v>0</v>
      </c>
    </row>
    <row r="318" spans="1:74" ht="13.15" hidden="1" customHeight="1" outlineLevel="3" x14ac:dyDescent="0.3">
      <c r="A318" s="79" t="s">
        <v>412</v>
      </c>
      <c r="B318" s="80">
        <v>-0.9</v>
      </c>
      <c r="C318" s="81">
        <v>4.0299999999999994</v>
      </c>
      <c r="D318" s="81">
        <v>-0.43</v>
      </c>
      <c r="E318" s="81">
        <v>2.6999999999999993</v>
      </c>
      <c r="F318" s="81">
        <v>3.6</v>
      </c>
      <c r="G318" s="81">
        <v>0.56000000000000005</v>
      </c>
      <c r="H318" s="81">
        <v>2.54</v>
      </c>
      <c r="I318" s="81">
        <v>6.7</v>
      </c>
      <c r="J318" s="81">
        <v>2.1800000000000002</v>
      </c>
      <c r="K318" s="81">
        <v>-476.81999999999994</v>
      </c>
      <c r="L318" s="81">
        <v>-0.23</v>
      </c>
      <c r="M318" s="81">
        <v>-474.86999999999995</v>
      </c>
      <c r="N318" s="81">
        <v>13.74</v>
      </c>
      <c r="O318" s="81">
        <v>1.59</v>
      </c>
      <c r="P318" s="81">
        <v>-15.61</v>
      </c>
      <c r="Q318" s="81">
        <v>-0.27999999999999936</v>
      </c>
      <c r="R318" s="82">
        <v>-465.75</v>
      </c>
      <c r="S318" s="80">
        <v>0</v>
      </c>
      <c r="T318" s="81">
        <v>0</v>
      </c>
      <c r="U318" s="81">
        <v>0</v>
      </c>
      <c r="V318" s="81">
        <v>0</v>
      </c>
      <c r="W318" s="81">
        <v>17.989999999999998</v>
      </c>
      <c r="X318" s="81">
        <v>0</v>
      </c>
      <c r="Y318" s="81">
        <v>0</v>
      </c>
      <c r="Z318" s="81">
        <v>17.989999999999998</v>
      </c>
      <c r="AA318" s="81">
        <v>0</v>
      </c>
      <c r="AB318" s="81">
        <v>0</v>
      </c>
      <c r="AC318" s="81">
        <v>0</v>
      </c>
      <c r="AD318" s="81">
        <v>0</v>
      </c>
      <c r="AE318" s="81">
        <v>0</v>
      </c>
      <c r="AF318" s="81">
        <v>0</v>
      </c>
      <c r="AG318" s="81">
        <v>0</v>
      </c>
      <c r="AH318" s="81">
        <v>0</v>
      </c>
      <c r="AI318" s="82">
        <v>17.989999999999998</v>
      </c>
      <c r="AJ318" s="80">
        <v>0</v>
      </c>
      <c r="AK318" s="81">
        <v>0</v>
      </c>
      <c r="AL318" s="81">
        <v>0</v>
      </c>
      <c r="AM318" s="81">
        <v>0</v>
      </c>
      <c r="AN318" s="81">
        <v>0</v>
      </c>
      <c r="AO318" s="81">
        <v>0</v>
      </c>
      <c r="AP318" s="81">
        <v>0</v>
      </c>
      <c r="AQ318" s="81">
        <v>0</v>
      </c>
      <c r="AR318" s="81">
        <v>0</v>
      </c>
      <c r="AS318" s="81">
        <v>0</v>
      </c>
      <c r="AT318" s="81">
        <v>0</v>
      </c>
      <c r="AU318" s="81">
        <v>0</v>
      </c>
      <c r="AV318" s="81">
        <v>0</v>
      </c>
      <c r="AW318" s="81">
        <v>0</v>
      </c>
      <c r="AX318" s="81">
        <v>0</v>
      </c>
      <c r="AY318" s="81">
        <v>0</v>
      </c>
      <c r="AZ318" s="82"/>
      <c r="BA318" s="80">
        <v>0</v>
      </c>
      <c r="BB318" s="81">
        <v>0</v>
      </c>
      <c r="BC318" s="81">
        <v>0</v>
      </c>
      <c r="BD318" s="81">
        <v>0</v>
      </c>
      <c r="BE318" s="81">
        <v>17.989999999999998</v>
      </c>
      <c r="BF318" s="81">
        <v>0</v>
      </c>
      <c r="BG318" s="81">
        <v>0</v>
      </c>
      <c r="BH318" s="81">
        <v>17.989999999999998</v>
      </c>
      <c r="BI318" s="81">
        <v>0</v>
      </c>
      <c r="BJ318" s="81">
        <v>0</v>
      </c>
      <c r="BK318" s="81">
        <v>0</v>
      </c>
      <c r="BL318" s="81">
        <v>0</v>
      </c>
      <c r="BM318" s="81">
        <v>0</v>
      </c>
      <c r="BN318" s="81">
        <v>0</v>
      </c>
      <c r="BO318" s="81">
        <v>0</v>
      </c>
      <c r="BP318" s="81">
        <v>0</v>
      </c>
      <c r="BQ318" s="82">
        <v>17.989999999999998</v>
      </c>
      <c r="BR318" s="82">
        <v>-17.989999999999998</v>
      </c>
      <c r="BS318" s="83">
        <v>-100</v>
      </c>
      <c r="BT318" s="84">
        <f t="shared" si="12"/>
        <v>483.74</v>
      </c>
      <c r="BU318" s="84">
        <f t="shared" si="13"/>
        <v>17.989999999999998</v>
      </c>
      <c r="BV318" s="84">
        <f t="shared" si="14"/>
        <v>0</v>
      </c>
    </row>
    <row r="319" spans="1:74" ht="13.15" hidden="1" customHeight="1" outlineLevel="3" x14ac:dyDescent="0.3">
      <c r="A319" s="79" t="s">
        <v>2423</v>
      </c>
      <c r="B319" s="80">
        <v>0</v>
      </c>
      <c r="C319" s="81">
        <v>0</v>
      </c>
      <c r="D319" s="81">
        <v>0</v>
      </c>
      <c r="E319" s="81">
        <v>0</v>
      </c>
      <c r="F319" s="81">
        <v>0</v>
      </c>
      <c r="G319" s="81">
        <v>0</v>
      </c>
      <c r="H319" s="81">
        <v>0</v>
      </c>
      <c r="I319" s="81">
        <v>0</v>
      </c>
      <c r="J319" s="81">
        <v>0</v>
      </c>
      <c r="K319" s="81">
        <v>0</v>
      </c>
      <c r="L319" s="81">
        <v>0</v>
      </c>
      <c r="M319" s="81">
        <v>0</v>
      </c>
      <c r="N319" s="81">
        <v>0</v>
      </c>
      <c r="O319" s="81">
        <v>0</v>
      </c>
      <c r="P319" s="81">
        <v>0</v>
      </c>
      <c r="Q319" s="81">
        <v>0</v>
      </c>
      <c r="R319" s="82">
        <v>0</v>
      </c>
      <c r="S319" s="80">
        <v>0</v>
      </c>
      <c r="T319" s="81">
        <v>0</v>
      </c>
      <c r="U319" s="81">
        <v>0</v>
      </c>
      <c r="V319" s="81">
        <v>0</v>
      </c>
      <c r="W319" s="81">
        <v>0</v>
      </c>
      <c r="X319" s="81">
        <v>0</v>
      </c>
      <c r="Y319" s="81">
        <v>0</v>
      </c>
      <c r="Z319" s="81">
        <v>0</v>
      </c>
      <c r="AA319" s="81">
        <v>0</v>
      </c>
      <c r="AB319" s="81">
        <v>0</v>
      </c>
      <c r="AC319" s="81">
        <v>0</v>
      </c>
      <c r="AD319" s="81">
        <v>0</v>
      </c>
      <c r="AE319" s="81">
        <v>0</v>
      </c>
      <c r="AF319" s="81">
        <v>0</v>
      </c>
      <c r="AG319" s="81">
        <v>0</v>
      </c>
      <c r="AH319" s="81">
        <v>0</v>
      </c>
      <c r="AI319" s="82">
        <v>0</v>
      </c>
      <c r="AJ319" s="80">
        <v>0</v>
      </c>
      <c r="AK319" s="81">
        <v>0</v>
      </c>
      <c r="AL319" s="81">
        <v>0</v>
      </c>
      <c r="AM319" s="81">
        <v>0</v>
      </c>
      <c r="AN319" s="81">
        <v>0</v>
      </c>
      <c r="AO319" s="81">
        <v>0</v>
      </c>
      <c r="AP319" s="81">
        <v>0</v>
      </c>
      <c r="AQ319" s="81">
        <v>0</v>
      </c>
      <c r="AR319" s="81">
        <v>0</v>
      </c>
      <c r="AS319" s="81">
        <v>0</v>
      </c>
      <c r="AT319" s="81">
        <v>0</v>
      </c>
      <c r="AU319" s="81">
        <v>0</v>
      </c>
      <c r="AV319" s="81">
        <v>0</v>
      </c>
      <c r="AW319" s="81">
        <v>0</v>
      </c>
      <c r="AX319" s="81">
        <v>0</v>
      </c>
      <c r="AY319" s="81">
        <v>0</v>
      </c>
      <c r="AZ319" s="82"/>
      <c r="BA319" s="80">
        <v>0</v>
      </c>
      <c r="BB319" s="81">
        <v>0</v>
      </c>
      <c r="BC319" s="81">
        <v>0</v>
      </c>
      <c r="BD319" s="81">
        <v>0</v>
      </c>
      <c r="BE319" s="81">
        <v>0</v>
      </c>
      <c r="BF319" s="81">
        <v>0</v>
      </c>
      <c r="BG319" s="81">
        <v>0</v>
      </c>
      <c r="BH319" s="81">
        <v>0</v>
      </c>
      <c r="BI319" s="81">
        <v>0</v>
      </c>
      <c r="BJ319" s="81">
        <v>0</v>
      </c>
      <c r="BK319" s="81">
        <v>0</v>
      </c>
      <c r="BL319" s="81">
        <v>0</v>
      </c>
      <c r="BM319" s="81">
        <v>0</v>
      </c>
      <c r="BN319" s="81">
        <v>0</v>
      </c>
      <c r="BO319" s="81">
        <v>0</v>
      </c>
      <c r="BP319" s="81">
        <v>0</v>
      </c>
      <c r="BQ319" s="82">
        <v>0</v>
      </c>
      <c r="BR319" s="82">
        <v>0</v>
      </c>
      <c r="BS319" s="83">
        <v>0</v>
      </c>
      <c r="BT319" s="84">
        <f t="shared" si="12"/>
        <v>0</v>
      </c>
      <c r="BU319" s="84">
        <f t="shared" si="13"/>
        <v>0</v>
      </c>
      <c r="BV319" s="84">
        <f t="shared" si="14"/>
        <v>0</v>
      </c>
    </row>
    <row r="320" spans="1:74" ht="13.15" hidden="1" customHeight="1" outlineLevel="3" x14ac:dyDescent="0.3">
      <c r="A320" s="79" t="s">
        <v>413</v>
      </c>
      <c r="B320" s="80">
        <v>0</v>
      </c>
      <c r="C320" s="81">
        <v>0</v>
      </c>
      <c r="D320" s="81">
        <v>0</v>
      </c>
      <c r="E320" s="81">
        <v>0</v>
      </c>
      <c r="F320" s="81">
        <v>0</v>
      </c>
      <c r="G320" s="81">
        <v>0</v>
      </c>
      <c r="H320" s="81">
        <v>0</v>
      </c>
      <c r="I320" s="81">
        <v>0</v>
      </c>
      <c r="J320" s="81">
        <v>0</v>
      </c>
      <c r="K320" s="81">
        <v>0</v>
      </c>
      <c r="L320" s="81">
        <v>0</v>
      </c>
      <c r="M320" s="81">
        <v>0</v>
      </c>
      <c r="N320" s="81">
        <v>0</v>
      </c>
      <c r="O320" s="81">
        <v>0</v>
      </c>
      <c r="P320" s="81">
        <v>0</v>
      </c>
      <c r="Q320" s="81">
        <v>0</v>
      </c>
      <c r="R320" s="82">
        <v>0</v>
      </c>
      <c r="S320" s="80">
        <v>0</v>
      </c>
      <c r="T320" s="81">
        <v>0</v>
      </c>
      <c r="U320" s="81">
        <v>0</v>
      </c>
      <c r="V320" s="81">
        <v>0</v>
      </c>
      <c r="W320" s="81">
        <v>0</v>
      </c>
      <c r="X320" s="81">
        <v>0</v>
      </c>
      <c r="Y320" s="81">
        <v>0</v>
      </c>
      <c r="Z320" s="81">
        <v>0</v>
      </c>
      <c r="AA320" s="81">
        <v>0</v>
      </c>
      <c r="AB320" s="81">
        <v>0</v>
      </c>
      <c r="AC320" s="81">
        <v>0</v>
      </c>
      <c r="AD320" s="81">
        <v>0</v>
      </c>
      <c r="AE320" s="81">
        <v>0</v>
      </c>
      <c r="AF320" s="81">
        <v>0</v>
      </c>
      <c r="AG320" s="81">
        <v>0</v>
      </c>
      <c r="AH320" s="81">
        <v>0</v>
      </c>
      <c r="AI320" s="82">
        <v>0</v>
      </c>
      <c r="AJ320" s="80">
        <v>0</v>
      </c>
      <c r="AK320" s="81">
        <v>0</v>
      </c>
      <c r="AL320" s="81">
        <v>0</v>
      </c>
      <c r="AM320" s="81">
        <v>0</v>
      </c>
      <c r="AN320" s="81">
        <v>0</v>
      </c>
      <c r="AO320" s="81">
        <v>0</v>
      </c>
      <c r="AP320" s="81">
        <v>0</v>
      </c>
      <c r="AQ320" s="81">
        <v>0</v>
      </c>
      <c r="AR320" s="81">
        <v>0</v>
      </c>
      <c r="AS320" s="81">
        <v>0</v>
      </c>
      <c r="AT320" s="81">
        <v>0</v>
      </c>
      <c r="AU320" s="81">
        <v>0</v>
      </c>
      <c r="AV320" s="81">
        <v>0</v>
      </c>
      <c r="AW320" s="81">
        <v>0</v>
      </c>
      <c r="AX320" s="81">
        <v>0</v>
      </c>
      <c r="AY320" s="81">
        <v>0</v>
      </c>
      <c r="AZ320" s="82"/>
      <c r="BA320" s="80">
        <v>0</v>
      </c>
      <c r="BB320" s="81">
        <v>0</v>
      </c>
      <c r="BC320" s="81">
        <v>0</v>
      </c>
      <c r="BD320" s="81">
        <v>0</v>
      </c>
      <c r="BE320" s="81">
        <v>0</v>
      </c>
      <c r="BF320" s="81">
        <v>0</v>
      </c>
      <c r="BG320" s="81">
        <v>0</v>
      </c>
      <c r="BH320" s="81">
        <v>0</v>
      </c>
      <c r="BI320" s="81">
        <v>0</v>
      </c>
      <c r="BJ320" s="81">
        <v>0</v>
      </c>
      <c r="BK320" s="81">
        <v>0</v>
      </c>
      <c r="BL320" s="81">
        <v>0</v>
      </c>
      <c r="BM320" s="81">
        <v>0</v>
      </c>
      <c r="BN320" s="81">
        <v>0</v>
      </c>
      <c r="BO320" s="81">
        <v>0</v>
      </c>
      <c r="BP320" s="81">
        <v>0</v>
      </c>
      <c r="BQ320" s="82">
        <v>0</v>
      </c>
      <c r="BR320" s="82">
        <v>0</v>
      </c>
      <c r="BS320" s="83">
        <v>0</v>
      </c>
      <c r="BT320" s="84">
        <f t="shared" si="12"/>
        <v>0</v>
      </c>
      <c r="BU320" s="84">
        <f t="shared" si="13"/>
        <v>0</v>
      </c>
      <c r="BV320" s="84">
        <f t="shared" si="14"/>
        <v>0</v>
      </c>
    </row>
    <row r="321" spans="1:74" ht="13.15" hidden="1" customHeight="1" outlineLevel="3" x14ac:dyDescent="0.3">
      <c r="A321" s="79" t="s">
        <v>2424</v>
      </c>
      <c r="B321" s="80">
        <v>0</v>
      </c>
      <c r="C321" s="81">
        <v>0</v>
      </c>
      <c r="D321" s="81">
        <v>0</v>
      </c>
      <c r="E321" s="81">
        <v>0</v>
      </c>
      <c r="F321" s="81">
        <v>0</v>
      </c>
      <c r="G321" s="81">
        <v>0</v>
      </c>
      <c r="H321" s="81">
        <v>0</v>
      </c>
      <c r="I321" s="81">
        <v>0</v>
      </c>
      <c r="J321" s="81">
        <v>0</v>
      </c>
      <c r="K321" s="81">
        <v>0</v>
      </c>
      <c r="L321" s="81">
        <v>0</v>
      </c>
      <c r="M321" s="81">
        <v>0</v>
      </c>
      <c r="N321" s="81">
        <v>0</v>
      </c>
      <c r="O321" s="81">
        <v>0</v>
      </c>
      <c r="P321" s="81">
        <v>0</v>
      </c>
      <c r="Q321" s="81">
        <v>0</v>
      </c>
      <c r="R321" s="82">
        <v>0</v>
      </c>
      <c r="S321" s="80">
        <v>0</v>
      </c>
      <c r="T321" s="81">
        <v>0</v>
      </c>
      <c r="U321" s="81">
        <v>0</v>
      </c>
      <c r="V321" s="81">
        <v>0</v>
      </c>
      <c r="W321" s="81">
        <v>0</v>
      </c>
      <c r="X321" s="81">
        <v>0</v>
      </c>
      <c r="Y321" s="81">
        <v>0</v>
      </c>
      <c r="Z321" s="81">
        <v>0</v>
      </c>
      <c r="AA321" s="81">
        <v>0</v>
      </c>
      <c r="AB321" s="81">
        <v>0</v>
      </c>
      <c r="AC321" s="81">
        <v>0</v>
      </c>
      <c r="AD321" s="81">
        <v>0</v>
      </c>
      <c r="AE321" s="81">
        <v>0</v>
      </c>
      <c r="AF321" s="81">
        <v>0</v>
      </c>
      <c r="AG321" s="81">
        <v>0</v>
      </c>
      <c r="AH321" s="81">
        <v>0</v>
      </c>
      <c r="AI321" s="82">
        <v>0</v>
      </c>
      <c r="AJ321" s="80">
        <v>0</v>
      </c>
      <c r="AK321" s="81">
        <v>0</v>
      </c>
      <c r="AL321" s="81">
        <v>0</v>
      </c>
      <c r="AM321" s="81">
        <v>0</v>
      </c>
      <c r="AN321" s="81">
        <v>0</v>
      </c>
      <c r="AO321" s="81">
        <v>0</v>
      </c>
      <c r="AP321" s="81">
        <v>0</v>
      </c>
      <c r="AQ321" s="81">
        <v>0</v>
      </c>
      <c r="AR321" s="81">
        <v>0</v>
      </c>
      <c r="AS321" s="81">
        <v>0</v>
      </c>
      <c r="AT321" s="81">
        <v>0</v>
      </c>
      <c r="AU321" s="81">
        <v>0</v>
      </c>
      <c r="AV321" s="81">
        <v>0</v>
      </c>
      <c r="AW321" s="81">
        <v>0</v>
      </c>
      <c r="AX321" s="81">
        <v>0</v>
      </c>
      <c r="AY321" s="81">
        <v>0</v>
      </c>
      <c r="AZ321" s="82"/>
      <c r="BA321" s="80">
        <v>0</v>
      </c>
      <c r="BB321" s="81">
        <v>0</v>
      </c>
      <c r="BC321" s="81">
        <v>0</v>
      </c>
      <c r="BD321" s="81">
        <v>0</v>
      </c>
      <c r="BE321" s="81">
        <v>0</v>
      </c>
      <c r="BF321" s="81">
        <v>0</v>
      </c>
      <c r="BG321" s="81">
        <v>0</v>
      </c>
      <c r="BH321" s="81">
        <v>0</v>
      </c>
      <c r="BI321" s="81">
        <v>0</v>
      </c>
      <c r="BJ321" s="81">
        <v>0</v>
      </c>
      <c r="BK321" s="81">
        <v>0</v>
      </c>
      <c r="BL321" s="81">
        <v>0</v>
      </c>
      <c r="BM321" s="81">
        <v>0</v>
      </c>
      <c r="BN321" s="81">
        <v>0</v>
      </c>
      <c r="BO321" s="81">
        <v>0</v>
      </c>
      <c r="BP321" s="81">
        <v>0</v>
      </c>
      <c r="BQ321" s="82">
        <v>0</v>
      </c>
      <c r="BR321" s="82">
        <v>0</v>
      </c>
      <c r="BS321" s="83">
        <v>0</v>
      </c>
      <c r="BT321" s="84">
        <f t="shared" si="12"/>
        <v>0</v>
      </c>
      <c r="BU321" s="84">
        <f t="shared" si="13"/>
        <v>0</v>
      </c>
      <c r="BV321" s="84">
        <f t="shared" si="14"/>
        <v>0</v>
      </c>
    </row>
    <row r="322" spans="1:74" ht="13.15" hidden="1" customHeight="1" outlineLevel="3" x14ac:dyDescent="0.3">
      <c r="A322" s="79" t="s">
        <v>2425</v>
      </c>
      <c r="B322" s="80">
        <v>0</v>
      </c>
      <c r="C322" s="81">
        <v>0</v>
      </c>
      <c r="D322" s="81">
        <v>0</v>
      </c>
      <c r="E322" s="81">
        <v>0</v>
      </c>
      <c r="F322" s="81">
        <v>0</v>
      </c>
      <c r="G322" s="81">
        <v>0</v>
      </c>
      <c r="H322" s="81">
        <v>0</v>
      </c>
      <c r="I322" s="81">
        <v>0</v>
      </c>
      <c r="J322" s="81">
        <v>0</v>
      </c>
      <c r="K322" s="81">
        <v>0</v>
      </c>
      <c r="L322" s="81">
        <v>0</v>
      </c>
      <c r="M322" s="81">
        <v>0</v>
      </c>
      <c r="N322" s="81">
        <v>0</v>
      </c>
      <c r="O322" s="81">
        <v>0</v>
      </c>
      <c r="P322" s="81">
        <v>0</v>
      </c>
      <c r="Q322" s="81">
        <v>0</v>
      </c>
      <c r="R322" s="82">
        <v>0</v>
      </c>
      <c r="S322" s="80">
        <v>0</v>
      </c>
      <c r="T322" s="81">
        <v>0</v>
      </c>
      <c r="U322" s="81">
        <v>0</v>
      </c>
      <c r="V322" s="81">
        <v>0</v>
      </c>
      <c r="W322" s="81">
        <v>0</v>
      </c>
      <c r="X322" s="81">
        <v>0</v>
      </c>
      <c r="Y322" s="81">
        <v>0</v>
      </c>
      <c r="Z322" s="81">
        <v>0</v>
      </c>
      <c r="AA322" s="81">
        <v>0</v>
      </c>
      <c r="AB322" s="81">
        <v>0</v>
      </c>
      <c r="AC322" s="81">
        <v>0</v>
      </c>
      <c r="AD322" s="81">
        <v>0</v>
      </c>
      <c r="AE322" s="81">
        <v>0</v>
      </c>
      <c r="AF322" s="81">
        <v>0</v>
      </c>
      <c r="AG322" s="81">
        <v>0</v>
      </c>
      <c r="AH322" s="81">
        <v>0</v>
      </c>
      <c r="AI322" s="82">
        <v>0</v>
      </c>
      <c r="AJ322" s="80">
        <v>0</v>
      </c>
      <c r="AK322" s="81">
        <v>0</v>
      </c>
      <c r="AL322" s="81">
        <v>0</v>
      </c>
      <c r="AM322" s="81">
        <v>0</v>
      </c>
      <c r="AN322" s="81">
        <v>0</v>
      </c>
      <c r="AO322" s="81">
        <v>0</v>
      </c>
      <c r="AP322" s="81">
        <v>0</v>
      </c>
      <c r="AQ322" s="81">
        <v>0</v>
      </c>
      <c r="AR322" s="81">
        <v>0</v>
      </c>
      <c r="AS322" s="81">
        <v>0</v>
      </c>
      <c r="AT322" s="81">
        <v>0</v>
      </c>
      <c r="AU322" s="81">
        <v>0</v>
      </c>
      <c r="AV322" s="81">
        <v>0</v>
      </c>
      <c r="AW322" s="81">
        <v>0</v>
      </c>
      <c r="AX322" s="81">
        <v>0</v>
      </c>
      <c r="AY322" s="81">
        <v>0</v>
      </c>
      <c r="AZ322" s="82"/>
      <c r="BA322" s="80">
        <v>0</v>
      </c>
      <c r="BB322" s="81">
        <v>0</v>
      </c>
      <c r="BC322" s="81">
        <v>0</v>
      </c>
      <c r="BD322" s="81">
        <v>0</v>
      </c>
      <c r="BE322" s="81">
        <v>0</v>
      </c>
      <c r="BF322" s="81">
        <v>0</v>
      </c>
      <c r="BG322" s="81">
        <v>0</v>
      </c>
      <c r="BH322" s="81">
        <v>0</v>
      </c>
      <c r="BI322" s="81">
        <v>0</v>
      </c>
      <c r="BJ322" s="81">
        <v>0</v>
      </c>
      <c r="BK322" s="81">
        <v>0</v>
      </c>
      <c r="BL322" s="81">
        <v>0</v>
      </c>
      <c r="BM322" s="81">
        <v>0</v>
      </c>
      <c r="BN322" s="81">
        <v>0</v>
      </c>
      <c r="BO322" s="81">
        <v>0</v>
      </c>
      <c r="BP322" s="81">
        <v>0</v>
      </c>
      <c r="BQ322" s="82">
        <v>0</v>
      </c>
      <c r="BR322" s="82">
        <v>0</v>
      </c>
      <c r="BS322" s="83">
        <v>0</v>
      </c>
      <c r="BT322" s="84">
        <f t="shared" si="12"/>
        <v>0</v>
      </c>
      <c r="BU322" s="84">
        <f t="shared" si="13"/>
        <v>0</v>
      </c>
      <c r="BV322" s="84">
        <f t="shared" si="14"/>
        <v>0</v>
      </c>
    </row>
    <row r="323" spans="1:74" ht="13.15" hidden="1" customHeight="1" outlineLevel="3" x14ac:dyDescent="0.3">
      <c r="A323" s="79" t="s">
        <v>2426</v>
      </c>
      <c r="B323" s="80">
        <v>0</v>
      </c>
      <c r="C323" s="81">
        <v>0</v>
      </c>
      <c r="D323" s="81">
        <v>0</v>
      </c>
      <c r="E323" s="81">
        <v>0</v>
      </c>
      <c r="F323" s="81">
        <v>0</v>
      </c>
      <c r="G323" s="81">
        <v>0</v>
      </c>
      <c r="H323" s="81">
        <v>0</v>
      </c>
      <c r="I323" s="81">
        <v>0</v>
      </c>
      <c r="J323" s="81">
        <v>0</v>
      </c>
      <c r="K323" s="81">
        <v>0</v>
      </c>
      <c r="L323" s="81">
        <v>0</v>
      </c>
      <c r="M323" s="81">
        <v>0</v>
      </c>
      <c r="N323" s="81">
        <v>0</v>
      </c>
      <c r="O323" s="81">
        <v>0</v>
      </c>
      <c r="P323" s="81">
        <v>0</v>
      </c>
      <c r="Q323" s="81">
        <v>0</v>
      </c>
      <c r="R323" s="82">
        <v>0</v>
      </c>
      <c r="S323" s="80">
        <v>0</v>
      </c>
      <c r="T323" s="81">
        <v>0</v>
      </c>
      <c r="U323" s="81">
        <v>0</v>
      </c>
      <c r="V323" s="81">
        <v>0</v>
      </c>
      <c r="W323" s="81">
        <v>0</v>
      </c>
      <c r="X323" s="81">
        <v>0</v>
      </c>
      <c r="Y323" s="81">
        <v>0</v>
      </c>
      <c r="Z323" s="81">
        <v>0</v>
      </c>
      <c r="AA323" s="81">
        <v>0</v>
      </c>
      <c r="AB323" s="81">
        <v>0</v>
      </c>
      <c r="AC323" s="81">
        <v>0</v>
      </c>
      <c r="AD323" s="81">
        <v>0</v>
      </c>
      <c r="AE323" s="81">
        <v>0</v>
      </c>
      <c r="AF323" s="81">
        <v>0</v>
      </c>
      <c r="AG323" s="81">
        <v>0</v>
      </c>
      <c r="AH323" s="81">
        <v>0</v>
      </c>
      <c r="AI323" s="82">
        <v>0</v>
      </c>
      <c r="AJ323" s="80">
        <v>0</v>
      </c>
      <c r="AK323" s="81">
        <v>0</v>
      </c>
      <c r="AL323" s="81">
        <v>0</v>
      </c>
      <c r="AM323" s="81">
        <v>0</v>
      </c>
      <c r="AN323" s="81">
        <v>0</v>
      </c>
      <c r="AO323" s="81">
        <v>0</v>
      </c>
      <c r="AP323" s="81">
        <v>0</v>
      </c>
      <c r="AQ323" s="81">
        <v>0</v>
      </c>
      <c r="AR323" s="81">
        <v>0</v>
      </c>
      <c r="AS323" s="81">
        <v>0</v>
      </c>
      <c r="AT323" s="81">
        <v>0</v>
      </c>
      <c r="AU323" s="81">
        <v>0</v>
      </c>
      <c r="AV323" s="81">
        <v>0</v>
      </c>
      <c r="AW323" s="81">
        <v>0</v>
      </c>
      <c r="AX323" s="81">
        <v>0</v>
      </c>
      <c r="AY323" s="81">
        <v>0</v>
      </c>
      <c r="AZ323" s="82"/>
      <c r="BA323" s="80">
        <v>0</v>
      </c>
      <c r="BB323" s="81">
        <v>0</v>
      </c>
      <c r="BC323" s="81">
        <v>0</v>
      </c>
      <c r="BD323" s="81">
        <v>0</v>
      </c>
      <c r="BE323" s="81">
        <v>0</v>
      </c>
      <c r="BF323" s="81">
        <v>0</v>
      </c>
      <c r="BG323" s="81">
        <v>0</v>
      </c>
      <c r="BH323" s="81">
        <v>0</v>
      </c>
      <c r="BI323" s="81">
        <v>0</v>
      </c>
      <c r="BJ323" s="81">
        <v>0</v>
      </c>
      <c r="BK323" s="81">
        <v>0</v>
      </c>
      <c r="BL323" s="81">
        <v>0</v>
      </c>
      <c r="BM323" s="81">
        <v>0</v>
      </c>
      <c r="BN323" s="81">
        <v>0</v>
      </c>
      <c r="BO323" s="81">
        <v>0</v>
      </c>
      <c r="BP323" s="81">
        <v>0</v>
      </c>
      <c r="BQ323" s="82">
        <v>0</v>
      </c>
      <c r="BR323" s="82">
        <v>0</v>
      </c>
      <c r="BS323" s="83">
        <v>0</v>
      </c>
      <c r="BT323" s="84">
        <f t="shared" si="12"/>
        <v>0</v>
      </c>
      <c r="BU323" s="84">
        <f t="shared" si="13"/>
        <v>0</v>
      </c>
      <c r="BV323" s="84">
        <f t="shared" si="14"/>
        <v>0</v>
      </c>
    </row>
    <row r="324" spans="1:74" ht="13.15" hidden="1" customHeight="1" outlineLevel="3" x14ac:dyDescent="0.3">
      <c r="A324" s="79" t="s">
        <v>414</v>
      </c>
      <c r="B324" s="80">
        <v>0</v>
      </c>
      <c r="C324" s="81">
        <v>0</v>
      </c>
      <c r="D324" s="81">
        <v>0</v>
      </c>
      <c r="E324" s="81">
        <v>0</v>
      </c>
      <c r="F324" s="81">
        <v>0</v>
      </c>
      <c r="G324" s="81">
        <v>0</v>
      </c>
      <c r="H324" s="81">
        <v>0</v>
      </c>
      <c r="I324" s="81">
        <v>0</v>
      </c>
      <c r="J324" s="81">
        <v>0</v>
      </c>
      <c r="K324" s="81">
        <v>0</v>
      </c>
      <c r="L324" s="81">
        <v>0</v>
      </c>
      <c r="M324" s="81">
        <v>0</v>
      </c>
      <c r="N324" s="81">
        <v>0</v>
      </c>
      <c r="O324" s="81">
        <v>0</v>
      </c>
      <c r="P324" s="81">
        <v>0</v>
      </c>
      <c r="Q324" s="81">
        <v>0</v>
      </c>
      <c r="R324" s="82">
        <v>0</v>
      </c>
      <c r="S324" s="80">
        <v>0</v>
      </c>
      <c r="T324" s="81">
        <v>0</v>
      </c>
      <c r="U324" s="81">
        <v>0</v>
      </c>
      <c r="V324" s="81">
        <v>0</v>
      </c>
      <c r="W324" s="81">
        <v>0</v>
      </c>
      <c r="X324" s="81">
        <v>0</v>
      </c>
      <c r="Y324" s="81">
        <v>0</v>
      </c>
      <c r="Z324" s="81">
        <v>0</v>
      </c>
      <c r="AA324" s="81">
        <v>0</v>
      </c>
      <c r="AB324" s="81">
        <v>0</v>
      </c>
      <c r="AC324" s="81">
        <v>0</v>
      </c>
      <c r="AD324" s="81">
        <v>0</v>
      </c>
      <c r="AE324" s="81">
        <v>0</v>
      </c>
      <c r="AF324" s="81">
        <v>0</v>
      </c>
      <c r="AG324" s="81">
        <v>0</v>
      </c>
      <c r="AH324" s="81">
        <v>0</v>
      </c>
      <c r="AI324" s="82">
        <v>0</v>
      </c>
      <c r="AJ324" s="80">
        <v>0</v>
      </c>
      <c r="AK324" s="81">
        <v>0</v>
      </c>
      <c r="AL324" s="81">
        <v>0</v>
      </c>
      <c r="AM324" s="81">
        <v>0</v>
      </c>
      <c r="AN324" s="81">
        <v>0</v>
      </c>
      <c r="AO324" s="81">
        <v>0</v>
      </c>
      <c r="AP324" s="81">
        <v>0</v>
      </c>
      <c r="AQ324" s="81">
        <v>0</v>
      </c>
      <c r="AR324" s="81">
        <v>0</v>
      </c>
      <c r="AS324" s="81">
        <v>0</v>
      </c>
      <c r="AT324" s="81">
        <v>0</v>
      </c>
      <c r="AU324" s="81">
        <v>0</v>
      </c>
      <c r="AV324" s="81">
        <v>0</v>
      </c>
      <c r="AW324" s="81">
        <v>0</v>
      </c>
      <c r="AX324" s="81">
        <v>0</v>
      </c>
      <c r="AY324" s="81">
        <v>0</v>
      </c>
      <c r="AZ324" s="82"/>
      <c r="BA324" s="80">
        <v>0</v>
      </c>
      <c r="BB324" s="81">
        <v>0</v>
      </c>
      <c r="BC324" s="81">
        <v>0</v>
      </c>
      <c r="BD324" s="81">
        <v>0</v>
      </c>
      <c r="BE324" s="81">
        <v>0</v>
      </c>
      <c r="BF324" s="81">
        <v>0</v>
      </c>
      <c r="BG324" s="81">
        <v>0</v>
      </c>
      <c r="BH324" s="81">
        <v>0</v>
      </c>
      <c r="BI324" s="81">
        <v>0</v>
      </c>
      <c r="BJ324" s="81">
        <v>0</v>
      </c>
      <c r="BK324" s="81">
        <v>0</v>
      </c>
      <c r="BL324" s="81">
        <v>0</v>
      </c>
      <c r="BM324" s="81">
        <v>0</v>
      </c>
      <c r="BN324" s="81">
        <v>0</v>
      </c>
      <c r="BO324" s="81">
        <v>0</v>
      </c>
      <c r="BP324" s="81">
        <v>0</v>
      </c>
      <c r="BQ324" s="82">
        <v>0</v>
      </c>
      <c r="BR324" s="82">
        <v>0</v>
      </c>
      <c r="BS324" s="83">
        <v>0</v>
      </c>
      <c r="BT324" s="84">
        <f t="shared" si="12"/>
        <v>0</v>
      </c>
      <c r="BU324" s="84">
        <f t="shared" si="13"/>
        <v>0</v>
      </c>
      <c r="BV324" s="84">
        <f t="shared" si="14"/>
        <v>0</v>
      </c>
    </row>
    <row r="325" spans="1:74" ht="13.15" hidden="1" customHeight="1" outlineLevel="3" x14ac:dyDescent="0.3">
      <c r="A325" s="79" t="s">
        <v>415</v>
      </c>
      <c r="B325" s="80">
        <v>0</v>
      </c>
      <c r="C325" s="81">
        <v>0</v>
      </c>
      <c r="D325" s="81">
        <v>0</v>
      </c>
      <c r="E325" s="81">
        <v>0</v>
      </c>
      <c r="F325" s="81">
        <v>0</v>
      </c>
      <c r="G325" s="81">
        <v>0</v>
      </c>
      <c r="H325" s="81">
        <v>0</v>
      </c>
      <c r="I325" s="81">
        <v>0</v>
      </c>
      <c r="J325" s="81">
        <v>0</v>
      </c>
      <c r="K325" s="81">
        <v>0</v>
      </c>
      <c r="L325" s="81">
        <v>0</v>
      </c>
      <c r="M325" s="81">
        <v>0</v>
      </c>
      <c r="N325" s="81">
        <v>0</v>
      </c>
      <c r="O325" s="81">
        <v>6697</v>
      </c>
      <c r="P325" s="81">
        <v>1257.31</v>
      </c>
      <c r="Q325" s="81">
        <v>7954.3099999999995</v>
      </c>
      <c r="R325" s="82">
        <v>7954.3099999999995</v>
      </c>
      <c r="S325" s="80">
        <v>0</v>
      </c>
      <c r="T325" s="81">
        <v>0</v>
      </c>
      <c r="U325" s="81">
        <v>0</v>
      </c>
      <c r="V325" s="81">
        <v>0</v>
      </c>
      <c r="W325" s="81">
        <v>0</v>
      </c>
      <c r="X325" s="81">
        <v>517.47</v>
      </c>
      <c r="Y325" s="81">
        <v>0</v>
      </c>
      <c r="Z325" s="81">
        <v>517.47</v>
      </c>
      <c r="AA325" s="81">
        <v>0</v>
      </c>
      <c r="AB325" s="81">
        <v>0</v>
      </c>
      <c r="AC325" s="81">
        <v>0</v>
      </c>
      <c r="AD325" s="81">
        <v>0</v>
      </c>
      <c r="AE325" s="81">
        <v>0</v>
      </c>
      <c r="AF325" s="81">
        <v>0</v>
      </c>
      <c r="AG325" s="81">
        <v>0</v>
      </c>
      <c r="AH325" s="81">
        <v>0</v>
      </c>
      <c r="AI325" s="82">
        <v>517.47</v>
      </c>
      <c r="AJ325" s="80">
        <v>0</v>
      </c>
      <c r="AK325" s="81">
        <v>0</v>
      </c>
      <c r="AL325" s="81">
        <v>0</v>
      </c>
      <c r="AM325" s="81">
        <v>0</v>
      </c>
      <c r="AN325" s="81">
        <v>0</v>
      </c>
      <c r="AO325" s="81">
        <v>0</v>
      </c>
      <c r="AP325" s="81">
        <v>0</v>
      </c>
      <c r="AQ325" s="81">
        <v>0</v>
      </c>
      <c r="AR325" s="81">
        <v>0</v>
      </c>
      <c r="AS325" s="81">
        <v>0</v>
      </c>
      <c r="AT325" s="81">
        <v>0</v>
      </c>
      <c r="AU325" s="81">
        <v>0</v>
      </c>
      <c r="AV325" s="81">
        <v>0</v>
      </c>
      <c r="AW325" s="81">
        <v>0</v>
      </c>
      <c r="AX325" s="81">
        <v>0</v>
      </c>
      <c r="AY325" s="81">
        <v>0</v>
      </c>
      <c r="AZ325" s="82"/>
      <c r="BA325" s="80">
        <v>0</v>
      </c>
      <c r="BB325" s="81">
        <v>0</v>
      </c>
      <c r="BC325" s="81">
        <v>0</v>
      </c>
      <c r="BD325" s="81">
        <v>0</v>
      </c>
      <c r="BE325" s="81">
        <v>0</v>
      </c>
      <c r="BF325" s="81">
        <v>0</v>
      </c>
      <c r="BG325" s="81">
        <v>0</v>
      </c>
      <c r="BH325" s="81">
        <v>0</v>
      </c>
      <c r="BI325" s="81">
        <v>0</v>
      </c>
      <c r="BJ325" s="81">
        <v>0</v>
      </c>
      <c r="BK325" s="81">
        <v>0</v>
      </c>
      <c r="BL325" s="81">
        <v>0</v>
      </c>
      <c r="BM325" s="81">
        <v>0</v>
      </c>
      <c r="BN325" s="81">
        <v>0</v>
      </c>
      <c r="BO325" s="81">
        <v>0</v>
      </c>
      <c r="BP325" s="81">
        <v>0</v>
      </c>
      <c r="BQ325" s="82">
        <v>0</v>
      </c>
      <c r="BR325" s="82">
        <v>517.47</v>
      </c>
      <c r="BS325" s="83">
        <v>0</v>
      </c>
      <c r="BT325" s="84">
        <f t="shared" si="12"/>
        <v>-7436.8399999999992</v>
      </c>
      <c r="BU325" s="84">
        <f t="shared" si="13"/>
        <v>517.47</v>
      </c>
      <c r="BV325" s="84">
        <f t="shared" si="14"/>
        <v>517.47</v>
      </c>
    </row>
    <row r="326" spans="1:74" ht="13.15" hidden="1" customHeight="1" outlineLevel="3" x14ac:dyDescent="0.3">
      <c r="A326" s="79" t="s">
        <v>416</v>
      </c>
      <c r="B326" s="80">
        <v>0</v>
      </c>
      <c r="C326" s="81">
        <v>0</v>
      </c>
      <c r="D326" s="81">
        <v>0</v>
      </c>
      <c r="E326" s="81">
        <v>0</v>
      </c>
      <c r="F326" s="81">
        <v>0</v>
      </c>
      <c r="G326" s="81">
        <v>0</v>
      </c>
      <c r="H326" s="81">
        <v>0</v>
      </c>
      <c r="I326" s="81">
        <v>0</v>
      </c>
      <c r="J326" s="81">
        <v>0</v>
      </c>
      <c r="K326" s="81">
        <v>0</v>
      </c>
      <c r="L326" s="81">
        <v>0</v>
      </c>
      <c r="M326" s="81">
        <v>0</v>
      </c>
      <c r="N326" s="81">
        <v>0</v>
      </c>
      <c r="O326" s="81">
        <v>0</v>
      </c>
      <c r="P326" s="81">
        <v>0</v>
      </c>
      <c r="Q326" s="81">
        <v>0</v>
      </c>
      <c r="R326" s="82">
        <v>0</v>
      </c>
      <c r="S326" s="80">
        <v>0</v>
      </c>
      <c r="T326" s="81">
        <v>0</v>
      </c>
      <c r="U326" s="81">
        <v>0</v>
      </c>
      <c r="V326" s="81">
        <v>0</v>
      </c>
      <c r="W326" s="81">
        <v>0</v>
      </c>
      <c r="X326" s="81">
        <v>0</v>
      </c>
      <c r="Y326" s="81">
        <v>0</v>
      </c>
      <c r="Z326" s="81">
        <v>0</v>
      </c>
      <c r="AA326" s="81">
        <v>0</v>
      </c>
      <c r="AB326" s="81">
        <v>0</v>
      </c>
      <c r="AC326" s="81">
        <v>0</v>
      </c>
      <c r="AD326" s="81">
        <v>0</v>
      </c>
      <c r="AE326" s="81">
        <v>0</v>
      </c>
      <c r="AF326" s="81">
        <v>0</v>
      </c>
      <c r="AG326" s="81">
        <v>0</v>
      </c>
      <c r="AH326" s="81">
        <v>0</v>
      </c>
      <c r="AI326" s="82">
        <v>0</v>
      </c>
      <c r="AJ326" s="80">
        <v>0</v>
      </c>
      <c r="AK326" s="81">
        <v>0</v>
      </c>
      <c r="AL326" s="81">
        <v>0</v>
      </c>
      <c r="AM326" s="81">
        <v>0</v>
      </c>
      <c r="AN326" s="81">
        <v>0</v>
      </c>
      <c r="AO326" s="81">
        <v>0</v>
      </c>
      <c r="AP326" s="81">
        <v>0</v>
      </c>
      <c r="AQ326" s="81">
        <v>0</v>
      </c>
      <c r="AR326" s="81">
        <v>0</v>
      </c>
      <c r="AS326" s="81">
        <v>0</v>
      </c>
      <c r="AT326" s="81">
        <v>0</v>
      </c>
      <c r="AU326" s="81">
        <v>0</v>
      </c>
      <c r="AV326" s="81">
        <v>0</v>
      </c>
      <c r="AW326" s="81">
        <v>0</v>
      </c>
      <c r="AX326" s="81">
        <v>0</v>
      </c>
      <c r="AY326" s="81">
        <v>0</v>
      </c>
      <c r="AZ326" s="82"/>
      <c r="BA326" s="80">
        <v>0</v>
      </c>
      <c r="BB326" s="81">
        <v>0</v>
      </c>
      <c r="BC326" s="81">
        <v>0</v>
      </c>
      <c r="BD326" s="81">
        <v>0</v>
      </c>
      <c r="BE326" s="81">
        <v>0</v>
      </c>
      <c r="BF326" s="81">
        <v>0</v>
      </c>
      <c r="BG326" s="81">
        <v>0</v>
      </c>
      <c r="BH326" s="81">
        <v>0</v>
      </c>
      <c r="BI326" s="81">
        <v>0</v>
      </c>
      <c r="BJ326" s="81">
        <v>0</v>
      </c>
      <c r="BK326" s="81">
        <v>0</v>
      </c>
      <c r="BL326" s="81">
        <v>0</v>
      </c>
      <c r="BM326" s="81">
        <v>0</v>
      </c>
      <c r="BN326" s="81">
        <v>0</v>
      </c>
      <c r="BO326" s="81">
        <v>0</v>
      </c>
      <c r="BP326" s="81">
        <v>0</v>
      </c>
      <c r="BQ326" s="82">
        <v>0</v>
      </c>
      <c r="BR326" s="82">
        <v>0</v>
      </c>
      <c r="BS326" s="83">
        <v>0</v>
      </c>
      <c r="BT326" s="84">
        <f t="shared" si="12"/>
        <v>0</v>
      </c>
      <c r="BU326" s="84">
        <f t="shared" si="13"/>
        <v>0</v>
      </c>
      <c r="BV326" s="84">
        <f t="shared" si="14"/>
        <v>0</v>
      </c>
    </row>
    <row r="327" spans="1:74" ht="13.15" hidden="1" customHeight="1" outlineLevel="3" x14ac:dyDescent="0.3">
      <c r="A327" s="79" t="s">
        <v>417</v>
      </c>
      <c r="B327" s="80">
        <v>0</v>
      </c>
      <c r="C327" s="81">
        <v>0</v>
      </c>
      <c r="D327" s="81">
        <v>0</v>
      </c>
      <c r="E327" s="81">
        <v>0</v>
      </c>
      <c r="F327" s="81">
        <v>0</v>
      </c>
      <c r="G327" s="81">
        <v>0</v>
      </c>
      <c r="H327" s="81">
        <v>0</v>
      </c>
      <c r="I327" s="81">
        <v>0</v>
      </c>
      <c r="J327" s="81">
        <v>0</v>
      </c>
      <c r="K327" s="81">
        <v>0</v>
      </c>
      <c r="L327" s="81">
        <v>0</v>
      </c>
      <c r="M327" s="81">
        <v>0</v>
      </c>
      <c r="N327" s="81">
        <v>0</v>
      </c>
      <c r="O327" s="81">
        <v>0</v>
      </c>
      <c r="P327" s="81">
        <v>0</v>
      </c>
      <c r="Q327" s="81">
        <v>0</v>
      </c>
      <c r="R327" s="82">
        <v>0</v>
      </c>
      <c r="S327" s="80">
        <v>0</v>
      </c>
      <c r="T327" s="81">
        <v>0</v>
      </c>
      <c r="U327" s="81">
        <v>0</v>
      </c>
      <c r="V327" s="81">
        <v>0</v>
      </c>
      <c r="W327" s="81">
        <v>0</v>
      </c>
      <c r="X327" s="81">
        <v>0</v>
      </c>
      <c r="Y327" s="81">
        <v>0</v>
      </c>
      <c r="Z327" s="81">
        <v>0</v>
      </c>
      <c r="AA327" s="81">
        <v>0</v>
      </c>
      <c r="AB327" s="81">
        <v>0</v>
      </c>
      <c r="AC327" s="81">
        <v>0</v>
      </c>
      <c r="AD327" s="81">
        <v>0</v>
      </c>
      <c r="AE327" s="81">
        <v>0</v>
      </c>
      <c r="AF327" s="81">
        <v>0</v>
      </c>
      <c r="AG327" s="81">
        <v>0</v>
      </c>
      <c r="AH327" s="81">
        <v>0</v>
      </c>
      <c r="AI327" s="82">
        <v>0</v>
      </c>
      <c r="AJ327" s="80">
        <v>0</v>
      </c>
      <c r="AK327" s="81">
        <v>0</v>
      </c>
      <c r="AL327" s="81">
        <v>0</v>
      </c>
      <c r="AM327" s="81">
        <v>0</v>
      </c>
      <c r="AN327" s="81">
        <v>0</v>
      </c>
      <c r="AO327" s="81">
        <v>0</v>
      </c>
      <c r="AP327" s="81">
        <v>0</v>
      </c>
      <c r="AQ327" s="81">
        <v>0</v>
      </c>
      <c r="AR327" s="81">
        <v>0</v>
      </c>
      <c r="AS327" s="81">
        <v>0</v>
      </c>
      <c r="AT327" s="81">
        <v>0</v>
      </c>
      <c r="AU327" s="81">
        <v>0</v>
      </c>
      <c r="AV327" s="81">
        <v>0</v>
      </c>
      <c r="AW327" s="81">
        <v>0</v>
      </c>
      <c r="AX327" s="81">
        <v>0</v>
      </c>
      <c r="AY327" s="81">
        <v>0</v>
      </c>
      <c r="AZ327" s="82"/>
      <c r="BA327" s="80">
        <v>0</v>
      </c>
      <c r="BB327" s="81">
        <v>0</v>
      </c>
      <c r="BC327" s="81">
        <v>0</v>
      </c>
      <c r="BD327" s="81">
        <v>0</v>
      </c>
      <c r="BE327" s="81">
        <v>0</v>
      </c>
      <c r="BF327" s="81">
        <v>0</v>
      </c>
      <c r="BG327" s="81">
        <v>0</v>
      </c>
      <c r="BH327" s="81">
        <v>0</v>
      </c>
      <c r="BI327" s="81">
        <v>0</v>
      </c>
      <c r="BJ327" s="81">
        <v>0</v>
      </c>
      <c r="BK327" s="81">
        <v>0</v>
      </c>
      <c r="BL327" s="81">
        <v>0</v>
      </c>
      <c r="BM327" s="81">
        <v>0</v>
      </c>
      <c r="BN327" s="81">
        <v>0</v>
      </c>
      <c r="BO327" s="81">
        <v>0</v>
      </c>
      <c r="BP327" s="81">
        <v>0</v>
      </c>
      <c r="BQ327" s="82">
        <v>0</v>
      </c>
      <c r="BR327" s="82">
        <v>0</v>
      </c>
      <c r="BS327" s="83">
        <v>0</v>
      </c>
      <c r="BT327" s="84">
        <f t="shared" si="12"/>
        <v>0</v>
      </c>
      <c r="BU327" s="84">
        <f t="shared" si="13"/>
        <v>0</v>
      </c>
      <c r="BV327" s="84">
        <f t="shared" si="14"/>
        <v>0</v>
      </c>
    </row>
    <row r="328" spans="1:74" ht="13.15" hidden="1" customHeight="1" outlineLevel="3" x14ac:dyDescent="0.3">
      <c r="A328" s="79" t="s">
        <v>2427</v>
      </c>
      <c r="B328" s="80">
        <v>0</v>
      </c>
      <c r="C328" s="81">
        <v>0</v>
      </c>
      <c r="D328" s="81">
        <v>0</v>
      </c>
      <c r="E328" s="81">
        <v>0</v>
      </c>
      <c r="F328" s="81">
        <v>0</v>
      </c>
      <c r="G328" s="81">
        <v>0</v>
      </c>
      <c r="H328" s="81">
        <v>0</v>
      </c>
      <c r="I328" s="81">
        <v>0</v>
      </c>
      <c r="J328" s="81">
        <v>0</v>
      </c>
      <c r="K328" s="81">
        <v>0</v>
      </c>
      <c r="L328" s="81">
        <v>0</v>
      </c>
      <c r="M328" s="81">
        <v>0</v>
      </c>
      <c r="N328" s="81">
        <v>0</v>
      </c>
      <c r="O328" s="81">
        <v>1.26</v>
      </c>
      <c r="P328" s="81">
        <v>0</v>
      </c>
      <c r="Q328" s="81">
        <v>1.26</v>
      </c>
      <c r="R328" s="82">
        <v>1.26</v>
      </c>
      <c r="S328" s="80">
        <v>0</v>
      </c>
      <c r="T328" s="81">
        <v>0</v>
      </c>
      <c r="U328" s="81">
        <v>0</v>
      </c>
      <c r="V328" s="81">
        <v>0</v>
      </c>
      <c r="W328" s="81">
        <v>190.44</v>
      </c>
      <c r="X328" s="81">
        <v>0</v>
      </c>
      <c r="Y328" s="81">
        <v>0</v>
      </c>
      <c r="Z328" s="81">
        <v>190.44</v>
      </c>
      <c r="AA328" s="81">
        <v>0</v>
      </c>
      <c r="AB328" s="81">
        <v>0</v>
      </c>
      <c r="AC328" s="81">
        <v>0</v>
      </c>
      <c r="AD328" s="81">
        <v>0</v>
      </c>
      <c r="AE328" s="81">
        <v>0</v>
      </c>
      <c r="AF328" s="81">
        <v>0</v>
      </c>
      <c r="AG328" s="81">
        <v>0</v>
      </c>
      <c r="AH328" s="81">
        <v>0</v>
      </c>
      <c r="AI328" s="82">
        <v>190.44</v>
      </c>
      <c r="AJ328" s="80">
        <v>0</v>
      </c>
      <c r="AK328" s="81">
        <v>0</v>
      </c>
      <c r="AL328" s="81">
        <v>0</v>
      </c>
      <c r="AM328" s="81">
        <v>0</v>
      </c>
      <c r="AN328" s="81">
        <v>0</v>
      </c>
      <c r="AO328" s="81">
        <v>0</v>
      </c>
      <c r="AP328" s="81">
        <v>0</v>
      </c>
      <c r="AQ328" s="81">
        <v>0</v>
      </c>
      <c r="AR328" s="81">
        <v>0</v>
      </c>
      <c r="AS328" s="81">
        <v>0</v>
      </c>
      <c r="AT328" s="81">
        <v>0</v>
      </c>
      <c r="AU328" s="81">
        <v>0</v>
      </c>
      <c r="AV328" s="81">
        <v>0</v>
      </c>
      <c r="AW328" s="81">
        <v>0</v>
      </c>
      <c r="AX328" s="81">
        <v>0</v>
      </c>
      <c r="AY328" s="81">
        <v>0</v>
      </c>
      <c r="AZ328" s="82"/>
      <c r="BA328" s="80">
        <v>0</v>
      </c>
      <c r="BB328" s="81">
        <v>0</v>
      </c>
      <c r="BC328" s="81">
        <v>0</v>
      </c>
      <c r="BD328" s="81">
        <v>0</v>
      </c>
      <c r="BE328" s="81">
        <v>190.44</v>
      </c>
      <c r="BF328" s="81">
        <v>0</v>
      </c>
      <c r="BG328" s="81">
        <v>0</v>
      </c>
      <c r="BH328" s="81">
        <v>190.44</v>
      </c>
      <c r="BI328" s="81">
        <v>0</v>
      </c>
      <c r="BJ328" s="81">
        <v>0</v>
      </c>
      <c r="BK328" s="81">
        <v>0</v>
      </c>
      <c r="BL328" s="81">
        <v>0</v>
      </c>
      <c r="BM328" s="81">
        <v>0</v>
      </c>
      <c r="BN328" s="81">
        <v>0</v>
      </c>
      <c r="BO328" s="81">
        <v>0</v>
      </c>
      <c r="BP328" s="81">
        <v>0</v>
      </c>
      <c r="BQ328" s="82">
        <v>190.44</v>
      </c>
      <c r="BR328" s="82">
        <v>-190.44</v>
      </c>
      <c r="BS328" s="83">
        <v>-100</v>
      </c>
      <c r="BT328" s="84">
        <f t="shared" si="12"/>
        <v>189.18</v>
      </c>
      <c r="BU328" s="84">
        <f t="shared" si="13"/>
        <v>190.44</v>
      </c>
      <c r="BV328" s="84">
        <f t="shared" si="14"/>
        <v>0</v>
      </c>
    </row>
    <row r="329" spans="1:74" ht="13.15" hidden="1" customHeight="1" outlineLevel="3" x14ac:dyDescent="0.3">
      <c r="A329" s="79" t="s">
        <v>418</v>
      </c>
      <c r="B329" s="80">
        <v>0</v>
      </c>
      <c r="C329" s="81">
        <v>0</v>
      </c>
      <c r="D329" s="81">
        <v>0</v>
      </c>
      <c r="E329" s="81">
        <v>0</v>
      </c>
      <c r="F329" s="81">
        <v>0</v>
      </c>
      <c r="G329" s="81">
        <v>0</v>
      </c>
      <c r="H329" s="81">
        <v>0</v>
      </c>
      <c r="I329" s="81">
        <v>0</v>
      </c>
      <c r="J329" s="81">
        <v>0</v>
      </c>
      <c r="K329" s="81">
        <v>0</v>
      </c>
      <c r="L329" s="81">
        <v>0</v>
      </c>
      <c r="M329" s="81">
        <v>0</v>
      </c>
      <c r="N329" s="81">
        <v>0</v>
      </c>
      <c r="O329" s="81">
        <v>0</v>
      </c>
      <c r="P329" s="81">
        <v>0</v>
      </c>
      <c r="Q329" s="81">
        <v>0</v>
      </c>
      <c r="R329" s="82">
        <v>0</v>
      </c>
      <c r="S329" s="80">
        <v>0</v>
      </c>
      <c r="T329" s="81">
        <v>0</v>
      </c>
      <c r="U329" s="81">
        <v>0</v>
      </c>
      <c r="V329" s="81">
        <v>0</v>
      </c>
      <c r="W329" s="81">
        <v>0</v>
      </c>
      <c r="X329" s="81">
        <v>0</v>
      </c>
      <c r="Y329" s="81">
        <v>0</v>
      </c>
      <c r="Z329" s="81">
        <v>0</v>
      </c>
      <c r="AA329" s="81">
        <v>0</v>
      </c>
      <c r="AB329" s="81">
        <v>0</v>
      </c>
      <c r="AC329" s="81">
        <v>0</v>
      </c>
      <c r="AD329" s="81">
        <v>0</v>
      </c>
      <c r="AE329" s="81">
        <v>0</v>
      </c>
      <c r="AF329" s="81">
        <v>0</v>
      </c>
      <c r="AG329" s="81">
        <v>0</v>
      </c>
      <c r="AH329" s="81">
        <v>0</v>
      </c>
      <c r="AI329" s="82">
        <v>0</v>
      </c>
      <c r="AJ329" s="80">
        <v>0</v>
      </c>
      <c r="AK329" s="81">
        <v>0</v>
      </c>
      <c r="AL329" s="81">
        <v>0</v>
      </c>
      <c r="AM329" s="81">
        <v>0</v>
      </c>
      <c r="AN329" s="81">
        <v>0</v>
      </c>
      <c r="AO329" s="81">
        <v>0</v>
      </c>
      <c r="AP329" s="81">
        <v>0</v>
      </c>
      <c r="AQ329" s="81">
        <v>0</v>
      </c>
      <c r="AR329" s="81">
        <v>0</v>
      </c>
      <c r="AS329" s="81">
        <v>0</v>
      </c>
      <c r="AT329" s="81">
        <v>0</v>
      </c>
      <c r="AU329" s="81">
        <v>0</v>
      </c>
      <c r="AV329" s="81">
        <v>0</v>
      </c>
      <c r="AW329" s="81">
        <v>0</v>
      </c>
      <c r="AX329" s="81">
        <v>0</v>
      </c>
      <c r="AY329" s="81">
        <v>0</v>
      </c>
      <c r="AZ329" s="82"/>
      <c r="BA329" s="80">
        <v>0</v>
      </c>
      <c r="BB329" s="81">
        <v>0</v>
      </c>
      <c r="BC329" s="81">
        <v>0</v>
      </c>
      <c r="BD329" s="81">
        <v>0</v>
      </c>
      <c r="BE329" s="81">
        <v>0</v>
      </c>
      <c r="BF329" s="81">
        <v>0</v>
      </c>
      <c r="BG329" s="81">
        <v>0</v>
      </c>
      <c r="BH329" s="81">
        <v>0</v>
      </c>
      <c r="BI329" s="81">
        <v>0</v>
      </c>
      <c r="BJ329" s="81">
        <v>0</v>
      </c>
      <c r="BK329" s="81">
        <v>0</v>
      </c>
      <c r="BL329" s="81">
        <v>0</v>
      </c>
      <c r="BM329" s="81">
        <v>0</v>
      </c>
      <c r="BN329" s="81">
        <v>0</v>
      </c>
      <c r="BO329" s="81">
        <v>0</v>
      </c>
      <c r="BP329" s="81">
        <v>0</v>
      </c>
      <c r="BQ329" s="82">
        <v>0</v>
      </c>
      <c r="BR329" s="82">
        <v>0</v>
      </c>
      <c r="BS329" s="83">
        <v>0</v>
      </c>
      <c r="BT329" s="84">
        <f t="shared" si="12"/>
        <v>0</v>
      </c>
      <c r="BU329" s="84">
        <f t="shared" si="13"/>
        <v>0</v>
      </c>
      <c r="BV329" s="84">
        <f t="shared" si="14"/>
        <v>0</v>
      </c>
    </row>
    <row r="330" spans="1:74" ht="13.15" hidden="1" customHeight="1" outlineLevel="3" x14ac:dyDescent="0.3">
      <c r="A330" s="79" t="s">
        <v>419</v>
      </c>
      <c r="B330" s="80">
        <v>180</v>
      </c>
      <c r="C330" s="81">
        <v>55</v>
      </c>
      <c r="D330" s="81">
        <v>0</v>
      </c>
      <c r="E330" s="81">
        <v>235</v>
      </c>
      <c r="F330" s="81">
        <v>81.03</v>
      </c>
      <c r="G330" s="81">
        <v>0</v>
      </c>
      <c r="H330" s="81">
        <v>25</v>
      </c>
      <c r="I330" s="81">
        <v>106.03</v>
      </c>
      <c r="J330" s="81">
        <v>55</v>
      </c>
      <c r="K330" s="81">
        <v>30.7</v>
      </c>
      <c r="L330" s="81">
        <v>50</v>
      </c>
      <c r="M330" s="81">
        <v>135.69999999999999</v>
      </c>
      <c r="N330" s="81">
        <v>54.7</v>
      </c>
      <c r="O330" s="81">
        <v>14.82</v>
      </c>
      <c r="P330" s="81">
        <v>39.72</v>
      </c>
      <c r="Q330" s="81">
        <v>109.24000000000001</v>
      </c>
      <c r="R330" s="82">
        <v>585.97</v>
      </c>
      <c r="S330" s="80">
        <v>6.2</v>
      </c>
      <c r="T330" s="81">
        <v>7.4</v>
      </c>
      <c r="U330" s="81">
        <v>81.28</v>
      </c>
      <c r="V330" s="81">
        <v>94.88</v>
      </c>
      <c r="W330" s="81">
        <v>62.480000000000004</v>
      </c>
      <c r="X330" s="81">
        <v>141.22</v>
      </c>
      <c r="Y330" s="81">
        <v>0</v>
      </c>
      <c r="Z330" s="81">
        <v>203.7</v>
      </c>
      <c r="AA330" s="81">
        <v>0</v>
      </c>
      <c r="AB330" s="81">
        <v>0</v>
      </c>
      <c r="AC330" s="81">
        <v>0</v>
      </c>
      <c r="AD330" s="81">
        <v>0</v>
      </c>
      <c r="AE330" s="81">
        <v>0</v>
      </c>
      <c r="AF330" s="81">
        <v>0</v>
      </c>
      <c r="AG330" s="81">
        <v>0</v>
      </c>
      <c r="AH330" s="81">
        <v>0</v>
      </c>
      <c r="AI330" s="82">
        <v>298.58000000000004</v>
      </c>
      <c r="AJ330" s="80">
        <v>6.2</v>
      </c>
      <c r="AK330" s="81">
        <v>0</v>
      </c>
      <c r="AL330" s="81">
        <v>0</v>
      </c>
      <c r="AM330" s="81">
        <v>6.2</v>
      </c>
      <c r="AN330" s="81">
        <v>0</v>
      </c>
      <c r="AO330" s="81">
        <v>0</v>
      </c>
      <c r="AP330" s="81">
        <v>0</v>
      </c>
      <c r="AQ330" s="81">
        <v>0</v>
      </c>
      <c r="AR330" s="81">
        <v>0</v>
      </c>
      <c r="AS330" s="81">
        <v>0</v>
      </c>
      <c r="AT330" s="81">
        <v>0</v>
      </c>
      <c r="AU330" s="81">
        <v>0</v>
      </c>
      <c r="AV330" s="81">
        <v>0</v>
      </c>
      <c r="AW330" s="81">
        <v>0</v>
      </c>
      <c r="AX330" s="81">
        <v>0</v>
      </c>
      <c r="AY330" s="81">
        <v>0</v>
      </c>
      <c r="AZ330" s="82"/>
      <c r="BA330" s="80">
        <v>6.2</v>
      </c>
      <c r="BB330" s="81">
        <v>7.4</v>
      </c>
      <c r="BC330" s="81">
        <v>81.28</v>
      </c>
      <c r="BD330" s="81">
        <v>94.88</v>
      </c>
      <c r="BE330" s="81">
        <v>62.480000000000004</v>
      </c>
      <c r="BF330" s="81">
        <v>0</v>
      </c>
      <c r="BG330" s="81">
        <v>0</v>
      </c>
      <c r="BH330" s="81">
        <v>62.480000000000004</v>
      </c>
      <c r="BI330" s="81">
        <v>0</v>
      </c>
      <c r="BJ330" s="81">
        <v>0</v>
      </c>
      <c r="BK330" s="81">
        <v>0</v>
      </c>
      <c r="BL330" s="81">
        <v>0</v>
      </c>
      <c r="BM330" s="81">
        <v>0</v>
      </c>
      <c r="BN330" s="81">
        <v>0</v>
      </c>
      <c r="BO330" s="81">
        <v>0</v>
      </c>
      <c r="BP330" s="81">
        <v>0</v>
      </c>
      <c r="BQ330" s="82">
        <v>157.36000000000001</v>
      </c>
      <c r="BR330" s="82">
        <v>78.739999999999995</v>
      </c>
      <c r="BS330" s="83">
        <v>126.02432778489114</v>
      </c>
      <c r="BT330" s="84">
        <f t="shared" si="12"/>
        <v>-287.39</v>
      </c>
      <c r="BU330" s="84">
        <f t="shared" si="13"/>
        <v>298.58000000000004</v>
      </c>
      <c r="BV330" s="84">
        <f t="shared" si="14"/>
        <v>141.22000000000003</v>
      </c>
    </row>
    <row r="331" spans="1:74" ht="13.15" hidden="1" customHeight="1" outlineLevel="3" x14ac:dyDescent="0.3">
      <c r="A331" s="79" t="s">
        <v>420</v>
      </c>
      <c r="B331" s="80">
        <v>0</v>
      </c>
      <c r="C331" s="81">
        <v>0</v>
      </c>
      <c r="D331" s="81">
        <v>0</v>
      </c>
      <c r="E331" s="81">
        <v>0</v>
      </c>
      <c r="F331" s="81">
        <v>0</v>
      </c>
      <c r="G331" s="81">
        <v>0</v>
      </c>
      <c r="H331" s="81">
        <v>0</v>
      </c>
      <c r="I331" s="81">
        <v>0</v>
      </c>
      <c r="J331" s="81">
        <v>0</v>
      </c>
      <c r="K331" s="81">
        <v>0</v>
      </c>
      <c r="L331" s="81">
        <v>0</v>
      </c>
      <c r="M331" s="81">
        <v>0</v>
      </c>
      <c r="N331" s="81">
        <v>0</v>
      </c>
      <c r="O331" s="81">
        <v>0</v>
      </c>
      <c r="P331" s="81">
        <v>0</v>
      </c>
      <c r="Q331" s="81">
        <v>0</v>
      </c>
      <c r="R331" s="82">
        <v>0</v>
      </c>
      <c r="S331" s="80">
        <v>0</v>
      </c>
      <c r="T331" s="81">
        <v>0</v>
      </c>
      <c r="U331" s="81">
        <v>0</v>
      </c>
      <c r="V331" s="81">
        <v>0</v>
      </c>
      <c r="W331" s="81">
        <v>0</v>
      </c>
      <c r="X331" s="81">
        <v>0</v>
      </c>
      <c r="Y331" s="81">
        <v>0</v>
      </c>
      <c r="Z331" s="81">
        <v>0</v>
      </c>
      <c r="AA331" s="81">
        <v>0</v>
      </c>
      <c r="AB331" s="81">
        <v>0</v>
      </c>
      <c r="AC331" s="81">
        <v>0</v>
      </c>
      <c r="AD331" s="81">
        <v>0</v>
      </c>
      <c r="AE331" s="81">
        <v>0</v>
      </c>
      <c r="AF331" s="81">
        <v>0</v>
      </c>
      <c r="AG331" s="81">
        <v>0</v>
      </c>
      <c r="AH331" s="81">
        <v>0</v>
      </c>
      <c r="AI331" s="82">
        <v>0</v>
      </c>
      <c r="AJ331" s="80">
        <v>0</v>
      </c>
      <c r="AK331" s="81">
        <v>0</v>
      </c>
      <c r="AL331" s="81">
        <v>0</v>
      </c>
      <c r="AM331" s="81">
        <v>0</v>
      </c>
      <c r="AN331" s="81">
        <v>0</v>
      </c>
      <c r="AO331" s="81">
        <v>0</v>
      </c>
      <c r="AP331" s="81">
        <v>0</v>
      </c>
      <c r="AQ331" s="81">
        <v>0</v>
      </c>
      <c r="AR331" s="81">
        <v>0</v>
      </c>
      <c r="AS331" s="81">
        <v>0</v>
      </c>
      <c r="AT331" s="81">
        <v>0</v>
      </c>
      <c r="AU331" s="81">
        <v>0</v>
      </c>
      <c r="AV331" s="81">
        <v>0</v>
      </c>
      <c r="AW331" s="81">
        <v>0</v>
      </c>
      <c r="AX331" s="81">
        <v>0</v>
      </c>
      <c r="AY331" s="81">
        <v>0</v>
      </c>
      <c r="AZ331" s="82"/>
      <c r="BA331" s="80">
        <v>0</v>
      </c>
      <c r="BB331" s="81">
        <v>0</v>
      </c>
      <c r="BC331" s="81">
        <v>0</v>
      </c>
      <c r="BD331" s="81">
        <v>0</v>
      </c>
      <c r="BE331" s="81">
        <v>0</v>
      </c>
      <c r="BF331" s="81">
        <v>0</v>
      </c>
      <c r="BG331" s="81">
        <v>0</v>
      </c>
      <c r="BH331" s="81">
        <v>0</v>
      </c>
      <c r="BI331" s="81">
        <v>0</v>
      </c>
      <c r="BJ331" s="81">
        <v>0</v>
      </c>
      <c r="BK331" s="81">
        <v>0</v>
      </c>
      <c r="BL331" s="81">
        <v>0</v>
      </c>
      <c r="BM331" s="81">
        <v>0</v>
      </c>
      <c r="BN331" s="81">
        <v>0</v>
      </c>
      <c r="BO331" s="81">
        <v>0</v>
      </c>
      <c r="BP331" s="81">
        <v>0</v>
      </c>
      <c r="BQ331" s="82">
        <v>0</v>
      </c>
      <c r="BR331" s="82">
        <v>0</v>
      </c>
      <c r="BS331" s="83">
        <v>0</v>
      </c>
      <c r="BT331" s="84">
        <f t="shared" ref="BT331:BT364" si="15">AI331-R331</f>
        <v>0</v>
      </c>
      <c r="BU331" s="84">
        <f t="shared" ref="BU331:BU364" si="16">AI331-AZ331</f>
        <v>0</v>
      </c>
      <c r="BV331" s="84">
        <f t="shared" ref="BV331:BV364" si="17">AI331-BQ331</f>
        <v>0</v>
      </c>
    </row>
    <row r="332" spans="1:74" ht="13.15" hidden="1" customHeight="1" outlineLevel="3" x14ac:dyDescent="0.3">
      <c r="A332" s="79" t="s">
        <v>2428</v>
      </c>
      <c r="B332" s="80">
        <v>0</v>
      </c>
      <c r="C332" s="81">
        <v>0</v>
      </c>
      <c r="D332" s="81">
        <v>0</v>
      </c>
      <c r="E332" s="81">
        <v>0</v>
      </c>
      <c r="F332" s="81">
        <v>0</v>
      </c>
      <c r="G332" s="81">
        <v>0</v>
      </c>
      <c r="H332" s="81">
        <v>0</v>
      </c>
      <c r="I332" s="81">
        <v>0</v>
      </c>
      <c r="J332" s="81">
        <v>0</v>
      </c>
      <c r="K332" s="81">
        <v>0</v>
      </c>
      <c r="L332" s="81">
        <v>0</v>
      </c>
      <c r="M332" s="81">
        <v>0</v>
      </c>
      <c r="N332" s="81">
        <v>0</v>
      </c>
      <c r="O332" s="81">
        <v>0</v>
      </c>
      <c r="P332" s="81">
        <v>0</v>
      </c>
      <c r="Q332" s="81">
        <v>0</v>
      </c>
      <c r="R332" s="82">
        <v>0</v>
      </c>
      <c r="S332" s="80">
        <v>0</v>
      </c>
      <c r="T332" s="81">
        <v>0</v>
      </c>
      <c r="U332" s="81">
        <v>0</v>
      </c>
      <c r="V332" s="81">
        <v>0</v>
      </c>
      <c r="W332" s="81">
        <v>0</v>
      </c>
      <c r="X332" s="81">
        <v>0</v>
      </c>
      <c r="Y332" s="81">
        <v>0</v>
      </c>
      <c r="Z332" s="81">
        <v>0</v>
      </c>
      <c r="AA332" s="81">
        <v>0</v>
      </c>
      <c r="AB332" s="81">
        <v>0</v>
      </c>
      <c r="AC332" s="81">
        <v>0</v>
      </c>
      <c r="AD332" s="81">
        <v>0</v>
      </c>
      <c r="AE332" s="81">
        <v>0</v>
      </c>
      <c r="AF332" s="81">
        <v>0</v>
      </c>
      <c r="AG332" s="81">
        <v>0</v>
      </c>
      <c r="AH332" s="81">
        <v>0</v>
      </c>
      <c r="AI332" s="82">
        <v>0</v>
      </c>
      <c r="AJ332" s="80">
        <v>0</v>
      </c>
      <c r="AK332" s="81">
        <v>0</v>
      </c>
      <c r="AL332" s="81">
        <v>0</v>
      </c>
      <c r="AM332" s="81">
        <v>0</v>
      </c>
      <c r="AN332" s="81">
        <v>0</v>
      </c>
      <c r="AO332" s="81">
        <v>0</v>
      </c>
      <c r="AP332" s="81">
        <v>0</v>
      </c>
      <c r="AQ332" s="81">
        <v>0</v>
      </c>
      <c r="AR332" s="81">
        <v>0</v>
      </c>
      <c r="AS332" s="81">
        <v>0</v>
      </c>
      <c r="AT332" s="81">
        <v>0</v>
      </c>
      <c r="AU332" s="81">
        <v>0</v>
      </c>
      <c r="AV332" s="81">
        <v>0</v>
      </c>
      <c r="AW332" s="81">
        <v>0</v>
      </c>
      <c r="AX332" s="81">
        <v>0</v>
      </c>
      <c r="AY332" s="81">
        <v>0</v>
      </c>
      <c r="AZ332" s="82"/>
      <c r="BA332" s="80">
        <v>0</v>
      </c>
      <c r="BB332" s="81">
        <v>0</v>
      </c>
      <c r="BC332" s="81">
        <v>0</v>
      </c>
      <c r="BD332" s="81">
        <v>0</v>
      </c>
      <c r="BE332" s="81">
        <v>0</v>
      </c>
      <c r="BF332" s="81">
        <v>0</v>
      </c>
      <c r="BG332" s="81">
        <v>0</v>
      </c>
      <c r="BH332" s="81">
        <v>0</v>
      </c>
      <c r="BI332" s="81">
        <v>0</v>
      </c>
      <c r="BJ332" s="81">
        <v>0</v>
      </c>
      <c r="BK332" s="81">
        <v>0</v>
      </c>
      <c r="BL332" s="81">
        <v>0</v>
      </c>
      <c r="BM332" s="81">
        <v>0</v>
      </c>
      <c r="BN332" s="81">
        <v>0</v>
      </c>
      <c r="BO332" s="81">
        <v>0</v>
      </c>
      <c r="BP332" s="81">
        <v>0</v>
      </c>
      <c r="BQ332" s="82">
        <v>0</v>
      </c>
      <c r="BR332" s="82">
        <v>0</v>
      </c>
      <c r="BS332" s="83">
        <v>0</v>
      </c>
      <c r="BT332" s="84">
        <f t="shared" si="15"/>
        <v>0</v>
      </c>
      <c r="BU332" s="84">
        <f t="shared" si="16"/>
        <v>0</v>
      </c>
      <c r="BV332" s="84">
        <f t="shared" si="17"/>
        <v>0</v>
      </c>
    </row>
    <row r="333" spans="1:74" ht="13.15" hidden="1" customHeight="1" outlineLevel="3" x14ac:dyDescent="0.3">
      <c r="A333" s="79" t="s">
        <v>2429</v>
      </c>
      <c r="B333" s="80">
        <v>0</v>
      </c>
      <c r="C333" s="81">
        <v>0</v>
      </c>
      <c r="D333" s="81">
        <v>0</v>
      </c>
      <c r="E333" s="81">
        <v>0</v>
      </c>
      <c r="F333" s="81">
        <v>0</v>
      </c>
      <c r="G333" s="81">
        <v>0</v>
      </c>
      <c r="H333" s="81">
        <v>0</v>
      </c>
      <c r="I333" s="81">
        <v>0</v>
      </c>
      <c r="J333" s="81">
        <v>0</v>
      </c>
      <c r="K333" s="81">
        <v>0</v>
      </c>
      <c r="L333" s="81">
        <v>0</v>
      </c>
      <c r="M333" s="81">
        <v>0</v>
      </c>
      <c r="N333" s="81">
        <v>0</v>
      </c>
      <c r="O333" s="81">
        <v>0</v>
      </c>
      <c r="P333" s="81">
        <v>0</v>
      </c>
      <c r="Q333" s="81">
        <v>0</v>
      </c>
      <c r="R333" s="82">
        <v>0</v>
      </c>
      <c r="S333" s="80">
        <v>0</v>
      </c>
      <c r="T333" s="81">
        <v>-5058.43</v>
      </c>
      <c r="U333" s="81">
        <v>0</v>
      </c>
      <c r="V333" s="81">
        <v>-5058.43</v>
      </c>
      <c r="W333" s="81">
        <v>0</v>
      </c>
      <c r="X333" s="81">
        <v>0</v>
      </c>
      <c r="Y333" s="81">
        <v>0</v>
      </c>
      <c r="Z333" s="81">
        <v>0</v>
      </c>
      <c r="AA333" s="81">
        <v>0</v>
      </c>
      <c r="AB333" s="81">
        <v>0</v>
      </c>
      <c r="AC333" s="81">
        <v>0</v>
      </c>
      <c r="AD333" s="81">
        <v>0</v>
      </c>
      <c r="AE333" s="81">
        <v>0</v>
      </c>
      <c r="AF333" s="81">
        <v>0</v>
      </c>
      <c r="AG333" s="81">
        <v>0</v>
      </c>
      <c r="AH333" s="81">
        <v>0</v>
      </c>
      <c r="AI333" s="82">
        <v>-5058.43</v>
      </c>
      <c r="AJ333" s="80">
        <v>0</v>
      </c>
      <c r="AK333" s="81">
        <v>0</v>
      </c>
      <c r="AL333" s="81">
        <v>0</v>
      </c>
      <c r="AM333" s="81">
        <v>0</v>
      </c>
      <c r="AN333" s="81">
        <v>0</v>
      </c>
      <c r="AO333" s="81">
        <v>0</v>
      </c>
      <c r="AP333" s="81">
        <v>0</v>
      </c>
      <c r="AQ333" s="81">
        <v>0</v>
      </c>
      <c r="AR333" s="81">
        <v>0</v>
      </c>
      <c r="AS333" s="81">
        <v>0</v>
      </c>
      <c r="AT333" s="81">
        <v>0</v>
      </c>
      <c r="AU333" s="81">
        <v>0</v>
      </c>
      <c r="AV333" s="81">
        <v>0</v>
      </c>
      <c r="AW333" s="81">
        <v>0</v>
      </c>
      <c r="AX333" s="81">
        <v>0</v>
      </c>
      <c r="AY333" s="81">
        <v>0</v>
      </c>
      <c r="AZ333" s="82"/>
      <c r="BA333" s="80">
        <v>0</v>
      </c>
      <c r="BB333" s="81">
        <v>-5058.43</v>
      </c>
      <c r="BC333" s="81">
        <v>0</v>
      </c>
      <c r="BD333" s="81">
        <v>-5058.43</v>
      </c>
      <c r="BE333" s="81">
        <v>0</v>
      </c>
      <c r="BF333" s="81">
        <v>0</v>
      </c>
      <c r="BG333" s="81">
        <v>0</v>
      </c>
      <c r="BH333" s="81">
        <v>0</v>
      </c>
      <c r="BI333" s="81">
        <v>0</v>
      </c>
      <c r="BJ333" s="81">
        <v>0</v>
      </c>
      <c r="BK333" s="81">
        <v>0</v>
      </c>
      <c r="BL333" s="81">
        <v>0</v>
      </c>
      <c r="BM333" s="81">
        <v>0</v>
      </c>
      <c r="BN333" s="81">
        <v>0</v>
      </c>
      <c r="BO333" s="81">
        <v>0</v>
      </c>
      <c r="BP333" s="81">
        <v>0</v>
      </c>
      <c r="BQ333" s="82">
        <v>-5058.43</v>
      </c>
      <c r="BR333" s="82">
        <v>0</v>
      </c>
      <c r="BS333" s="83">
        <v>0</v>
      </c>
      <c r="BT333" s="84">
        <f t="shared" si="15"/>
        <v>-5058.43</v>
      </c>
      <c r="BU333" s="84">
        <f t="shared" si="16"/>
        <v>-5058.43</v>
      </c>
      <c r="BV333" s="84">
        <f t="shared" si="17"/>
        <v>0</v>
      </c>
    </row>
    <row r="334" spans="1:74" ht="13.15" hidden="1" customHeight="1" outlineLevel="3" x14ac:dyDescent="0.3">
      <c r="A334" s="79" t="s">
        <v>421</v>
      </c>
      <c r="B334" s="80">
        <v>0</v>
      </c>
      <c r="C334" s="81">
        <v>0</v>
      </c>
      <c r="D334" s="81">
        <v>0</v>
      </c>
      <c r="E334" s="81">
        <v>0</v>
      </c>
      <c r="F334" s="81">
        <v>50</v>
      </c>
      <c r="G334" s="81">
        <v>0</v>
      </c>
      <c r="H334" s="81">
        <v>0</v>
      </c>
      <c r="I334" s="81">
        <v>50</v>
      </c>
      <c r="J334" s="81">
        <v>0</v>
      </c>
      <c r="K334" s="81">
        <v>0</v>
      </c>
      <c r="L334" s="81">
        <v>109.64</v>
      </c>
      <c r="M334" s="81">
        <v>109.64</v>
      </c>
      <c r="N334" s="81">
        <v>-109.64</v>
      </c>
      <c r="O334" s="81">
        <v>0</v>
      </c>
      <c r="P334" s="81">
        <v>0</v>
      </c>
      <c r="Q334" s="81">
        <v>-109.64</v>
      </c>
      <c r="R334" s="82">
        <v>49.999999999999986</v>
      </c>
      <c r="S334" s="80">
        <v>0</v>
      </c>
      <c r="T334" s="81">
        <v>0</v>
      </c>
      <c r="U334" s="81">
        <v>0</v>
      </c>
      <c r="V334" s="81">
        <v>0</v>
      </c>
      <c r="W334" s="81">
        <v>0</v>
      </c>
      <c r="X334" s="81">
        <v>0</v>
      </c>
      <c r="Y334" s="81">
        <v>0</v>
      </c>
      <c r="Z334" s="81">
        <v>0</v>
      </c>
      <c r="AA334" s="81">
        <v>0</v>
      </c>
      <c r="AB334" s="81">
        <v>0</v>
      </c>
      <c r="AC334" s="81">
        <v>0</v>
      </c>
      <c r="AD334" s="81">
        <v>0</v>
      </c>
      <c r="AE334" s="81">
        <v>0</v>
      </c>
      <c r="AF334" s="81">
        <v>0</v>
      </c>
      <c r="AG334" s="81">
        <v>0</v>
      </c>
      <c r="AH334" s="81">
        <v>0</v>
      </c>
      <c r="AI334" s="82">
        <v>0</v>
      </c>
      <c r="AJ334" s="80">
        <v>0</v>
      </c>
      <c r="AK334" s="81">
        <v>0</v>
      </c>
      <c r="AL334" s="81">
        <v>0</v>
      </c>
      <c r="AM334" s="81">
        <v>0</v>
      </c>
      <c r="AN334" s="81">
        <v>0</v>
      </c>
      <c r="AO334" s="81">
        <v>0</v>
      </c>
      <c r="AP334" s="81">
        <v>0</v>
      </c>
      <c r="AQ334" s="81">
        <v>0</v>
      </c>
      <c r="AR334" s="81">
        <v>0</v>
      </c>
      <c r="AS334" s="81">
        <v>0</v>
      </c>
      <c r="AT334" s="81">
        <v>0</v>
      </c>
      <c r="AU334" s="81">
        <v>0</v>
      </c>
      <c r="AV334" s="81">
        <v>0</v>
      </c>
      <c r="AW334" s="81">
        <v>0</v>
      </c>
      <c r="AX334" s="81">
        <v>0</v>
      </c>
      <c r="AY334" s="81">
        <v>0</v>
      </c>
      <c r="AZ334" s="82"/>
      <c r="BA334" s="80">
        <v>0</v>
      </c>
      <c r="BB334" s="81">
        <v>0</v>
      </c>
      <c r="BC334" s="81">
        <v>0</v>
      </c>
      <c r="BD334" s="81">
        <v>0</v>
      </c>
      <c r="BE334" s="81">
        <v>0</v>
      </c>
      <c r="BF334" s="81">
        <v>0</v>
      </c>
      <c r="BG334" s="81">
        <v>0</v>
      </c>
      <c r="BH334" s="81">
        <v>0</v>
      </c>
      <c r="BI334" s="81">
        <v>0</v>
      </c>
      <c r="BJ334" s="81">
        <v>0</v>
      </c>
      <c r="BK334" s="81">
        <v>0</v>
      </c>
      <c r="BL334" s="81">
        <v>0</v>
      </c>
      <c r="BM334" s="81">
        <v>0</v>
      </c>
      <c r="BN334" s="81">
        <v>0</v>
      </c>
      <c r="BO334" s="81">
        <v>0</v>
      </c>
      <c r="BP334" s="81">
        <v>0</v>
      </c>
      <c r="BQ334" s="82">
        <v>0</v>
      </c>
      <c r="BR334" s="82">
        <v>0</v>
      </c>
      <c r="BS334" s="83">
        <v>0</v>
      </c>
      <c r="BT334" s="84">
        <f t="shared" si="15"/>
        <v>-49.999999999999986</v>
      </c>
      <c r="BU334" s="84">
        <f t="shared" si="16"/>
        <v>0</v>
      </c>
      <c r="BV334" s="84">
        <f t="shared" si="17"/>
        <v>0</v>
      </c>
    </row>
    <row r="335" spans="1:74" ht="13.15" hidden="1" customHeight="1" outlineLevel="3" x14ac:dyDescent="0.3">
      <c r="A335" s="79" t="s">
        <v>2430</v>
      </c>
      <c r="B335" s="80">
        <v>0</v>
      </c>
      <c r="C335" s="81">
        <v>0</v>
      </c>
      <c r="D335" s="81">
        <v>0</v>
      </c>
      <c r="E335" s="81">
        <v>0</v>
      </c>
      <c r="F335" s="81">
        <v>0</v>
      </c>
      <c r="G335" s="81">
        <v>0</v>
      </c>
      <c r="H335" s="81">
        <v>0</v>
      </c>
      <c r="I335" s="81">
        <v>0</v>
      </c>
      <c r="J335" s="81">
        <v>0</v>
      </c>
      <c r="K335" s="81">
        <v>0</v>
      </c>
      <c r="L335" s="81">
        <v>0</v>
      </c>
      <c r="M335" s="81">
        <v>0</v>
      </c>
      <c r="N335" s="81">
        <v>0</v>
      </c>
      <c r="O335" s="81">
        <v>0</v>
      </c>
      <c r="P335" s="81">
        <v>0</v>
      </c>
      <c r="Q335" s="81">
        <v>0</v>
      </c>
      <c r="R335" s="82">
        <v>0</v>
      </c>
      <c r="S335" s="80">
        <v>0</v>
      </c>
      <c r="T335" s="81">
        <v>0</v>
      </c>
      <c r="U335" s="81">
        <v>0</v>
      </c>
      <c r="V335" s="81">
        <v>0</v>
      </c>
      <c r="W335" s="81">
        <v>0</v>
      </c>
      <c r="X335" s="81">
        <v>0</v>
      </c>
      <c r="Y335" s="81">
        <v>0</v>
      </c>
      <c r="Z335" s="81">
        <v>0</v>
      </c>
      <c r="AA335" s="81">
        <v>0</v>
      </c>
      <c r="AB335" s="81">
        <v>0</v>
      </c>
      <c r="AC335" s="81">
        <v>0</v>
      </c>
      <c r="AD335" s="81">
        <v>0</v>
      </c>
      <c r="AE335" s="81">
        <v>0</v>
      </c>
      <c r="AF335" s="81">
        <v>0</v>
      </c>
      <c r="AG335" s="81">
        <v>0</v>
      </c>
      <c r="AH335" s="81">
        <v>0</v>
      </c>
      <c r="AI335" s="82">
        <v>0</v>
      </c>
      <c r="AJ335" s="80">
        <v>0</v>
      </c>
      <c r="AK335" s="81">
        <v>0</v>
      </c>
      <c r="AL335" s="81">
        <v>0</v>
      </c>
      <c r="AM335" s="81">
        <v>0</v>
      </c>
      <c r="AN335" s="81">
        <v>0</v>
      </c>
      <c r="AO335" s="81">
        <v>0</v>
      </c>
      <c r="AP335" s="81">
        <v>0</v>
      </c>
      <c r="AQ335" s="81">
        <v>0</v>
      </c>
      <c r="AR335" s="81">
        <v>0</v>
      </c>
      <c r="AS335" s="81">
        <v>0</v>
      </c>
      <c r="AT335" s="81">
        <v>0</v>
      </c>
      <c r="AU335" s="81">
        <v>0</v>
      </c>
      <c r="AV335" s="81">
        <v>0</v>
      </c>
      <c r="AW335" s="81">
        <v>0</v>
      </c>
      <c r="AX335" s="81">
        <v>0</v>
      </c>
      <c r="AY335" s="81">
        <v>0</v>
      </c>
      <c r="AZ335" s="82"/>
      <c r="BA335" s="80">
        <v>0</v>
      </c>
      <c r="BB335" s="81">
        <v>0</v>
      </c>
      <c r="BC335" s="81">
        <v>0</v>
      </c>
      <c r="BD335" s="81">
        <v>0</v>
      </c>
      <c r="BE335" s="81">
        <v>0</v>
      </c>
      <c r="BF335" s="81">
        <v>0</v>
      </c>
      <c r="BG335" s="81">
        <v>0</v>
      </c>
      <c r="BH335" s="81">
        <v>0</v>
      </c>
      <c r="BI335" s="81">
        <v>0</v>
      </c>
      <c r="BJ335" s="81">
        <v>0</v>
      </c>
      <c r="BK335" s="81">
        <v>0</v>
      </c>
      <c r="BL335" s="81">
        <v>0</v>
      </c>
      <c r="BM335" s="81">
        <v>0</v>
      </c>
      <c r="BN335" s="81">
        <v>0</v>
      </c>
      <c r="BO335" s="81">
        <v>0</v>
      </c>
      <c r="BP335" s="81">
        <v>0</v>
      </c>
      <c r="BQ335" s="82">
        <v>0</v>
      </c>
      <c r="BR335" s="82">
        <v>0</v>
      </c>
      <c r="BS335" s="83">
        <v>0</v>
      </c>
      <c r="BT335" s="84">
        <f t="shared" si="15"/>
        <v>0</v>
      </c>
      <c r="BU335" s="84">
        <f t="shared" si="16"/>
        <v>0</v>
      </c>
      <c r="BV335" s="84">
        <f t="shared" si="17"/>
        <v>0</v>
      </c>
    </row>
    <row r="336" spans="1:74" ht="13.15" hidden="1" customHeight="1" outlineLevel="3" x14ac:dyDescent="0.3">
      <c r="A336" s="79" t="s">
        <v>2431</v>
      </c>
      <c r="B336" s="80">
        <v>0</v>
      </c>
      <c r="C336" s="81">
        <v>0</v>
      </c>
      <c r="D336" s="81">
        <v>0</v>
      </c>
      <c r="E336" s="81">
        <v>0</v>
      </c>
      <c r="F336" s="81">
        <v>0</v>
      </c>
      <c r="G336" s="81">
        <v>0</v>
      </c>
      <c r="H336" s="81">
        <v>0</v>
      </c>
      <c r="I336" s="81">
        <v>0</v>
      </c>
      <c r="J336" s="81">
        <v>0</v>
      </c>
      <c r="K336" s="81">
        <v>0</v>
      </c>
      <c r="L336" s="81">
        <v>0</v>
      </c>
      <c r="M336" s="81">
        <v>0</v>
      </c>
      <c r="N336" s="81">
        <v>0</v>
      </c>
      <c r="O336" s="81">
        <v>0</v>
      </c>
      <c r="P336" s="81">
        <v>0</v>
      </c>
      <c r="Q336" s="81">
        <v>0</v>
      </c>
      <c r="R336" s="82">
        <v>0</v>
      </c>
      <c r="S336" s="80">
        <v>0</v>
      </c>
      <c r="T336" s="81">
        <v>0</v>
      </c>
      <c r="U336" s="81">
        <v>0</v>
      </c>
      <c r="V336" s="81">
        <v>0</v>
      </c>
      <c r="W336" s="81">
        <v>0</v>
      </c>
      <c r="X336" s="81">
        <v>0</v>
      </c>
      <c r="Y336" s="81">
        <v>0</v>
      </c>
      <c r="Z336" s="81">
        <v>0</v>
      </c>
      <c r="AA336" s="81">
        <v>0</v>
      </c>
      <c r="AB336" s="81">
        <v>0</v>
      </c>
      <c r="AC336" s="81">
        <v>0</v>
      </c>
      <c r="AD336" s="81">
        <v>0</v>
      </c>
      <c r="AE336" s="81">
        <v>0</v>
      </c>
      <c r="AF336" s="81">
        <v>0</v>
      </c>
      <c r="AG336" s="81">
        <v>0</v>
      </c>
      <c r="AH336" s="81">
        <v>0</v>
      </c>
      <c r="AI336" s="82">
        <v>0</v>
      </c>
      <c r="AJ336" s="80">
        <v>0</v>
      </c>
      <c r="AK336" s="81">
        <v>0</v>
      </c>
      <c r="AL336" s="81">
        <v>0</v>
      </c>
      <c r="AM336" s="81">
        <v>0</v>
      </c>
      <c r="AN336" s="81">
        <v>0</v>
      </c>
      <c r="AO336" s="81">
        <v>0</v>
      </c>
      <c r="AP336" s="81">
        <v>0</v>
      </c>
      <c r="AQ336" s="81">
        <v>0</v>
      </c>
      <c r="AR336" s="81">
        <v>0</v>
      </c>
      <c r="AS336" s="81">
        <v>0</v>
      </c>
      <c r="AT336" s="81">
        <v>0</v>
      </c>
      <c r="AU336" s="81">
        <v>0</v>
      </c>
      <c r="AV336" s="81">
        <v>0</v>
      </c>
      <c r="AW336" s="81">
        <v>0</v>
      </c>
      <c r="AX336" s="81">
        <v>0</v>
      </c>
      <c r="AY336" s="81">
        <v>0</v>
      </c>
      <c r="AZ336" s="82"/>
      <c r="BA336" s="80">
        <v>0</v>
      </c>
      <c r="BB336" s="81">
        <v>0</v>
      </c>
      <c r="BC336" s="81">
        <v>0</v>
      </c>
      <c r="BD336" s="81">
        <v>0</v>
      </c>
      <c r="BE336" s="81">
        <v>0</v>
      </c>
      <c r="BF336" s="81">
        <v>0</v>
      </c>
      <c r="BG336" s="81">
        <v>0</v>
      </c>
      <c r="BH336" s="81">
        <v>0</v>
      </c>
      <c r="BI336" s="81">
        <v>0</v>
      </c>
      <c r="BJ336" s="81">
        <v>0</v>
      </c>
      <c r="BK336" s="81">
        <v>0</v>
      </c>
      <c r="BL336" s="81">
        <v>0</v>
      </c>
      <c r="BM336" s="81">
        <v>0</v>
      </c>
      <c r="BN336" s="81">
        <v>0</v>
      </c>
      <c r="BO336" s="81">
        <v>0</v>
      </c>
      <c r="BP336" s="81">
        <v>0</v>
      </c>
      <c r="BQ336" s="82">
        <v>0</v>
      </c>
      <c r="BR336" s="82">
        <v>0</v>
      </c>
      <c r="BS336" s="83">
        <v>0</v>
      </c>
      <c r="BT336" s="84">
        <f t="shared" si="15"/>
        <v>0</v>
      </c>
      <c r="BU336" s="84">
        <f t="shared" si="16"/>
        <v>0</v>
      </c>
      <c r="BV336" s="84">
        <f t="shared" si="17"/>
        <v>0</v>
      </c>
    </row>
    <row r="337" spans="1:74" ht="13.15" hidden="1" customHeight="1" outlineLevel="3" x14ac:dyDescent="0.3">
      <c r="A337" s="79" t="s">
        <v>2432</v>
      </c>
      <c r="B337" s="80">
        <v>0</v>
      </c>
      <c r="C337" s="81">
        <v>0</v>
      </c>
      <c r="D337" s="81">
        <v>0</v>
      </c>
      <c r="E337" s="81">
        <v>0</v>
      </c>
      <c r="F337" s="81">
        <v>0</v>
      </c>
      <c r="G337" s="81">
        <v>0</v>
      </c>
      <c r="H337" s="81">
        <v>0</v>
      </c>
      <c r="I337" s="81">
        <v>0</v>
      </c>
      <c r="J337" s="81">
        <v>0</v>
      </c>
      <c r="K337" s="81">
        <v>0</v>
      </c>
      <c r="L337" s="81">
        <v>0</v>
      </c>
      <c r="M337" s="81">
        <v>0</v>
      </c>
      <c r="N337" s="81">
        <v>0</v>
      </c>
      <c r="O337" s="81">
        <v>0</v>
      </c>
      <c r="P337" s="81">
        <v>0</v>
      </c>
      <c r="Q337" s="81">
        <v>0</v>
      </c>
      <c r="R337" s="82">
        <v>0</v>
      </c>
      <c r="S337" s="80">
        <v>0</v>
      </c>
      <c r="T337" s="81">
        <v>0</v>
      </c>
      <c r="U337" s="81">
        <v>0</v>
      </c>
      <c r="V337" s="81">
        <v>0</v>
      </c>
      <c r="W337" s="81">
        <v>0</v>
      </c>
      <c r="X337" s="81">
        <v>0</v>
      </c>
      <c r="Y337" s="81">
        <v>0</v>
      </c>
      <c r="Z337" s="81">
        <v>0</v>
      </c>
      <c r="AA337" s="81">
        <v>0</v>
      </c>
      <c r="AB337" s="81">
        <v>0</v>
      </c>
      <c r="AC337" s="81">
        <v>0</v>
      </c>
      <c r="AD337" s="81">
        <v>0</v>
      </c>
      <c r="AE337" s="81">
        <v>0</v>
      </c>
      <c r="AF337" s="81">
        <v>0</v>
      </c>
      <c r="AG337" s="81">
        <v>0</v>
      </c>
      <c r="AH337" s="81">
        <v>0</v>
      </c>
      <c r="AI337" s="82">
        <v>0</v>
      </c>
      <c r="AJ337" s="80">
        <v>0</v>
      </c>
      <c r="AK337" s="81">
        <v>0</v>
      </c>
      <c r="AL337" s="81">
        <v>0</v>
      </c>
      <c r="AM337" s="81">
        <v>0</v>
      </c>
      <c r="AN337" s="81">
        <v>0</v>
      </c>
      <c r="AO337" s="81">
        <v>0</v>
      </c>
      <c r="AP337" s="81">
        <v>0</v>
      </c>
      <c r="AQ337" s="81">
        <v>0</v>
      </c>
      <c r="AR337" s="81">
        <v>0</v>
      </c>
      <c r="AS337" s="81">
        <v>0</v>
      </c>
      <c r="AT337" s="81">
        <v>0</v>
      </c>
      <c r="AU337" s="81">
        <v>0</v>
      </c>
      <c r="AV337" s="81">
        <v>0</v>
      </c>
      <c r="AW337" s="81">
        <v>0</v>
      </c>
      <c r="AX337" s="81">
        <v>0</v>
      </c>
      <c r="AY337" s="81">
        <v>0</v>
      </c>
      <c r="AZ337" s="82"/>
      <c r="BA337" s="80">
        <v>0</v>
      </c>
      <c r="BB337" s="81">
        <v>0</v>
      </c>
      <c r="BC337" s="81">
        <v>0</v>
      </c>
      <c r="BD337" s="81">
        <v>0</v>
      </c>
      <c r="BE337" s="81">
        <v>0</v>
      </c>
      <c r="BF337" s="81">
        <v>0</v>
      </c>
      <c r="BG337" s="81">
        <v>0</v>
      </c>
      <c r="BH337" s="81">
        <v>0</v>
      </c>
      <c r="BI337" s="81">
        <v>0</v>
      </c>
      <c r="BJ337" s="81">
        <v>0</v>
      </c>
      <c r="BK337" s="81">
        <v>0</v>
      </c>
      <c r="BL337" s="81">
        <v>0</v>
      </c>
      <c r="BM337" s="81">
        <v>0</v>
      </c>
      <c r="BN337" s="81">
        <v>0</v>
      </c>
      <c r="BO337" s="81">
        <v>0</v>
      </c>
      <c r="BP337" s="81">
        <v>0</v>
      </c>
      <c r="BQ337" s="82">
        <v>0</v>
      </c>
      <c r="BR337" s="82">
        <v>0</v>
      </c>
      <c r="BS337" s="83">
        <v>0</v>
      </c>
      <c r="BT337" s="84">
        <f t="shared" si="15"/>
        <v>0</v>
      </c>
      <c r="BU337" s="84">
        <f t="shared" si="16"/>
        <v>0</v>
      </c>
      <c r="BV337" s="84">
        <f t="shared" si="17"/>
        <v>0</v>
      </c>
    </row>
    <row r="338" spans="1:74" ht="13.15" hidden="1" customHeight="1" outlineLevel="3" x14ac:dyDescent="0.3">
      <c r="A338" s="79" t="s">
        <v>422</v>
      </c>
      <c r="B338" s="80">
        <v>0</v>
      </c>
      <c r="C338" s="81">
        <v>0</v>
      </c>
      <c r="D338" s="81">
        <v>0</v>
      </c>
      <c r="E338" s="81">
        <v>0</v>
      </c>
      <c r="F338" s="81">
        <v>0</v>
      </c>
      <c r="G338" s="81">
        <v>0</v>
      </c>
      <c r="H338" s="81">
        <v>0</v>
      </c>
      <c r="I338" s="81">
        <v>0</v>
      </c>
      <c r="J338" s="81">
        <v>0</v>
      </c>
      <c r="K338" s="81">
        <v>0</v>
      </c>
      <c r="L338" s="81">
        <v>0</v>
      </c>
      <c r="M338" s="81">
        <v>0</v>
      </c>
      <c r="N338" s="81">
        <v>0</v>
      </c>
      <c r="O338" s="81">
        <v>0</v>
      </c>
      <c r="P338" s="81">
        <v>0</v>
      </c>
      <c r="Q338" s="81">
        <v>0</v>
      </c>
      <c r="R338" s="82">
        <v>0</v>
      </c>
      <c r="S338" s="80">
        <v>0</v>
      </c>
      <c r="T338" s="81">
        <v>0</v>
      </c>
      <c r="U338" s="81">
        <v>0</v>
      </c>
      <c r="V338" s="81">
        <v>0</v>
      </c>
      <c r="W338" s="81">
        <v>0</v>
      </c>
      <c r="X338" s="81">
        <v>0</v>
      </c>
      <c r="Y338" s="81">
        <v>0</v>
      </c>
      <c r="Z338" s="81">
        <v>0</v>
      </c>
      <c r="AA338" s="81">
        <v>0</v>
      </c>
      <c r="AB338" s="81">
        <v>0</v>
      </c>
      <c r="AC338" s="81">
        <v>0</v>
      </c>
      <c r="AD338" s="81">
        <v>0</v>
      </c>
      <c r="AE338" s="81">
        <v>0</v>
      </c>
      <c r="AF338" s="81">
        <v>0</v>
      </c>
      <c r="AG338" s="81">
        <v>0</v>
      </c>
      <c r="AH338" s="81">
        <v>0</v>
      </c>
      <c r="AI338" s="82">
        <v>0</v>
      </c>
      <c r="AJ338" s="80">
        <v>0</v>
      </c>
      <c r="AK338" s="81">
        <v>0</v>
      </c>
      <c r="AL338" s="81">
        <v>0</v>
      </c>
      <c r="AM338" s="81">
        <v>0</v>
      </c>
      <c r="AN338" s="81">
        <v>0</v>
      </c>
      <c r="AO338" s="81">
        <v>0</v>
      </c>
      <c r="AP338" s="81">
        <v>0</v>
      </c>
      <c r="AQ338" s="81">
        <v>0</v>
      </c>
      <c r="AR338" s="81">
        <v>0</v>
      </c>
      <c r="AS338" s="81">
        <v>0</v>
      </c>
      <c r="AT338" s="81">
        <v>0</v>
      </c>
      <c r="AU338" s="81">
        <v>0</v>
      </c>
      <c r="AV338" s="81">
        <v>0</v>
      </c>
      <c r="AW338" s="81">
        <v>0</v>
      </c>
      <c r="AX338" s="81">
        <v>0</v>
      </c>
      <c r="AY338" s="81">
        <v>0</v>
      </c>
      <c r="AZ338" s="82"/>
      <c r="BA338" s="80">
        <v>0</v>
      </c>
      <c r="BB338" s="81">
        <v>0</v>
      </c>
      <c r="BC338" s="81">
        <v>0</v>
      </c>
      <c r="BD338" s="81">
        <v>0</v>
      </c>
      <c r="BE338" s="81">
        <v>0</v>
      </c>
      <c r="BF338" s="81">
        <v>0</v>
      </c>
      <c r="BG338" s="81">
        <v>0</v>
      </c>
      <c r="BH338" s="81">
        <v>0</v>
      </c>
      <c r="BI338" s="81">
        <v>0</v>
      </c>
      <c r="BJ338" s="81">
        <v>0</v>
      </c>
      <c r="BK338" s="81">
        <v>0</v>
      </c>
      <c r="BL338" s="81">
        <v>0</v>
      </c>
      <c r="BM338" s="81">
        <v>0</v>
      </c>
      <c r="BN338" s="81">
        <v>0</v>
      </c>
      <c r="BO338" s="81">
        <v>0</v>
      </c>
      <c r="BP338" s="81">
        <v>0</v>
      </c>
      <c r="BQ338" s="82">
        <v>0</v>
      </c>
      <c r="BR338" s="82">
        <v>0</v>
      </c>
      <c r="BS338" s="83">
        <v>0</v>
      </c>
      <c r="BT338" s="84">
        <f t="shared" si="15"/>
        <v>0</v>
      </c>
      <c r="BU338" s="84">
        <f t="shared" si="16"/>
        <v>0</v>
      </c>
      <c r="BV338" s="84">
        <f t="shared" si="17"/>
        <v>0</v>
      </c>
    </row>
    <row r="339" spans="1:74" ht="13.15" hidden="1" customHeight="1" outlineLevel="3" x14ac:dyDescent="0.3">
      <c r="A339" s="79" t="s">
        <v>423</v>
      </c>
      <c r="B339" s="80">
        <v>0</v>
      </c>
      <c r="C339" s="81">
        <v>956</v>
      </c>
      <c r="D339" s="81">
        <v>0</v>
      </c>
      <c r="E339" s="81">
        <v>956</v>
      </c>
      <c r="F339" s="81">
        <v>0</v>
      </c>
      <c r="G339" s="81">
        <v>0</v>
      </c>
      <c r="H339" s="81">
        <v>0</v>
      </c>
      <c r="I339" s="81">
        <v>0</v>
      </c>
      <c r="J339" s="81">
        <v>0</v>
      </c>
      <c r="K339" s="81">
        <v>0</v>
      </c>
      <c r="L339" s="81">
        <v>0</v>
      </c>
      <c r="M339" s="81">
        <v>0</v>
      </c>
      <c r="N339" s="81">
        <v>610</v>
      </c>
      <c r="O339" s="81">
        <v>0</v>
      </c>
      <c r="P339" s="81">
        <v>57</v>
      </c>
      <c r="Q339" s="81">
        <v>667</v>
      </c>
      <c r="R339" s="82">
        <v>1623</v>
      </c>
      <c r="S339" s="80">
        <v>0</v>
      </c>
      <c r="T339" s="81">
        <v>0</v>
      </c>
      <c r="U339" s="81">
        <v>0</v>
      </c>
      <c r="V339" s="81">
        <v>0</v>
      </c>
      <c r="W339" s="81">
        <v>0</v>
      </c>
      <c r="X339" s="81">
        <v>0</v>
      </c>
      <c r="Y339" s="81">
        <v>10015</v>
      </c>
      <c r="Z339" s="81">
        <v>10015</v>
      </c>
      <c r="AA339" s="81">
        <v>10015</v>
      </c>
      <c r="AB339" s="81">
        <v>10015</v>
      </c>
      <c r="AC339" s="81">
        <v>10015</v>
      </c>
      <c r="AD339" s="81">
        <v>30045</v>
      </c>
      <c r="AE339" s="81">
        <v>10015</v>
      </c>
      <c r="AF339" s="81">
        <v>10015</v>
      </c>
      <c r="AG339" s="81">
        <v>10015</v>
      </c>
      <c r="AH339" s="81">
        <v>30045</v>
      </c>
      <c r="AI339" s="82">
        <v>70105</v>
      </c>
      <c r="AJ339" s="80">
        <v>0</v>
      </c>
      <c r="AK339" s="81">
        <v>10015</v>
      </c>
      <c r="AL339" s="81">
        <v>10015</v>
      </c>
      <c r="AM339" s="81">
        <v>20030</v>
      </c>
      <c r="AN339" s="81">
        <v>10015</v>
      </c>
      <c r="AO339" s="81">
        <v>10015</v>
      </c>
      <c r="AP339" s="81">
        <v>10015</v>
      </c>
      <c r="AQ339" s="81">
        <v>30045</v>
      </c>
      <c r="AR339" s="81">
        <v>10015</v>
      </c>
      <c r="AS339" s="81">
        <v>10015</v>
      </c>
      <c r="AT339" s="81">
        <v>10015</v>
      </c>
      <c r="AU339" s="81">
        <v>30045</v>
      </c>
      <c r="AV339" s="81">
        <v>10015</v>
      </c>
      <c r="AW339" s="81">
        <v>10015</v>
      </c>
      <c r="AX339" s="81">
        <v>10015</v>
      </c>
      <c r="AY339" s="81">
        <v>30045</v>
      </c>
      <c r="AZ339" s="82"/>
      <c r="BA339" s="80">
        <v>0</v>
      </c>
      <c r="BB339" s="81">
        <v>0</v>
      </c>
      <c r="BC339" s="81">
        <v>0</v>
      </c>
      <c r="BD339" s="81">
        <v>0</v>
      </c>
      <c r="BE339" s="81">
        <v>0</v>
      </c>
      <c r="BF339" s="81">
        <v>10015</v>
      </c>
      <c r="BG339" s="81">
        <v>10015</v>
      </c>
      <c r="BH339" s="81">
        <v>20030</v>
      </c>
      <c r="BI339" s="81">
        <v>10015</v>
      </c>
      <c r="BJ339" s="81">
        <v>10015</v>
      </c>
      <c r="BK339" s="81">
        <v>10015</v>
      </c>
      <c r="BL339" s="81">
        <v>30045</v>
      </c>
      <c r="BM339" s="81">
        <v>10015</v>
      </c>
      <c r="BN339" s="81">
        <v>10015</v>
      </c>
      <c r="BO339" s="81">
        <v>10015</v>
      </c>
      <c r="BP339" s="81">
        <v>30045</v>
      </c>
      <c r="BQ339" s="82">
        <v>80120</v>
      </c>
      <c r="BR339" s="82">
        <v>0</v>
      </c>
      <c r="BS339" s="83">
        <v>0</v>
      </c>
      <c r="BT339" s="84">
        <f t="shared" si="15"/>
        <v>68482</v>
      </c>
      <c r="BU339" s="84">
        <f t="shared" si="16"/>
        <v>70105</v>
      </c>
      <c r="BV339" s="84">
        <f t="shared" si="17"/>
        <v>-10015</v>
      </c>
    </row>
    <row r="340" spans="1:74" ht="13.15" hidden="1" customHeight="1" outlineLevel="3" x14ac:dyDescent="0.3">
      <c r="A340" s="79" t="s">
        <v>424</v>
      </c>
      <c r="B340" s="80">
        <v>0</v>
      </c>
      <c r="C340" s="81">
        <v>0</v>
      </c>
      <c r="D340" s="81">
        <v>0</v>
      </c>
      <c r="E340" s="81">
        <v>0</v>
      </c>
      <c r="F340" s="81">
        <v>0</v>
      </c>
      <c r="G340" s="81">
        <v>0</v>
      </c>
      <c r="H340" s="81">
        <v>0</v>
      </c>
      <c r="I340" s="81">
        <v>0</v>
      </c>
      <c r="J340" s="81">
        <v>0</v>
      </c>
      <c r="K340" s="81">
        <v>0</v>
      </c>
      <c r="L340" s="81">
        <v>0</v>
      </c>
      <c r="M340" s="81">
        <v>0</v>
      </c>
      <c r="N340" s="81">
        <v>0</v>
      </c>
      <c r="O340" s="81">
        <v>0</v>
      </c>
      <c r="P340" s="81">
        <v>0</v>
      </c>
      <c r="Q340" s="81">
        <v>0</v>
      </c>
      <c r="R340" s="82">
        <v>0</v>
      </c>
      <c r="S340" s="80">
        <v>0</v>
      </c>
      <c r="T340" s="81">
        <v>0</v>
      </c>
      <c r="U340" s="81">
        <v>0</v>
      </c>
      <c r="V340" s="81">
        <v>0</v>
      </c>
      <c r="W340" s="81">
        <v>0</v>
      </c>
      <c r="X340" s="81">
        <v>0</v>
      </c>
      <c r="Y340" s="81">
        <v>0</v>
      </c>
      <c r="Z340" s="81">
        <v>0</v>
      </c>
      <c r="AA340" s="81">
        <v>0</v>
      </c>
      <c r="AB340" s="81">
        <v>0</v>
      </c>
      <c r="AC340" s="81">
        <v>0</v>
      </c>
      <c r="AD340" s="81">
        <v>0</v>
      </c>
      <c r="AE340" s="81">
        <v>0</v>
      </c>
      <c r="AF340" s="81">
        <v>0</v>
      </c>
      <c r="AG340" s="81">
        <v>0</v>
      </c>
      <c r="AH340" s="81">
        <v>0</v>
      </c>
      <c r="AI340" s="82">
        <v>0</v>
      </c>
      <c r="AJ340" s="80">
        <v>0</v>
      </c>
      <c r="AK340" s="81">
        <v>0</v>
      </c>
      <c r="AL340" s="81">
        <v>0</v>
      </c>
      <c r="AM340" s="81">
        <v>0</v>
      </c>
      <c r="AN340" s="81">
        <v>0</v>
      </c>
      <c r="AO340" s="81">
        <v>0</v>
      </c>
      <c r="AP340" s="81">
        <v>0</v>
      </c>
      <c r="AQ340" s="81">
        <v>0</v>
      </c>
      <c r="AR340" s="81">
        <v>0</v>
      </c>
      <c r="AS340" s="81">
        <v>0</v>
      </c>
      <c r="AT340" s="81">
        <v>0</v>
      </c>
      <c r="AU340" s="81">
        <v>0</v>
      </c>
      <c r="AV340" s="81">
        <v>0</v>
      </c>
      <c r="AW340" s="81">
        <v>0</v>
      </c>
      <c r="AX340" s="81">
        <v>0</v>
      </c>
      <c r="AY340" s="81">
        <v>0</v>
      </c>
      <c r="AZ340" s="82"/>
      <c r="BA340" s="80">
        <v>0</v>
      </c>
      <c r="BB340" s="81">
        <v>0</v>
      </c>
      <c r="BC340" s="81">
        <v>0</v>
      </c>
      <c r="BD340" s="81">
        <v>0</v>
      </c>
      <c r="BE340" s="81">
        <v>0</v>
      </c>
      <c r="BF340" s="81">
        <v>0</v>
      </c>
      <c r="BG340" s="81">
        <v>0</v>
      </c>
      <c r="BH340" s="81">
        <v>0</v>
      </c>
      <c r="BI340" s="81">
        <v>0</v>
      </c>
      <c r="BJ340" s="81">
        <v>0</v>
      </c>
      <c r="BK340" s="81">
        <v>0</v>
      </c>
      <c r="BL340" s="81">
        <v>0</v>
      </c>
      <c r="BM340" s="81">
        <v>0</v>
      </c>
      <c r="BN340" s="81">
        <v>0</v>
      </c>
      <c r="BO340" s="81">
        <v>0</v>
      </c>
      <c r="BP340" s="81">
        <v>0</v>
      </c>
      <c r="BQ340" s="82">
        <v>0</v>
      </c>
      <c r="BR340" s="82">
        <v>0</v>
      </c>
      <c r="BS340" s="83">
        <v>0</v>
      </c>
      <c r="BT340" s="84">
        <f t="shared" si="15"/>
        <v>0</v>
      </c>
      <c r="BU340" s="84">
        <f t="shared" si="16"/>
        <v>0</v>
      </c>
      <c r="BV340" s="84">
        <f t="shared" si="17"/>
        <v>0</v>
      </c>
    </row>
    <row r="341" spans="1:74" ht="13.15" hidden="1" customHeight="1" outlineLevel="3" x14ac:dyDescent="0.3">
      <c r="A341" s="79" t="s">
        <v>2433</v>
      </c>
      <c r="B341" s="80">
        <v>0</v>
      </c>
      <c r="C341" s="81">
        <v>0</v>
      </c>
      <c r="D341" s="81">
        <v>0</v>
      </c>
      <c r="E341" s="81">
        <v>0</v>
      </c>
      <c r="F341" s="81">
        <v>0</v>
      </c>
      <c r="G341" s="81">
        <v>0</v>
      </c>
      <c r="H341" s="81">
        <v>0</v>
      </c>
      <c r="I341" s="81">
        <v>0</v>
      </c>
      <c r="J341" s="81">
        <v>0</v>
      </c>
      <c r="K341" s="81">
        <v>0</v>
      </c>
      <c r="L341" s="81">
        <v>0</v>
      </c>
      <c r="M341" s="81">
        <v>0</v>
      </c>
      <c r="N341" s="81">
        <v>0</v>
      </c>
      <c r="O341" s="81">
        <v>0</v>
      </c>
      <c r="P341" s="81">
        <v>0</v>
      </c>
      <c r="Q341" s="81">
        <v>0</v>
      </c>
      <c r="R341" s="82">
        <v>0</v>
      </c>
      <c r="S341" s="80">
        <v>0</v>
      </c>
      <c r="T341" s="81">
        <v>0</v>
      </c>
      <c r="U341" s="81">
        <v>0</v>
      </c>
      <c r="V341" s="81">
        <v>0</v>
      </c>
      <c r="W341" s="81">
        <v>0</v>
      </c>
      <c r="X341" s="81">
        <v>0</v>
      </c>
      <c r="Y341" s="81">
        <v>0</v>
      </c>
      <c r="Z341" s="81">
        <v>0</v>
      </c>
      <c r="AA341" s="81">
        <v>0</v>
      </c>
      <c r="AB341" s="81">
        <v>0</v>
      </c>
      <c r="AC341" s="81">
        <v>0</v>
      </c>
      <c r="AD341" s="81">
        <v>0</v>
      </c>
      <c r="AE341" s="81">
        <v>0</v>
      </c>
      <c r="AF341" s="81">
        <v>0</v>
      </c>
      <c r="AG341" s="81">
        <v>0</v>
      </c>
      <c r="AH341" s="81">
        <v>0</v>
      </c>
      <c r="AI341" s="82">
        <v>0</v>
      </c>
      <c r="AJ341" s="80">
        <v>0</v>
      </c>
      <c r="AK341" s="81">
        <v>0</v>
      </c>
      <c r="AL341" s="81">
        <v>0</v>
      </c>
      <c r="AM341" s="81">
        <v>0</v>
      </c>
      <c r="AN341" s="81">
        <v>0</v>
      </c>
      <c r="AO341" s="81">
        <v>0</v>
      </c>
      <c r="AP341" s="81">
        <v>0</v>
      </c>
      <c r="AQ341" s="81">
        <v>0</v>
      </c>
      <c r="AR341" s="81">
        <v>0</v>
      </c>
      <c r="AS341" s="81">
        <v>0</v>
      </c>
      <c r="AT341" s="81">
        <v>0</v>
      </c>
      <c r="AU341" s="81">
        <v>0</v>
      </c>
      <c r="AV341" s="81">
        <v>0</v>
      </c>
      <c r="AW341" s="81">
        <v>0</v>
      </c>
      <c r="AX341" s="81">
        <v>0</v>
      </c>
      <c r="AY341" s="81">
        <v>0</v>
      </c>
      <c r="AZ341" s="82"/>
      <c r="BA341" s="80">
        <v>0</v>
      </c>
      <c r="BB341" s="81">
        <v>0</v>
      </c>
      <c r="BC341" s="81">
        <v>0</v>
      </c>
      <c r="BD341" s="81">
        <v>0</v>
      </c>
      <c r="BE341" s="81">
        <v>0</v>
      </c>
      <c r="BF341" s="81">
        <v>0</v>
      </c>
      <c r="BG341" s="81">
        <v>0</v>
      </c>
      <c r="BH341" s="81">
        <v>0</v>
      </c>
      <c r="BI341" s="81">
        <v>0</v>
      </c>
      <c r="BJ341" s="81">
        <v>0</v>
      </c>
      <c r="BK341" s="81">
        <v>0</v>
      </c>
      <c r="BL341" s="81">
        <v>0</v>
      </c>
      <c r="BM341" s="81">
        <v>0</v>
      </c>
      <c r="BN341" s="81">
        <v>0</v>
      </c>
      <c r="BO341" s="81">
        <v>0</v>
      </c>
      <c r="BP341" s="81">
        <v>0</v>
      </c>
      <c r="BQ341" s="82">
        <v>0</v>
      </c>
      <c r="BR341" s="82">
        <v>0</v>
      </c>
      <c r="BS341" s="83">
        <v>0</v>
      </c>
      <c r="BT341" s="84">
        <f t="shared" si="15"/>
        <v>0</v>
      </c>
      <c r="BU341" s="84">
        <f t="shared" si="16"/>
        <v>0</v>
      </c>
      <c r="BV341" s="84">
        <f t="shared" si="17"/>
        <v>0</v>
      </c>
    </row>
    <row r="342" spans="1:74" ht="13.15" hidden="1" customHeight="1" outlineLevel="3" x14ac:dyDescent="0.3">
      <c r="A342" s="79" t="s">
        <v>425</v>
      </c>
      <c r="B342" s="80">
        <v>0</v>
      </c>
      <c r="C342" s="81">
        <v>0</v>
      </c>
      <c r="D342" s="81">
        <v>0</v>
      </c>
      <c r="E342" s="81">
        <v>0</v>
      </c>
      <c r="F342" s="81">
        <v>0</v>
      </c>
      <c r="G342" s="81">
        <v>0</v>
      </c>
      <c r="H342" s="81">
        <v>0</v>
      </c>
      <c r="I342" s="81">
        <v>0</v>
      </c>
      <c r="J342" s="81">
        <v>0</v>
      </c>
      <c r="K342" s="81">
        <v>0</v>
      </c>
      <c r="L342" s="81">
        <v>0</v>
      </c>
      <c r="M342" s="81">
        <v>0</v>
      </c>
      <c r="N342" s="81">
        <v>0</v>
      </c>
      <c r="O342" s="81">
        <v>0</v>
      </c>
      <c r="P342" s="81">
        <v>0</v>
      </c>
      <c r="Q342" s="81">
        <v>0</v>
      </c>
      <c r="R342" s="82">
        <v>0</v>
      </c>
      <c r="S342" s="80">
        <v>0</v>
      </c>
      <c r="T342" s="81">
        <v>0</v>
      </c>
      <c r="U342" s="81">
        <v>0</v>
      </c>
      <c r="V342" s="81">
        <v>0</v>
      </c>
      <c r="W342" s="81">
        <v>0</v>
      </c>
      <c r="X342" s="81">
        <v>0</v>
      </c>
      <c r="Y342" s="81">
        <v>0</v>
      </c>
      <c r="Z342" s="81">
        <v>0</v>
      </c>
      <c r="AA342" s="81">
        <v>0</v>
      </c>
      <c r="AB342" s="81">
        <v>0</v>
      </c>
      <c r="AC342" s="81">
        <v>0</v>
      </c>
      <c r="AD342" s="81">
        <v>0</v>
      </c>
      <c r="AE342" s="81">
        <v>0</v>
      </c>
      <c r="AF342" s="81">
        <v>0</v>
      </c>
      <c r="AG342" s="81">
        <v>0</v>
      </c>
      <c r="AH342" s="81">
        <v>0</v>
      </c>
      <c r="AI342" s="82">
        <v>0</v>
      </c>
      <c r="AJ342" s="80">
        <v>0</v>
      </c>
      <c r="AK342" s="81">
        <v>0</v>
      </c>
      <c r="AL342" s="81">
        <v>0</v>
      </c>
      <c r="AM342" s="81">
        <v>0</v>
      </c>
      <c r="AN342" s="81">
        <v>0</v>
      </c>
      <c r="AO342" s="81">
        <v>0</v>
      </c>
      <c r="AP342" s="81">
        <v>0</v>
      </c>
      <c r="AQ342" s="81">
        <v>0</v>
      </c>
      <c r="AR342" s="81">
        <v>0</v>
      </c>
      <c r="AS342" s="81">
        <v>0</v>
      </c>
      <c r="AT342" s="81">
        <v>0</v>
      </c>
      <c r="AU342" s="81">
        <v>0</v>
      </c>
      <c r="AV342" s="81">
        <v>0</v>
      </c>
      <c r="AW342" s="81">
        <v>0</v>
      </c>
      <c r="AX342" s="81">
        <v>0</v>
      </c>
      <c r="AY342" s="81">
        <v>0</v>
      </c>
      <c r="AZ342" s="82"/>
      <c r="BA342" s="80">
        <v>0</v>
      </c>
      <c r="BB342" s="81">
        <v>0</v>
      </c>
      <c r="BC342" s="81">
        <v>0</v>
      </c>
      <c r="BD342" s="81">
        <v>0</v>
      </c>
      <c r="BE342" s="81">
        <v>0</v>
      </c>
      <c r="BF342" s="81">
        <v>0</v>
      </c>
      <c r="BG342" s="81">
        <v>0</v>
      </c>
      <c r="BH342" s="81">
        <v>0</v>
      </c>
      <c r="BI342" s="81">
        <v>0</v>
      </c>
      <c r="BJ342" s="81">
        <v>0</v>
      </c>
      <c r="BK342" s="81">
        <v>0</v>
      </c>
      <c r="BL342" s="81">
        <v>0</v>
      </c>
      <c r="BM342" s="81">
        <v>0</v>
      </c>
      <c r="BN342" s="81">
        <v>0</v>
      </c>
      <c r="BO342" s="81">
        <v>0</v>
      </c>
      <c r="BP342" s="81">
        <v>0</v>
      </c>
      <c r="BQ342" s="82">
        <v>0</v>
      </c>
      <c r="BR342" s="82">
        <v>0</v>
      </c>
      <c r="BS342" s="83">
        <v>0</v>
      </c>
      <c r="BT342" s="84">
        <f t="shared" si="15"/>
        <v>0</v>
      </c>
      <c r="BU342" s="84">
        <f t="shared" si="16"/>
        <v>0</v>
      </c>
      <c r="BV342" s="84">
        <f t="shared" si="17"/>
        <v>0</v>
      </c>
    </row>
    <row r="343" spans="1:74" ht="13.15" hidden="1" customHeight="1" outlineLevel="3" x14ac:dyDescent="0.3">
      <c r="A343" s="79" t="s">
        <v>426</v>
      </c>
      <c r="B343" s="80">
        <v>0</v>
      </c>
      <c r="C343" s="81">
        <v>0</v>
      </c>
      <c r="D343" s="81">
        <v>0</v>
      </c>
      <c r="E343" s="81">
        <v>0</v>
      </c>
      <c r="F343" s="81">
        <v>0</v>
      </c>
      <c r="G343" s="81">
        <v>0</v>
      </c>
      <c r="H343" s="81">
        <v>0</v>
      </c>
      <c r="I343" s="81">
        <v>0</v>
      </c>
      <c r="J343" s="81">
        <v>0</v>
      </c>
      <c r="K343" s="81">
        <v>0</v>
      </c>
      <c r="L343" s="81">
        <v>0</v>
      </c>
      <c r="M343" s="81">
        <v>0</v>
      </c>
      <c r="N343" s="81">
        <v>0</v>
      </c>
      <c r="O343" s="81">
        <v>0</v>
      </c>
      <c r="P343" s="81">
        <v>0</v>
      </c>
      <c r="Q343" s="81">
        <v>0</v>
      </c>
      <c r="R343" s="82">
        <v>0</v>
      </c>
      <c r="S343" s="80">
        <v>0</v>
      </c>
      <c r="T343" s="81">
        <v>0</v>
      </c>
      <c r="U343" s="81">
        <v>0</v>
      </c>
      <c r="V343" s="81">
        <v>0</v>
      </c>
      <c r="W343" s="81">
        <v>0</v>
      </c>
      <c r="X343" s="81">
        <v>0</v>
      </c>
      <c r="Y343" s="81">
        <v>0</v>
      </c>
      <c r="Z343" s="81">
        <v>0</v>
      </c>
      <c r="AA343" s="81">
        <v>0</v>
      </c>
      <c r="AB343" s="81">
        <v>0</v>
      </c>
      <c r="AC343" s="81">
        <v>0</v>
      </c>
      <c r="AD343" s="81">
        <v>0</v>
      </c>
      <c r="AE343" s="81">
        <v>0</v>
      </c>
      <c r="AF343" s="81">
        <v>0</v>
      </c>
      <c r="AG343" s="81">
        <v>0</v>
      </c>
      <c r="AH343" s="81">
        <v>0</v>
      </c>
      <c r="AI343" s="82">
        <v>0</v>
      </c>
      <c r="AJ343" s="80">
        <v>0</v>
      </c>
      <c r="AK343" s="81">
        <v>0</v>
      </c>
      <c r="AL343" s="81">
        <v>0</v>
      </c>
      <c r="AM343" s="81">
        <v>0</v>
      </c>
      <c r="AN343" s="81">
        <v>0</v>
      </c>
      <c r="AO343" s="81">
        <v>0</v>
      </c>
      <c r="AP343" s="81">
        <v>0</v>
      </c>
      <c r="AQ343" s="81">
        <v>0</v>
      </c>
      <c r="AR343" s="81">
        <v>0</v>
      </c>
      <c r="AS343" s="81">
        <v>0</v>
      </c>
      <c r="AT343" s="81">
        <v>0</v>
      </c>
      <c r="AU343" s="81">
        <v>0</v>
      </c>
      <c r="AV343" s="81">
        <v>0</v>
      </c>
      <c r="AW343" s="81">
        <v>0</v>
      </c>
      <c r="AX343" s="81">
        <v>0</v>
      </c>
      <c r="AY343" s="81">
        <v>0</v>
      </c>
      <c r="AZ343" s="82"/>
      <c r="BA343" s="80">
        <v>0</v>
      </c>
      <c r="BB343" s="81">
        <v>0</v>
      </c>
      <c r="BC343" s="81">
        <v>0</v>
      </c>
      <c r="BD343" s="81">
        <v>0</v>
      </c>
      <c r="BE343" s="81">
        <v>0</v>
      </c>
      <c r="BF343" s="81">
        <v>0</v>
      </c>
      <c r="BG343" s="81">
        <v>0</v>
      </c>
      <c r="BH343" s="81">
        <v>0</v>
      </c>
      <c r="BI343" s="81">
        <v>0</v>
      </c>
      <c r="BJ343" s="81">
        <v>0</v>
      </c>
      <c r="BK343" s="81">
        <v>0</v>
      </c>
      <c r="BL343" s="81">
        <v>0</v>
      </c>
      <c r="BM343" s="81">
        <v>0</v>
      </c>
      <c r="BN343" s="81">
        <v>0</v>
      </c>
      <c r="BO343" s="81">
        <v>0</v>
      </c>
      <c r="BP343" s="81">
        <v>0</v>
      </c>
      <c r="BQ343" s="82">
        <v>0</v>
      </c>
      <c r="BR343" s="82">
        <v>0</v>
      </c>
      <c r="BS343" s="83">
        <v>0</v>
      </c>
      <c r="BT343" s="84">
        <f t="shared" si="15"/>
        <v>0</v>
      </c>
      <c r="BU343" s="84">
        <f t="shared" si="16"/>
        <v>0</v>
      </c>
      <c r="BV343" s="84">
        <f t="shared" si="17"/>
        <v>0</v>
      </c>
    </row>
    <row r="344" spans="1:74" ht="13.15" hidden="1" customHeight="1" outlineLevel="3" x14ac:dyDescent="0.3">
      <c r="A344" s="79" t="s">
        <v>427</v>
      </c>
      <c r="B344" s="80">
        <v>0</v>
      </c>
      <c r="C344" s="81">
        <v>0</v>
      </c>
      <c r="D344" s="81">
        <v>0</v>
      </c>
      <c r="E344" s="81">
        <v>0</v>
      </c>
      <c r="F344" s="81">
        <v>0</v>
      </c>
      <c r="G344" s="81">
        <v>0</v>
      </c>
      <c r="H344" s="81">
        <v>0</v>
      </c>
      <c r="I344" s="81">
        <v>0</v>
      </c>
      <c r="J344" s="81">
        <v>0</v>
      </c>
      <c r="K344" s="81">
        <v>0</v>
      </c>
      <c r="L344" s="81">
        <v>0</v>
      </c>
      <c r="M344" s="81">
        <v>0</v>
      </c>
      <c r="N344" s="81">
        <v>0</v>
      </c>
      <c r="O344" s="81">
        <v>0</v>
      </c>
      <c r="P344" s="81">
        <v>0</v>
      </c>
      <c r="Q344" s="81">
        <v>0</v>
      </c>
      <c r="R344" s="82">
        <v>0</v>
      </c>
      <c r="S344" s="80">
        <v>0</v>
      </c>
      <c r="T344" s="81">
        <v>0</v>
      </c>
      <c r="U344" s="81">
        <v>0</v>
      </c>
      <c r="V344" s="81">
        <v>0</v>
      </c>
      <c r="W344" s="81">
        <v>0</v>
      </c>
      <c r="X344" s="81">
        <v>0</v>
      </c>
      <c r="Y344" s="81">
        <v>0</v>
      </c>
      <c r="Z344" s="81">
        <v>0</v>
      </c>
      <c r="AA344" s="81">
        <v>0</v>
      </c>
      <c r="AB344" s="81">
        <v>0</v>
      </c>
      <c r="AC344" s="81">
        <v>0</v>
      </c>
      <c r="AD344" s="81">
        <v>0</v>
      </c>
      <c r="AE344" s="81">
        <v>0</v>
      </c>
      <c r="AF344" s="81">
        <v>0</v>
      </c>
      <c r="AG344" s="81">
        <v>0</v>
      </c>
      <c r="AH344" s="81">
        <v>0</v>
      </c>
      <c r="AI344" s="82">
        <v>0</v>
      </c>
      <c r="AJ344" s="80">
        <v>0</v>
      </c>
      <c r="AK344" s="81">
        <v>0</v>
      </c>
      <c r="AL344" s="81">
        <v>0</v>
      </c>
      <c r="AM344" s="81">
        <v>0</v>
      </c>
      <c r="AN344" s="81">
        <v>0</v>
      </c>
      <c r="AO344" s="81">
        <v>0</v>
      </c>
      <c r="AP344" s="81">
        <v>0</v>
      </c>
      <c r="AQ344" s="81">
        <v>0</v>
      </c>
      <c r="AR344" s="81">
        <v>0</v>
      </c>
      <c r="AS344" s="81">
        <v>0</v>
      </c>
      <c r="AT344" s="81">
        <v>0</v>
      </c>
      <c r="AU344" s="81">
        <v>0</v>
      </c>
      <c r="AV344" s="81">
        <v>0</v>
      </c>
      <c r="AW344" s="81">
        <v>0</v>
      </c>
      <c r="AX344" s="81">
        <v>0</v>
      </c>
      <c r="AY344" s="81">
        <v>0</v>
      </c>
      <c r="AZ344" s="82"/>
      <c r="BA344" s="80">
        <v>0</v>
      </c>
      <c r="BB344" s="81">
        <v>0</v>
      </c>
      <c r="BC344" s="81">
        <v>0</v>
      </c>
      <c r="BD344" s="81">
        <v>0</v>
      </c>
      <c r="BE344" s="81">
        <v>0</v>
      </c>
      <c r="BF344" s="81">
        <v>0</v>
      </c>
      <c r="BG344" s="81">
        <v>0</v>
      </c>
      <c r="BH344" s="81">
        <v>0</v>
      </c>
      <c r="BI344" s="81">
        <v>0</v>
      </c>
      <c r="BJ344" s="81">
        <v>0</v>
      </c>
      <c r="BK344" s="81">
        <v>0</v>
      </c>
      <c r="BL344" s="81">
        <v>0</v>
      </c>
      <c r="BM344" s="81">
        <v>0</v>
      </c>
      <c r="BN344" s="81">
        <v>0</v>
      </c>
      <c r="BO344" s="81">
        <v>0</v>
      </c>
      <c r="BP344" s="81">
        <v>0</v>
      </c>
      <c r="BQ344" s="82">
        <v>0</v>
      </c>
      <c r="BR344" s="82">
        <v>0</v>
      </c>
      <c r="BS344" s="83">
        <v>0</v>
      </c>
      <c r="BT344" s="84">
        <f t="shared" si="15"/>
        <v>0</v>
      </c>
      <c r="BU344" s="84">
        <f t="shared" si="16"/>
        <v>0</v>
      </c>
      <c r="BV344" s="84">
        <f t="shared" si="17"/>
        <v>0</v>
      </c>
    </row>
    <row r="345" spans="1:74" ht="13.15" hidden="1" customHeight="1" outlineLevel="3" x14ac:dyDescent="0.3">
      <c r="A345" s="79" t="s">
        <v>428</v>
      </c>
      <c r="B345" s="80">
        <v>0</v>
      </c>
      <c r="C345" s="81">
        <v>0</v>
      </c>
      <c r="D345" s="81">
        <v>0</v>
      </c>
      <c r="E345" s="81">
        <v>0</v>
      </c>
      <c r="F345" s="81">
        <v>0</v>
      </c>
      <c r="G345" s="81">
        <v>0</v>
      </c>
      <c r="H345" s="81">
        <v>0</v>
      </c>
      <c r="I345" s="81">
        <v>0</v>
      </c>
      <c r="J345" s="81">
        <v>0</v>
      </c>
      <c r="K345" s="81">
        <v>0</v>
      </c>
      <c r="L345" s="81">
        <v>0</v>
      </c>
      <c r="M345" s="81">
        <v>0</v>
      </c>
      <c r="N345" s="81">
        <v>0</v>
      </c>
      <c r="O345" s="81">
        <v>0</v>
      </c>
      <c r="P345" s="81">
        <v>0</v>
      </c>
      <c r="Q345" s="81">
        <v>0</v>
      </c>
      <c r="R345" s="82">
        <v>0</v>
      </c>
      <c r="S345" s="80">
        <v>0</v>
      </c>
      <c r="T345" s="81">
        <v>177.65</v>
      </c>
      <c r="U345" s="81">
        <v>84.57</v>
      </c>
      <c r="V345" s="81">
        <v>262.22000000000003</v>
      </c>
      <c r="W345" s="81">
        <v>159.46</v>
      </c>
      <c r="X345" s="81">
        <v>128.6</v>
      </c>
      <c r="Y345" s="81">
        <v>0</v>
      </c>
      <c r="Z345" s="81">
        <v>288.06</v>
      </c>
      <c r="AA345" s="81">
        <v>0</v>
      </c>
      <c r="AB345" s="81">
        <v>0</v>
      </c>
      <c r="AC345" s="81">
        <v>0</v>
      </c>
      <c r="AD345" s="81">
        <v>0</v>
      </c>
      <c r="AE345" s="81">
        <v>0</v>
      </c>
      <c r="AF345" s="81">
        <v>0</v>
      </c>
      <c r="AG345" s="81">
        <v>0</v>
      </c>
      <c r="AH345" s="81">
        <v>0</v>
      </c>
      <c r="AI345" s="82">
        <v>550.28000000000009</v>
      </c>
      <c r="AJ345" s="80">
        <v>0</v>
      </c>
      <c r="AK345" s="81">
        <v>0</v>
      </c>
      <c r="AL345" s="81">
        <v>0</v>
      </c>
      <c r="AM345" s="81">
        <v>0</v>
      </c>
      <c r="AN345" s="81">
        <v>0</v>
      </c>
      <c r="AO345" s="81">
        <v>0</v>
      </c>
      <c r="AP345" s="81">
        <v>0</v>
      </c>
      <c r="AQ345" s="81">
        <v>0</v>
      </c>
      <c r="AR345" s="81">
        <v>0</v>
      </c>
      <c r="AS345" s="81">
        <v>0</v>
      </c>
      <c r="AT345" s="81">
        <v>0</v>
      </c>
      <c r="AU345" s="81">
        <v>0</v>
      </c>
      <c r="AV345" s="81">
        <v>0</v>
      </c>
      <c r="AW345" s="81">
        <v>0</v>
      </c>
      <c r="AX345" s="81">
        <v>0</v>
      </c>
      <c r="AY345" s="81">
        <v>0</v>
      </c>
      <c r="AZ345" s="82"/>
      <c r="BA345" s="80">
        <v>0</v>
      </c>
      <c r="BB345" s="81">
        <v>177.65</v>
      </c>
      <c r="BC345" s="81">
        <v>84.57</v>
      </c>
      <c r="BD345" s="81">
        <v>262.22000000000003</v>
      </c>
      <c r="BE345" s="81">
        <v>159.46</v>
      </c>
      <c r="BF345" s="81">
        <v>0</v>
      </c>
      <c r="BG345" s="81">
        <v>0</v>
      </c>
      <c r="BH345" s="81">
        <v>159.46</v>
      </c>
      <c r="BI345" s="81">
        <v>0</v>
      </c>
      <c r="BJ345" s="81">
        <v>0</v>
      </c>
      <c r="BK345" s="81">
        <v>0</v>
      </c>
      <c r="BL345" s="81">
        <v>0</v>
      </c>
      <c r="BM345" s="81">
        <v>0</v>
      </c>
      <c r="BN345" s="81">
        <v>0</v>
      </c>
      <c r="BO345" s="81">
        <v>0</v>
      </c>
      <c r="BP345" s="81">
        <v>0</v>
      </c>
      <c r="BQ345" s="82">
        <v>421.68000000000006</v>
      </c>
      <c r="BR345" s="82">
        <v>-30.860000000000014</v>
      </c>
      <c r="BS345" s="83">
        <v>-19.352815753166947</v>
      </c>
      <c r="BT345" s="84">
        <f t="shared" si="15"/>
        <v>550.28000000000009</v>
      </c>
      <c r="BU345" s="84">
        <f t="shared" si="16"/>
        <v>550.28000000000009</v>
      </c>
      <c r="BV345" s="84">
        <f t="shared" si="17"/>
        <v>128.60000000000002</v>
      </c>
    </row>
    <row r="346" spans="1:74" ht="13.15" hidden="1" customHeight="1" outlineLevel="3" x14ac:dyDescent="0.3">
      <c r="A346" s="79" t="s">
        <v>429</v>
      </c>
      <c r="B346" s="80">
        <v>0</v>
      </c>
      <c r="C346" s="81">
        <v>0</v>
      </c>
      <c r="D346" s="81">
        <v>0</v>
      </c>
      <c r="E346" s="81">
        <v>0</v>
      </c>
      <c r="F346" s="81">
        <v>0</v>
      </c>
      <c r="G346" s="81">
        <v>0</v>
      </c>
      <c r="H346" s="81">
        <v>0</v>
      </c>
      <c r="I346" s="81">
        <v>0</v>
      </c>
      <c r="J346" s="81">
        <v>0</v>
      </c>
      <c r="K346" s="81">
        <v>0</v>
      </c>
      <c r="L346" s="81">
        <v>0</v>
      </c>
      <c r="M346" s="81">
        <v>0</v>
      </c>
      <c r="N346" s="81">
        <v>0</v>
      </c>
      <c r="O346" s="81">
        <v>0</v>
      </c>
      <c r="P346" s="81">
        <v>0</v>
      </c>
      <c r="Q346" s="81">
        <v>0</v>
      </c>
      <c r="R346" s="82">
        <v>0</v>
      </c>
      <c r="S346" s="80">
        <v>0</v>
      </c>
      <c r="T346" s="81">
        <v>0</v>
      </c>
      <c r="U346" s="81">
        <v>0</v>
      </c>
      <c r="V346" s="81">
        <v>0</v>
      </c>
      <c r="W346" s="81">
        <v>0</v>
      </c>
      <c r="X346" s="81">
        <v>0</v>
      </c>
      <c r="Y346" s="81">
        <v>0</v>
      </c>
      <c r="Z346" s="81">
        <v>0</v>
      </c>
      <c r="AA346" s="81">
        <v>0</v>
      </c>
      <c r="AB346" s="81">
        <v>0</v>
      </c>
      <c r="AC346" s="81">
        <v>0</v>
      </c>
      <c r="AD346" s="81">
        <v>0</v>
      </c>
      <c r="AE346" s="81">
        <v>0</v>
      </c>
      <c r="AF346" s="81">
        <v>0</v>
      </c>
      <c r="AG346" s="81">
        <v>0</v>
      </c>
      <c r="AH346" s="81">
        <v>0</v>
      </c>
      <c r="AI346" s="82">
        <v>0</v>
      </c>
      <c r="AJ346" s="80">
        <v>0</v>
      </c>
      <c r="AK346" s="81">
        <v>0</v>
      </c>
      <c r="AL346" s="81">
        <v>0</v>
      </c>
      <c r="AM346" s="81">
        <v>0</v>
      </c>
      <c r="AN346" s="81">
        <v>0</v>
      </c>
      <c r="AO346" s="81">
        <v>0</v>
      </c>
      <c r="AP346" s="81">
        <v>0</v>
      </c>
      <c r="AQ346" s="81">
        <v>0</v>
      </c>
      <c r="AR346" s="81">
        <v>0</v>
      </c>
      <c r="AS346" s="81">
        <v>0</v>
      </c>
      <c r="AT346" s="81">
        <v>0</v>
      </c>
      <c r="AU346" s="81">
        <v>0</v>
      </c>
      <c r="AV346" s="81">
        <v>0</v>
      </c>
      <c r="AW346" s="81">
        <v>0</v>
      </c>
      <c r="AX346" s="81">
        <v>0</v>
      </c>
      <c r="AY346" s="81">
        <v>0</v>
      </c>
      <c r="AZ346" s="82"/>
      <c r="BA346" s="80">
        <v>0</v>
      </c>
      <c r="BB346" s="81">
        <v>0</v>
      </c>
      <c r="BC346" s="81">
        <v>0</v>
      </c>
      <c r="BD346" s="81">
        <v>0</v>
      </c>
      <c r="BE346" s="81">
        <v>0</v>
      </c>
      <c r="BF346" s="81">
        <v>0</v>
      </c>
      <c r="BG346" s="81">
        <v>0</v>
      </c>
      <c r="BH346" s="81">
        <v>0</v>
      </c>
      <c r="BI346" s="81">
        <v>0</v>
      </c>
      <c r="BJ346" s="81">
        <v>0</v>
      </c>
      <c r="BK346" s="81">
        <v>0</v>
      </c>
      <c r="BL346" s="81">
        <v>0</v>
      </c>
      <c r="BM346" s="81">
        <v>0</v>
      </c>
      <c r="BN346" s="81">
        <v>0</v>
      </c>
      <c r="BO346" s="81">
        <v>0</v>
      </c>
      <c r="BP346" s="81">
        <v>0</v>
      </c>
      <c r="BQ346" s="82">
        <v>0</v>
      </c>
      <c r="BR346" s="82">
        <v>0</v>
      </c>
      <c r="BS346" s="83">
        <v>0</v>
      </c>
      <c r="BT346" s="84">
        <f t="shared" si="15"/>
        <v>0</v>
      </c>
      <c r="BU346" s="84">
        <f t="shared" si="16"/>
        <v>0</v>
      </c>
      <c r="BV346" s="84">
        <f t="shared" si="17"/>
        <v>0</v>
      </c>
    </row>
    <row r="347" spans="1:74" ht="13.15" hidden="1" customHeight="1" outlineLevel="3" x14ac:dyDescent="0.3">
      <c r="A347" s="79" t="s">
        <v>430</v>
      </c>
      <c r="B347" s="80"/>
      <c r="C347" s="81"/>
      <c r="D347" s="81"/>
      <c r="E347" s="81"/>
      <c r="F347" s="81"/>
      <c r="G347" s="81"/>
      <c r="H347" s="81"/>
      <c r="I347" s="81"/>
      <c r="J347" s="81"/>
      <c r="K347" s="81"/>
      <c r="L347" s="81"/>
      <c r="M347" s="81"/>
      <c r="N347" s="81"/>
      <c r="O347" s="81"/>
      <c r="P347" s="81"/>
      <c r="Q347" s="81"/>
      <c r="R347" s="82"/>
      <c r="S347" s="80"/>
      <c r="T347" s="81"/>
      <c r="U347" s="81"/>
      <c r="V347" s="81"/>
      <c r="W347" s="81"/>
      <c r="X347" s="81"/>
      <c r="Y347" s="81"/>
      <c r="Z347" s="81"/>
      <c r="AA347" s="81"/>
      <c r="AB347" s="81"/>
      <c r="AC347" s="81"/>
      <c r="AD347" s="81"/>
      <c r="AE347" s="81"/>
      <c r="AF347" s="81"/>
      <c r="AG347" s="81"/>
      <c r="AH347" s="81"/>
      <c r="AI347" s="82"/>
      <c r="AJ347" s="80"/>
      <c r="AK347" s="81"/>
      <c r="AL347" s="81"/>
      <c r="AM347" s="81"/>
      <c r="AN347" s="81"/>
      <c r="AO347" s="81"/>
      <c r="AP347" s="81"/>
      <c r="AQ347" s="81"/>
      <c r="AR347" s="81"/>
      <c r="AS347" s="81"/>
      <c r="AT347" s="81"/>
      <c r="AU347" s="81"/>
      <c r="AV347" s="81"/>
      <c r="AW347" s="81"/>
      <c r="AX347" s="81"/>
      <c r="AY347" s="81"/>
      <c r="AZ347" s="82"/>
      <c r="BA347" s="80"/>
      <c r="BB347" s="81"/>
      <c r="BC347" s="81"/>
      <c r="BD347" s="81"/>
      <c r="BE347" s="81"/>
      <c r="BF347" s="81"/>
      <c r="BG347" s="81"/>
      <c r="BH347" s="81"/>
      <c r="BI347" s="81"/>
      <c r="BJ347" s="81"/>
      <c r="BK347" s="81"/>
      <c r="BL347" s="81"/>
      <c r="BM347" s="81"/>
      <c r="BN347" s="81"/>
      <c r="BO347" s="81"/>
      <c r="BP347" s="81"/>
      <c r="BQ347" s="82"/>
      <c r="BR347" s="82"/>
      <c r="BS347" s="83"/>
      <c r="BT347" s="84">
        <f t="shared" si="15"/>
        <v>0</v>
      </c>
      <c r="BU347" s="84">
        <f t="shared" si="16"/>
        <v>0</v>
      </c>
      <c r="BV347" s="84">
        <f t="shared" si="17"/>
        <v>0</v>
      </c>
    </row>
    <row r="348" spans="1:74" ht="13.15" hidden="1" customHeight="1" outlineLevel="3" x14ac:dyDescent="0.3">
      <c r="A348" s="79" t="s">
        <v>431</v>
      </c>
      <c r="B348" s="80">
        <v>0</v>
      </c>
      <c r="C348" s="81">
        <v>0</v>
      </c>
      <c r="D348" s="81">
        <v>0</v>
      </c>
      <c r="E348" s="81">
        <v>0</v>
      </c>
      <c r="F348" s="81">
        <v>0</v>
      </c>
      <c r="G348" s="81">
        <v>0</v>
      </c>
      <c r="H348" s="81">
        <v>0</v>
      </c>
      <c r="I348" s="81">
        <v>0</v>
      </c>
      <c r="J348" s="81">
        <v>0</v>
      </c>
      <c r="K348" s="81">
        <v>0</v>
      </c>
      <c r="L348" s="81">
        <v>0</v>
      </c>
      <c r="M348" s="81">
        <v>0</v>
      </c>
      <c r="N348" s="81">
        <v>0</v>
      </c>
      <c r="O348" s="81">
        <v>0</v>
      </c>
      <c r="P348" s="81">
        <v>0</v>
      </c>
      <c r="Q348" s="81">
        <v>0</v>
      </c>
      <c r="R348" s="82">
        <v>0</v>
      </c>
      <c r="S348" s="80">
        <v>0</v>
      </c>
      <c r="T348" s="81">
        <v>0</v>
      </c>
      <c r="U348" s="81">
        <v>0</v>
      </c>
      <c r="V348" s="81">
        <v>0</v>
      </c>
      <c r="W348" s="81">
        <v>0</v>
      </c>
      <c r="X348" s="81">
        <v>0</v>
      </c>
      <c r="Y348" s="81">
        <v>0</v>
      </c>
      <c r="Z348" s="81">
        <v>0</v>
      </c>
      <c r="AA348" s="81">
        <v>0</v>
      </c>
      <c r="AB348" s="81">
        <v>0</v>
      </c>
      <c r="AC348" s="81">
        <v>0</v>
      </c>
      <c r="AD348" s="81">
        <v>0</v>
      </c>
      <c r="AE348" s="81">
        <v>0</v>
      </c>
      <c r="AF348" s="81">
        <v>0</v>
      </c>
      <c r="AG348" s="81">
        <v>0</v>
      </c>
      <c r="AH348" s="81">
        <v>0</v>
      </c>
      <c r="AI348" s="82">
        <v>0</v>
      </c>
      <c r="AJ348" s="80">
        <v>0</v>
      </c>
      <c r="AK348" s="81">
        <v>0</v>
      </c>
      <c r="AL348" s="81">
        <v>0</v>
      </c>
      <c r="AM348" s="81">
        <v>0</v>
      </c>
      <c r="AN348" s="81">
        <v>0</v>
      </c>
      <c r="AO348" s="81">
        <v>0</v>
      </c>
      <c r="AP348" s="81">
        <v>0</v>
      </c>
      <c r="AQ348" s="81">
        <v>0</v>
      </c>
      <c r="AR348" s="81">
        <v>0</v>
      </c>
      <c r="AS348" s="81">
        <v>0</v>
      </c>
      <c r="AT348" s="81">
        <v>0</v>
      </c>
      <c r="AU348" s="81">
        <v>0</v>
      </c>
      <c r="AV348" s="81">
        <v>0</v>
      </c>
      <c r="AW348" s="81">
        <v>0</v>
      </c>
      <c r="AX348" s="81">
        <v>0</v>
      </c>
      <c r="AY348" s="81">
        <v>0</v>
      </c>
      <c r="AZ348" s="82"/>
      <c r="BA348" s="80">
        <v>0</v>
      </c>
      <c r="BB348" s="81">
        <v>0</v>
      </c>
      <c r="BC348" s="81">
        <v>0</v>
      </c>
      <c r="BD348" s="81">
        <v>0</v>
      </c>
      <c r="BE348" s="81">
        <v>0</v>
      </c>
      <c r="BF348" s="81">
        <v>0</v>
      </c>
      <c r="BG348" s="81">
        <v>0</v>
      </c>
      <c r="BH348" s="81">
        <v>0</v>
      </c>
      <c r="BI348" s="81">
        <v>0</v>
      </c>
      <c r="BJ348" s="81">
        <v>0</v>
      </c>
      <c r="BK348" s="81">
        <v>0</v>
      </c>
      <c r="BL348" s="81">
        <v>0</v>
      </c>
      <c r="BM348" s="81">
        <v>0</v>
      </c>
      <c r="BN348" s="81">
        <v>0</v>
      </c>
      <c r="BO348" s="81">
        <v>0</v>
      </c>
      <c r="BP348" s="81">
        <v>0</v>
      </c>
      <c r="BQ348" s="82">
        <v>0</v>
      </c>
      <c r="BR348" s="82">
        <v>0</v>
      </c>
      <c r="BS348" s="83">
        <v>0</v>
      </c>
      <c r="BT348" s="84">
        <f t="shared" si="15"/>
        <v>0</v>
      </c>
      <c r="BU348" s="84">
        <f t="shared" si="16"/>
        <v>0</v>
      </c>
      <c r="BV348" s="84">
        <f t="shared" si="17"/>
        <v>0</v>
      </c>
    </row>
    <row r="349" spans="1:74" ht="13.15" hidden="1" customHeight="1" outlineLevel="3" x14ac:dyDescent="0.3">
      <c r="A349" s="79" t="s">
        <v>432</v>
      </c>
      <c r="B349" s="80">
        <v>0</v>
      </c>
      <c r="C349" s="81">
        <v>0</v>
      </c>
      <c r="D349" s="81">
        <v>0</v>
      </c>
      <c r="E349" s="81">
        <v>0</v>
      </c>
      <c r="F349" s="81">
        <v>0</v>
      </c>
      <c r="G349" s="81">
        <v>0</v>
      </c>
      <c r="H349" s="81">
        <v>0</v>
      </c>
      <c r="I349" s="81">
        <v>0</v>
      </c>
      <c r="J349" s="81">
        <v>0</v>
      </c>
      <c r="K349" s="81">
        <v>0</v>
      </c>
      <c r="L349" s="81">
        <v>0</v>
      </c>
      <c r="M349" s="81">
        <v>0</v>
      </c>
      <c r="N349" s="81">
        <v>0</v>
      </c>
      <c r="O349" s="81">
        <v>0</v>
      </c>
      <c r="P349" s="81">
        <v>0</v>
      </c>
      <c r="Q349" s="81">
        <v>0</v>
      </c>
      <c r="R349" s="82">
        <v>0</v>
      </c>
      <c r="S349" s="80">
        <v>0</v>
      </c>
      <c r="T349" s="81">
        <v>0</v>
      </c>
      <c r="U349" s="81">
        <v>0</v>
      </c>
      <c r="V349" s="81">
        <v>0</v>
      </c>
      <c r="W349" s="81">
        <v>0</v>
      </c>
      <c r="X349" s="81">
        <v>0</v>
      </c>
      <c r="Y349" s="81">
        <v>0</v>
      </c>
      <c r="Z349" s="81">
        <v>0</v>
      </c>
      <c r="AA349" s="81">
        <v>0</v>
      </c>
      <c r="AB349" s="81">
        <v>0</v>
      </c>
      <c r="AC349" s="81">
        <v>0</v>
      </c>
      <c r="AD349" s="81">
        <v>0</v>
      </c>
      <c r="AE349" s="81">
        <v>0</v>
      </c>
      <c r="AF349" s="81">
        <v>0</v>
      </c>
      <c r="AG349" s="81">
        <v>0</v>
      </c>
      <c r="AH349" s="81">
        <v>0</v>
      </c>
      <c r="AI349" s="82">
        <v>0</v>
      </c>
      <c r="AJ349" s="80">
        <v>0</v>
      </c>
      <c r="AK349" s="81">
        <v>0</v>
      </c>
      <c r="AL349" s="81">
        <v>0</v>
      </c>
      <c r="AM349" s="81">
        <v>0</v>
      </c>
      <c r="AN349" s="81">
        <v>0</v>
      </c>
      <c r="AO349" s="81">
        <v>0</v>
      </c>
      <c r="AP349" s="81">
        <v>0</v>
      </c>
      <c r="AQ349" s="81">
        <v>0</v>
      </c>
      <c r="AR349" s="81">
        <v>0</v>
      </c>
      <c r="AS349" s="81">
        <v>0</v>
      </c>
      <c r="AT349" s="81">
        <v>0</v>
      </c>
      <c r="AU349" s="81">
        <v>0</v>
      </c>
      <c r="AV349" s="81">
        <v>0</v>
      </c>
      <c r="AW349" s="81">
        <v>0</v>
      </c>
      <c r="AX349" s="81">
        <v>0</v>
      </c>
      <c r="AY349" s="81">
        <v>0</v>
      </c>
      <c r="AZ349" s="82"/>
      <c r="BA349" s="80">
        <v>0</v>
      </c>
      <c r="BB349" s="81">
        <v>0</v>
      </c>
      <c r="BC349" s="81">
        <v>0</v>
      </c>
      <c r="BD349" s="81">
        <v>0</v>
      </c>
      <c r="BE349" s="81">
        <v>0</v>
      </c>
      <c r="BF349" s="81">
        <v>0</v>
      </c>
      <c r="BG349" s="81">
        <v>0</v>
      </c>
      <c r="BH349" s="81">
        <v>0</v>
      </c>
      <c r="BI349" s="81">
        <v>0</v>
      </c>
      <c r="BJ349" s="81">
        <v>0</v>
      </c>
      <c r="BK349" s="81">
        <v>0</v>
      </c>
      <c r="BL349" s="81">
        <v>0</v>
      </c>
      <c r="BM349" s="81">
        <v>0</v>
      </c>
      <c r="BN349" s="81">
        <v>0</v>
      </c>
      <c r="BO349" s="81">
        <v>0</v>
      </c>
      <c r="BP349" s="81">
        <v>0</v>
      </c>
      <c r="BQ349" s="82">
        <v>0</v>
      </c>
      <c r="BR349" s="82">
        <v>0</v>
      </c>
      <c r="BS349" s="83">
        <v>0</v>
      </c>
      <c r="BT349" s="84">
        <f t="shared" si="15"/>
        <v>0</v>
      </c>
      <c r="BU349" s="84">
        <f t="shared" si="16"/>
        <v>0</v>
      </c>
      <c r="BV349" s="84">
        <f t="shared" si="17"/>
        <v>0</v>
      </c>
    </row>
    <row r="350" spans="1:74" ht="13.15" hidden="1" customHeight="1" outlineLevel="3" x14ac:dyDescent="0.3">
      <c r="A350" s="79" t="s">
        <v>433</v>
      </c>
      <c r="B350" s="80">
        <v>0</v>
      </c>
      <c r="C350" s="81">
        <v>0</v>
      </c>
      <c r="D350" s="81">
        <v>0</v>
      </c>
      <c r="E350" s="81">
        <v>0</v>
      </c>
      <c r="F350" s="81">
        <v>0</v>
      </c>
      <c r="G350" s="81">
        <v>0</v>
      </c>
      <c r="H350" s="81">
        <v>0</v>
      </c>
      <c r="I350" s="81">
        <v>0</v>
      </c>
      <c r="J350" s="81">
        <v>0</v>
      </c>
      <c r="K350" s="81">
        <v>0</v>
      </c>
      <c r="L350" s="81">
        <v>0</v>
      </c>
      <c r="M350" s="81">
        <v>0</v>
      </c>
      <c r="N350" s="81">
        <v>0</v>
      </c>
      <c r="O350" s="81">
        <v>0</v>
      </c>
      <c r="P350" s="81">
        <v>0</v>
      </c>
      <c r="Q350" s="81">
        <v>0</v>
      </c>
      <c r="R350" s="82">
        <v>0</v>
      </c>
      <c r="S350" s="80">
        <v>0</v>
      </c>
      <c r="T350" s="81">
        <v>0</v>
      </c>
      <c r="U350" s="81">
        <v>0</v>
      </c>
      <c r="V350" s="81">
        <v>0</v>
      </c>
      <c r="W350" s="81">
        <v>0</v>
      </c>
      <c r="X350" s="81">
        <v>0</v>
      </c>
      <c r="Y350" s="81">
        <v>0</v>
      </c>
      <c r="Z350" s="81">
        <v>0</v>
      </c>
      <c r="AA350" s="81">
        <v>0</v>
      </c>
      <c r="AB350" s="81">
        <v>0</v>
      </c>
      <c r="AC350" s="81">
        <v>0</v>
      </c>
      <c r="AD350" s="81">
        <v>0</v>
      </c>
      <c r="AE350" s="81">
        <v>0</v>
      </c>
      <c r="AF350" s="81">
        <v>0</v>
      </c>
      <c r="AG350" s="81">
        <v>0</v>
      </c>
      <c r="AH350" s="81">
        <v>0</v>
      </c>
      <c r="AI350" s="82">
        <v>0</v>
      </c>
      <c r="AJ350" s="80">
        <v>0</v>
      </c>
      <c r="AK350" s="81">
        <v>0</v>
      </c>
      <c r="AL350" s="81">
        <v>0</v>
      </c>
      <c r="AM350" s="81">
        <v>0</v>
      </c>
      <c r="AN350" s="81">
        <v>0</v>
      </c>
      <c r="AO350" s="81">
        <v>0</v>
      </c>
      <c r="AP350" s="81">
        <v>0</v>
      </c>
      <c r="AQ350" s="81">
        <v>0</v>
      </c>
      <c r="AR350" s="81">
        <v>0</v>
      </c>
      <c r="AS350" s="81">
        <v>0</v>
      </c>
      <c r="AT350" s="81">
        <v>0</v>
      </c>
      <c r="AU350" s="81">
        <v>0</v>
      </c>
      <c r="AV350" s="81">
        <v>0</v>
      </c>
      <c r="AW350" s="81">
        <v>0</v>
      </c>
      <c r="AX350" s="81">
        <v>0</v>
      </c>
      <c r="AY350" s="81">
        <v>0</v>
      </c>
      <c r="AZ350" s="82"/>
      <c r="BA350" s="80">
        <v>0</v>
      </c>
      <c r="BB350" s="81">
        <v>0</v>
      </c>
      <c r="BC350" s="81">
        <v>0</v>
      </c>
      <c r="BD350" s="81">
        <v>0</v>
      </c>
      <c r="BE350" s="81">
        <v>0</v>
      </c>
      <c r="BF350" s="81">
        <v>0</v>
      </c>
      <c r="BG350" s="81">
        <v>0</v>
      </c>
      <c r="BH350" s="81">
        <v>0</v>
      </c>
      <c r="BI350" s="81">
        <v>0</v>
      </c>
      <c r="BJ350" s="81">
        <v>0</v>
      </c>
      <c r="BK350" s="81">
        <v>0</v>
      </c>
      <c r="BL350" s="81">
        <v>0</v>
      </c>
      <c r="BM350" s="81">
        <v>0</v>
      </c>
      <c r="BN350" s="81">
        <v>0</v>
      </c>
      <c r="BO350" s="81">
        <v>0</v>
      </c>
      <c r="BP350" s="81">
        <v>0</v>
      </c>
      <c r="BQ350" s="82">
        <v>0</v>
      </c>
      <c r="BR350" s="82">
        <v>0</v>
      </c>
      <c r="BS350" s="83">
        <v>0</v>
      </c>
      <c r="BT350" s="84">
        <f t="shared" si="15"/>
        <v>0</v>
      </c>
      <c r="BU350" s="84">
        <f t="shared" si="16"/>
        <v>0</v>
      </c>
      <c r="BV350" s="84">
        <f t="shared" si="17"/>
        <v>0</v>
      </c>
    </row>
    <row r="351" spans="1:74" ht="13.15" hidden="1" customHeight="1" outlineLevel="3" x14ac:dyDescent="0.3">
      <c r="A351" s="79" t="s">
        <v>434</v>
      </c>
      <c r="B351" s="80">
        <v>0</v>
      </c>
      <c r="C351" s="81">
        <v>0</v>
      </c>
      <c r="D351" s="81">
        <v>0</v>
      </c>
      <c r="E351" s="81">
        <v>0</v>
      </c>
      <c r="F351" s="81">
        <v>0</v>
      </c>
      <c r="G351" s="81">
        <v>0</v>
      </c>
      <c r="H351" s="81">
        <v>0</v>
      </c>
      <c r="I351" s="81">
        <v>0</v>
      </c>
      <c r="J351" s="81">
        <v>0</v>
      </c>
      <c r="K351" s="81">
        <v>0</v>
      </c>
      <c r="L351" s="81">
        <v>0</v>
      </c>
      <c r="M351" s="81">
        <v>0</v>
      </c>
      <c r="N351" s="81">
        <v>0</v>
      </c>
      <c r="O351" s="81">
        <v>0</v>
      </c>
      <c r="P351" s="81">
        <v>0</v>
      </c>
      <c r="Q351" s="81">
        <v>0</v>
      </c>
      <c r="R351" s="82">
        <v>0</v>
      </c>
      <c r="S351" s="80">
        <v>0</v>
      </c>
      <c r="T351" s="81">
        <v>0</v>
      </c>
      <c r="U351" s="81">
        <v>0</v>
      </c>
      <c r="V351" s="81">
        <v>0</v>
      </c>
      <c r="W351" s="81">
        <v>0</v>
      </c>
      <c r="X351" s="81">
        <v>0</v>
      </c>
      <c r="Y351" s="81">
        <v>0</v>
      </c>
      <c r="Z351" s="81">
        <v>0</v>
      </c>
      <c r="AA351" s="81">
        <v>0</v>
      </c>
      <c r="AB351" s="81">
        <v>0</v>
      </c>
      <c r="AC351" s="81">
        <v>0</v>
      </c>
      <c r="AD351" s="81">
        <v>0</v>
      </c>
      <c r="AE351" s="81">
        <v>0</v>
      </c>
      <c r="AF351" s="81">
        <v>0</v>
      </c>
      <c r="AG351" s="81">
        <v>0</v>
      </c>
      <c r="AH351" s="81">
        <v>0</v>
      </c>
      <c r="AI351" s="82">
        <v>0</v>
      </c>
      <c r="AJ351" s="80">
        <v>0</v>
      </c>
      <c r="AK351" s="81">
        <v>0</v>
      </c>
      <c r="AL351" s="81">
        <v>0</v>
      </c>
      <c r="AM351" s="81">
        <v>0</v>
      </c>
      <c r="AN351" s="81">
        <v>0</v>
      </c>
      <c r="AO351" s="81">
        <v>0</v>
      </c>
      <c r="AP351" s="81">
        <v>0</v>
      </c>
      <c r="AQ351" s="81">
        <v>0</v>
      </c>
      <c r="AR351" s="81">
        <v>0</v>
      </c>
      <c r="AS351" s="81">
        <v>0</v>
      </c>
      <c r="AT351" s="81">
        <v>0</v>
      </c>
      <c r="AU351" s="81">
        <v>0</v>
      </c>
      <c r="AV351" s="81">
        <v>0</v>
      </c>
      <c r="AW351" s="81">
        <v>0</v>
      </c>
      <c r="AX351" s="81">
        <v>0</v>
      </c>
      <c r="AY351" s="81">
        <v>0</v>
      </c>
      <c r="AZ351" s="82"/>
      <c r="BA351" s="80">
        <v>0</v>
      </c>
      <c r="BB351" s="81">
        <v>0</v>
      </c>
      <c r="BC351" s="81">
        <v>0</v>
      </c>
      <c r="BD351" s="81">
        <v>0</v>
      </c>
      <c r="BE351" s="81">
        <v>0</v>
      </c>
      <c r="BF351" s="81">
        <v>0</v>
      </c>
      <c r="BG351" s="81">
        <v>0</v>
      </c>
      <c r="BH351" s="81">
        <v>0</v>
      </c>
      <c r="BI351" s="81">
        <v>0</v>
      </c>
      <c r="BJ351" s="81">
        <v>0</v>
      </c>
      <c r="BK351" s="81">
        <v>0</v>
      </c>
      <c r="BL351" s="81">
        <v>0</v>
      </c>
      <c r="BM351" s="81">
        <v>0</v>
      </c>
      <c r="BN351" s="81">
        <v>0</v>
      </c>
      <c r="BO351" s="81">
        <v>0</v>
      </c>
      <c r="BP351" s="81">
        <v>0</v>
      </c>
      <c r="BQ351" s="82">
        <v>0</v>
      </c>
      <c r="BR351" s="82">
        <v>0</v>
      </c>
      <c r="BS351" s="83">
        <v>0</v>
      </c>
      <c r="BT351" s="84">
        <f t="shared" si="15"/>
        <v>0</v>
      </c>
      <c r="BU351" s="84">
        <f t="shared" si="16"/>
        <v>0</v>
      </c>
      <c r="BV351" s="84">
        <f t="shared" si="17"/>
        <v>0</v>
      </c>
    </row>
    <row r="352" spans="1:74" ht="13.15" hidden="1" customHeight="1" outlineLevel="3" x14ac:dyDescent="0.3">
      <c r="A352" s="79" t="s">
        <v>435</v>
      </c>
      <c r="B352" s="80">
        <v>0</v>
      </c>
      <c r="C352" s="81">
        <v>0</v>
      </c>
      <c r="D352" s="81">
        <v>0</v>
      </c>
      <c r="E352" s="81">
        <v>0</v>
      </c>
      <c r="F352" s="81">
        <v>0</v>
      </c>
      <c r="G352" s="81">
        <v>0</v>
      </c>
      <c r="H352" s="81">
        <v>0</v>
      </c>
      <c r="I352" s="81">
        <v>0</v>
      </c>
      <c r="J352" s="81">
        <v>0</v>
      </c>
      <c r="K352" s="81">
        <v>0</v>
      </c>
      <c r="L352" s="81">
        <v>0</v>
      </c>
      <c r="M352" s="81">
        <v>0</v>
      </c>
      <c r="N352" s="81">
        <v>0</v>
      </c>
      <c r="O352" s="81">
        <v>0</v>
      </c>
      <c r="P352" s="81">
        <v>0</v>
      </c>
      <c r="Q352" s="81">
        <v>0</v>
      </c>
      <c r="R352" s="82">
        <v>0</v>
      </c>
      <c r="S352" s="80">
        <v>0</v>
      </c>
      <c r="T352" s="81">
        <v>0</v>
      </c>
      <c r="U352" s="81">
        <v>0</v>
      </c>
      <c r="V352" s="81">
        <v>0</v>
      </c>
      <c r="W352" s="81">
        <v>0</v>
      </c>
      <c r="X352" s="81">
        <v>0</v>
      </c>
      <c r="Y352" s="81">
        <v>0</v>
      </c>
      <c r="Z352" s="81">
        <v>0</v>
      </c>
      <c r="AA352" s="81">
        <v>0</v>
      </c>
      <c r="AB352" s="81">
        <v>0</v>
      </c>
      <c r="AC352" s="81">
        <v>0</v>
      </c>
      <c r="AD352" s="81">
        <v>0</v>
      </c>
      <c r="AE352" s="81">
        <v>0</v>
      </c>
      <c r="AF352" s="81">
        <v>0</v>
      </c>
      <c r="AG352" s="81">
        <v>0</v>
      </c>
      <c r="AH352" s="81">
        <v>0</v>
      </c>
      <c r="AI352" s="82">
        <v>0</v>
      </c>
      <c r="AJ352" s="80">
        <v>0</v>
      </c>
      <c r="AK352" s="81">
        <v>0</v>
      </c>
      <c r="AL352" s="81">
        <v>0</v>
      </c>
      <c r="AM352" s="81">
        <v>0</v>
      </c>
      <c r="AN352" s="81">
        <v>0</v>
      </c>
      <c r="AO352" s="81">
        <v>0</v>
      </c>
      <c r="AP352" s="81">
        <v>0</v>
      </c>
      <c r="AQ352" s="81">
        <v>0</v>
      </c>
      <c r="AR352" s="81">
        <v>0</v>
      </c>
      <c r="AS352" s="81">
        <v>0</v>
      </c>
      <c r="AT352" s="81">
        <v>0</v>
      </c>
      <c r="AU352" s="81">
        <v>0</v>
      </c>
      <c r="AV352" s="81">
        <v>0</v>
      </c>
      <c r="AW352" s="81">
        <v>0</v>
      </c>
      <c r="AX352" s="81">
        <v>0</v>
      </c>
      <c r="AY352" s="81">
        <v>0</v>
      </c>
      <c r="AZ352" s="82"/>
      <c r="BA352" s="80">
        <v>0</v>
      </c>
      <c r="BB352" s="81">
        <v>0</v>
      </c>
      <c r="BC352" s="81">
        <v>0</v>
      </c>
      <c r="BD352" s="81">
        <v>0</v>
      </c>
      <c r="BE352" s="81">
        <v>0</v>
      </c>
      <c r="BF352" s="81">
        <v>0</v>
      </c>
      <c r="BG352" s="81">
        <v>0</v>
      </c>
      <c r="BH352" s="81">
        <v>0</v>
      </c>
      <c r="BI352" s="81">
        <v>0</v>
      </c>
      <c r="BJ352" s="81">
        <v>0</v>
      </c>
      <c r="BK352" s="81">
        <v>0</v>
      </c>
      <c r="BL352" s="81">
        <v>0</v>
      </c>
      <c r="BM352" s="81">
        <v>0</v>
      </c>
      <c r="BN352" s="81">
        <v>0</v>
      </c>
      <c r="BO352" s="81">
        <v>0</v>
      </c>
      <c r="BP352" s="81">
        <v>0</v>
      </c>
      <c r="BQ352" s="82">
        <v>0</v>
      </c>
      <c r="BR352" s="82">
        <v>0</v>
      </c>
      <c r="BS352" s="83">
        <v>0</v>
      </c>
      <c r="BT352" s="84">
        <f t="shared" si="15"/>
        <v>0</v>
      </c>
      <c r="BU352" s="84">
        <f t="shared" si="16"/>
        <v>0</v>
      </c>
      <c r="BV352" s="84">
        <f t="shared" si="17"/>
        <v>0</v>
      </c>
    </row>
    <row r="353" spans="1:74" ht="13.15" hidden="1" customHeight="1" outlineLevel="3" x14ac:dyDescent="0.3">
      <c r="A353" s="79" t="s">
        <v>436</v>
      </c>
      <c r="B353" s="80">
        <v>0</v>
      </c>
      <c r="C353" s="81">
        <v>0</v>
      </c>
      <c r="D353" s="81">
        <v>0</v>
      </c>
      <c r="E353" s="81">
        <v>0</v>
      </c>
      <c r="F353" s="81">
        <v>0</v>
      </c>
      <c r="G353" s="81">
        <v>0</v>
      </c>
      <c r="H353" s="81">
        <v>0</v>
      </c>
      <c r="I353" s="81">
        <v>0</v>
      </c>
      <c r="J353" s="81">
        <v>0</v>
      </c>
      <c r="K353" s="81">
        <v>0</v>
      </c>
      <c r="L353" s="81">
        <v>0</v>
      </c>
      <c r="M353" s="81">
        <v>0</v>
      </c>
      <c r="N353" s="81">
        <v>0</v>
      </c>
      <c r="O353" s="81">
        <v>0</v>
      </c>
      <c r="P353" s="81">
        <v>0</v>
      </c>
      <c r="Q353" s="81">
        <v>0</v>
      </c>
      <c r="R353" s="82">
        <v>0</v>
      </c>
      <c r="S353" s="80">
        <v>0</v>
      </c>
      <c r="T353" s="81">
        <v>0</v>
      </c>
      <c r="U353" s="81">
        <v>0</v>
      </c>
      <c r="V353" s="81">
        <v>0</v>
      </c>
      <c r="W353" s="81">
        <v>0</v>
      </c>
      <c r="X353" s="81">
        <v>0</v>
      </c>
      <c r="Y353" s="81">
        <v>0</v>
      </c>
      <c r="Z353" s="81">
        <v>0</v>
      </c>
      <c r="AA353" s="81">
        <v>0</v>
      </c>
      <c r="AB353" s="81">
        <v>0</v>
      </c>
      <c r="AC353" s="81">
        <v>0</v>
      </c>
      <c r="AD353" s="81">
        <v>0</v>
      </c>
      <c r="AE353" s="81">
        <v>0</v>
      </c>
      <c r="AF353" s="81">
        <v>0</v>
      </c>
      <c r="AG353" s="81">
        <v>0</v>
      </c>
      <c r="AH353" s="81">
        <v>0</v>
      </c>
      <c r="AI353" s="82">
        <v>0</v>
      </c>
      <c r="AJ353" s="80">
        <v>0</v>
      </c>
      <c r="AK353" s="81">
        <v>0</v>
      </c>
      <c r="AL353" s="81">
        <v>0</v>
      </c>
      <c r="AM353" s="81">
        <v>0</v>
      </c>
      <c r="AN353" s="81">
        <v>0</v>
      </c>
      <c r="AO353" s="81">
        <v>0</v>
      </c>
      <c r="AP353" s="81">
        <v>0</v>
      </c>
      <c r="AQ353" s="81">
        <v>0</v>
      </c>
      <c r="AR353" s="81">
        <v>0</v>
      </c>
      <c r="AS353" s="81">
        <v>0</v>
      </c>
      <c r="AT353" s="81">
        <v>0</v>
      </c>
      <c r="AU353" s="81">
        <v>0</v>
      </c>
      <c r="AV353" s="81">
        <v>0</v>
      </c>
      <c r="AW353" s="81">
        <v>0</v>
      </c>
      <c r="AX353" s="81">
        <v>0</v>
      </c>
      <c r="AY353" s="81">
        <v>0</v>
      </c>
      <c r="AZ353" s="82"/>
      <c r="BA353" s="80">
        <v>0</v>
      </c>
      <c r="BB353" s="81">
        <v>0</v>
      </c>
      <c r="BC353" s="81">
        <v>0</v>
      </c>
      <c r="BD353" s="81">
        <v>0</v>
      </c>
      <c r="BE353" s="81">
        <v>0</v>
      </c>
      <c r="BF353" s="81">
        <v>0</v>
      </c>
      <c r="BG353" s="81">
        <v>0</v>
      </c>
      <c r="BH353" s="81">
        <v>0</v>
      </c>
      <c r="BI353" s="81">
        <v>0</v>
      </c>
      <c r="BJ353" s="81">
        <v>0</v>
      </c>
      <c r="BK353" s="81">
        <v>0</v>
      </c>
      <c r="BL353" s="81">
        <v>0</v>
      </c>
      <c r="BM353" s="81">
        <v>0</v>
      </c>
      <c r="BN353" s="81">
        <v>0</v>
      </c>
      <c r="BO353" s="81">
        <v>0</v>
      </c>
      <c r="BP353" s="81">
        <v>0</v>
      </c>
      <c r="BQ353" s="82">
        <v>0</v>
      </c>
      <c r="BR353" s="82">
        <v>0</v>
      </c>
      <c r="BS353" s="83">
        <v>0</v>
      </c>
      <c r="BT353" s="84">
        <f t="shared" si="15"/>
        <v>0</v>
      </c>
      <c r="BU353" s="84">
        <f t="shared" si="16"/>
        <v>0</v>
      </c>
      <c r="BV353" s="84">
        <f t="shared" si="17"/>
        <v>0</v>
      </c>
    </row>
    <row r="354" spans="1:74" ht="13.15" hidden="1" customHeight="1" outlineLevel="3" x14ac:dyDescent="0.3">
      <c r="A354" s="79" t="s">
        <v>437</v>
      </c>
      <c r="B354" s="80">
        <v>0.56000000000000005</v>
      </c>
      <c r="C354" s="81">
        <v>0.32</v>
      </c>
      <c r="D354" s="81">
        <v>0.64</v>
      </c>
      <c r="E354" s="81">
        <v>1.52</v>
      </c>
      <c r="F354" s="81">
        <v>0.56000000000000005</v>
      </c>
      <c r="G354" s="81">
        <v>0.56000000000000005</v>
      </c>
      <c r="H354" s="81">
        <v>0.48</v>
      </c>
      <c r="I354" s="81">
        <v>1.6</v>
      </c>
      <c r="J354" s="81">
        <v>0.32</v>
      </c>
      <c r="K354" s="81">
        <v>0.56000000000000005</v>
      </c>
      <c r="L354" s="81">
        <v>0.56000000000000005</v>
      </c>
      <c r="M354" s="81">
        <v>1.4400000000000002</v>
      </c>
      <c r="N354" s="81">
        <v>0.4</v>
      </c>
      <c r="O354" s="81">
        <v>0.64</v>
      </c>
      <c r="P354" s="81">
        <v>0</v>
      </c>
      <c r="Q354" s="81">
        <v>1.04</v>
      </c>
      <c r="R354" s="82">
        <v>5.6000000000000005</v>
      </c>
      <c r="S354" s="80">
        <v>0.64</v>
      </c>
      <c r="T354" s="81">
        <v>0.64</v>
      </c>
      <c r="U354" s="81">
        <v>0</v>
      </c>
      <c r="V354" s="81">
        <v>1.28</v>
      </c>
      <c r="W354" s="81">
        <v>1.2</v>
      </c>
      <c r="X354" s="81">
        <v>0.24</v>
      </c>
      <c r="Y354" s="81">
        <v>0</v>
      </c>
      <c r="Z354" s="81">
        <v>1.44</v>
      </c>
      <c r="AA354" s="81">
        <v>0</v>
      </c>
      <c r="AB354" s="81">
        <v>0</v>
      </c>
      <c r="AC354" s="81">
        <v>0</v>
      </c>
      <c r="AD354" s="81">
        <v>0</v>
      </c>
      <c r="AE354" s="81">
        <v>0</v>
      </c>
      <c r="AF354" s="81">
        <v>0</v>
      </c>
      <c r="AG354" s="81">
        <v>0</v>
      </c>
      <c r="AH354" s="81">
        <v>0</v>
      </c>
      <c r="AI354" s="82">
        <v>2.7199999999999998</v>
      </c>
      <c r="AJ354" s="80">
        <v>0.64</v>
      </c>
      <c r="AK354" s="81">
        <v>0</v>
      </c>
      <c r="AL354" s="81">
        <v>0</v>
      </c>
      <c r="AM354" s="81">
        <v>0.64</v>
      </c>
      <c r="AN354" s="81">
        <v>0</v>
      </c>
      <c r="AO354" s="81">
        <v>0</v>
      </c>
      <c r="AP354" s="81">
        <v>0</v>
      </c>
      <c r="AQ354" s="81">
        <v>0</v>
      </c>
      <c r="AR354" s="81">
        <v>0</v>
      </c>
      <c r="AS354" s="81">
        <v>0</v>
      </c>
      <c r="AT354" s="81">
        <v>0</v>
      </c>
      <c r="AU354" s="81">
        <v>0</v>
      </c>
      <c r="AV354" s="81">
        <v>0</v>
      </c>
      <c r="AW354" s="81">
        <v>0</v>
      </c>
      <c r="AX354" s="81">
        <v>0</v>
      </c>
      <c r="AY354" s="81">
        <v>0</v>
      </c>
      <c r="AZ354" s="82"/>
      <c r="BA354" s="80">
        <v>0.64</v>
      </c>
      <c r="BB354" s="81">
        <v>0.64</v>
      </c>
      <c r="BC354" s="81">
        <v>0</v>
      </c>
      <c r="BD354" s="81">
        <v>1.28</v>
      </c>
      <c r="BE354" s="81">
        <v>1.2</v>
      </c>
      <c r="BF354" s="81">
        <v>0</v>
      </c>
      <c r="BG354" s="81">
        <v>0</v>
      </c>
      <c r="BH354" s="81">
        <v>1.2</v>
      </c>
      <c r="BI354" s="81">
        <v>0</v>
      </c>
      <c r="BJ354" s="81">
        <v>0</v>
      </c>
      <c r="BK354" s="81">
        <v>0</v>
      </c>
      <c r="BL354" s="81">
        <v>0</v>
      </c>
      <c r="BM354" s="81">
        <v>0</v>
      </c>
      <c r="BN354" s="81">
        <v>0</v>
      </c>
      <c r="BO354" s="81">
        <v>0</v>
      </c>
      <c r="BP354" s="81">
        <v>0</v>
      </c>
      <c r="BQ354" s="82">
        <v>2.48</v>
      </c>
      <c r="BR354" s="82">
        <v>-0.96</v>
      </c>
      <c r="BS354" s="83">
        <v>-80</v>
      </c>
      <c r="BT354" s="84">
        <f t="shared" si="15"/>
        <v>-2.8800000000000008</v>
      </c>
      <c r="BU354" s="84">
        <f t="shared" si="16"/>
        <v>2.7199999999999998</v>
      </c>
      <c r="BV354" s="84">
        <f t="shared" si="17"/>
        <v>0.23999999999999977</v>
      </c>
    </row>
    <row r="355" spans="1:74" ht="13.15" hidden="1" customHeight="1" outlineLevel="3" x14ac:dyDescent="0.3">
      <c r="A355" s="79" t="s">
        <v>438</v>
      </c>
      <c r="B355" s="80">
        <v>0</v>
      </c>
      <c r="C355" s="81">
        <v>0</v>
      </c>
      <c r="D355" s="81">
        <v>0</v>
      </c>
      <c r="E355" s="81">
        <v>0</v>
      </c>
      <c r="F355" s="81">
        <v>0</v>
      </c>
      <c r="G355" s="81">
        <v>0</v>
      </c>
      <c r="H355" s="81">
        <v>0</v>
      </c>
      <c r="I355" s="81">
        <v>0</v>
      </c>
      <c r="J355" s="81">
        <v>0</v>
      </c>
      <c r="K355" s="81">
        <v>0</v>
      </c>
      <c r="L355" s="81">
        <v>0</v>
      </c>
      <c r="M355" s="81">
        <v>0</v>
      </c>
      <c r="N355" s="81">
        <v>0</v>
      </c>
      <c r="O355" s="81">
        <v>0</v>
      </c>
      <c r="P355" s="81">
        <v>0</v>
      </c>
      <c r="Q355" s="81">
        <v>0</v>
      </c>
      <c r="R355" s="82">
        <v>0</v>
      </c>
      <c r="S355" s="80">
        <v>0</v>
      </c>
      <c r="T355" s="81">
        <v>0</v>
      </c>
      <c r="U355" s="81">
        <v>0</v>
      </c>
      <c r="V355" s="81">
        <v>0</v>
      </c>
      <c r="W355" s="81">
        <v>0</v>
      </c>
      <c r="X355" s="81">
        <v>0</v>
      </c>
      <c r="Y355" s="81">
        <v>0</v>
      </c>
      <c r="Z355" s="81">
        <v>0</v>
      </c>
      <c r="AA355" s="81">
        <v>0</v>
      </c>
      <c r="AB355" s="81">
        <v>0</v>
      </c>
      <c r="AC355" s="81">
        <v>0</v>
      </c>
      <c r="AD355" s="81">
        <v>0</v>
      </c>
      <c r="AE355" s="81">
        <v>0</v>
      </c>
      <c r="AF355" s="81">
        <v>0</v>
      </c>
      <c r="AG355" s="81">
        <v>0</v>
      </c>
      <c r="AH355" s="81">
        <v>0</v>
      </c>
      <c r="AI355" s="82">
        <v>0</v>
      </c>
      <c r="AJ355" s="80">
        <v>0</v>
      </c>
      <c r="AK355" s="81">
        <v>0</v>
      </c>
      <c r="AL355" s="81">
        <v>0</v>
      </c>
      <c r="AM355" s="81">
        <v>0</v>
      </c>
      <c r="AN355" s="81">
        <v>0</v>
      </c>
      <c r="AO355" s="81">
        <v>0</v>
      </c>
      <c r="AP355" s="81">
        <v>0</v>
      </c>
      <c r="AQ355" s="81">
        <v>0</v>
      </c>
      <c r="AR355" s="81">
        <v>0</v>
      </c>
      <c r="AS355" s="81">
        <v>0</v>
      </c>
      <c r="AT355" s="81">
        <v>0</v>
      </c>
      <c r="AU355" s="81">
        <v>0</v>
      </c>
      <c r="AV355" s="81">
        <v>0</v>
      </c>
      <c r="AW355" s="81">
        <v>0</v>
      </c>
      <c r="AX355" s="81">
        <v>0</v>
      </c>
      <c r="AY355" s="81">
        <v>0</v>
      </c>
      <c r="AZ355" s="82"/>
      <c r="BA355" s="80">
        <v>0</v>
      </c>
      <c r="BB355" s="81">
        <v>0</v>
      </c>
      <c r="BC355" s="81">
        <v>0</v>
      </c>
      <c r="BD355" s="81">
        <v>0</v>
      </c>
      <c r="BE355" s="81">
        <v>0</v>
      </c>
      <c r="BF355" s="81">
        <v>0</v>
      </c>
      <c r="BG355" s="81">
        <v>0</v>
      </c>
      <c r="BH355" s="81">
        <v>0</v>
      </c>
      <c r="BI355" s="81">
        <v>0</v>
      </c>
      <c r="BJ355" s="81">
        <v>0</v>
      </c>
      <c r="BK355" s="81">
        <v>0</v>
      </c>
      <c r="BL355" s="81">
        <v>0</v>
      </c>
      <c r="BM355" s="81">
        <v>0</v>
      </c>
      <c r="BN355" s="81">
        <v>0</v>
      </c>
      <c r="BO355" s="81">
        <v>0</v>
      </c>
      <c r="BP355" s="81">
        <v>0</v>
      </c>
      <c r="BQ355" s="82">
        <v>0</v>
      </c>
      <c r="BR355" s="82">
        <v>0</v>
      </c>
      <c r="BS355" s="83">
        <v>0</v>
      </c>
      <c r="BT355" s="84">
        <f t="shared" si="15"/>
        <v>0</v>
      </c>
      <c r="BU355" s="84">
        <f t="shared" si="16"/>
        <v>0</v>
      </c>
      <c r="BV355" s="84">
        <f t="shared" si="17"/>
        <v>0</v>
      </c>
    </row>
    <row r="356" spans="1:74" ht="13.15" hidden="1" customHeight="1" outlineLevel="2" collapsed="1" x14ac:dyDescent="0.3">
      <c r="A356" s="79" t="s">
        <v>439</v>
      </c>
      <c r="B356" s="80">
        <v>179.66</v>
      </c>
      <c r="C356" s="81">
        <v>1015.35</v>
      </c>
      <c r="D356" s="81">
        <v>0.21000000000000002</v>
      </c>
      <c r="E356" s="81">
        <v>1195.22</v>
      </c>
      <c r="F356" s="81">
        <v>135.19</v>
      </c>
      <c r="G356" s="81">
        <v>1.1200000000000001</v>
      </c>
      <c r="H356" s="81">
        <v>28.02</v>
      </c>
      <c r="I356" s="81">
        <v>164.33</v>
      </c>
      <c r="J356" s="81">
        <v>57.5</v>
      </c>
      <c r="K356" s="81">
        <v>-445.55999999999995</v>
      </c>
      <c r="L356" s="81">
        <v>159.97</v>
      </c>
      <c r="M356" s="81">
        <v>-228.08999999999995</v>
      </c>
      <c r="N356" s="81">
        <v>569.19999999999993</v>
      </c>
      <c r="O356" s="81">
        <v>6715.31</v>
      </c>
      <c r="P356" s="81">
        <v>1338.42</v>
      </c>
      <c r="Q356" s="81">
        <v>8622.93</v>
      </c>
      <c r="R356" s="82">
        <v>9754.3900000000012</v>
      </c>
      <c r="S356" s="80">
        <v>6.84</v>
      </c>
      <c r="T356" s="81">
        <v>-4872.7400000000007</v>
      </c>
      <c r="U356" s="81">
        <v>165.85</v>
      </c>
      <c r="V356" s="81">
        <v>-4700.05</v>
      </c>
      <c r="W356" s="81">
        <v>431.57</v>
      </c>
      <c r="X356" s="81">
        <v>787.53000000000009</v>
      </c>
      <c r="Y356" s="81">
        <v>10015</v>
      </c>
      <c r="Z356" s="81">
        <v>11234.1</v>
      </c>
      <c r="AA356" s="81">
        <v>10015</v>
      </c>
      <c r="AB356" s="81">
        <v>10015</v>
      </c>
      <c r="AC356" s="81">
        <v>10015</v>
      </c>
      <c r="AD356" s="81">
        <v>30045</v>
      </c>
      <c r="AE356" s="81">
        <v>10015</v>
      </c>
      <c r="AF356" s="81">
        <v>10015</v>
      </c>
      <c r="AG356" s="81">
        <v>10015</v>
      </c>
      <c r="AH356" s="81">
        <v>30045</v>
      </c>
      <c r="AI356" s="82">
        <v>66624.05</v>
      </c>
      <c r="AJ356" s="80">
        <v>6.84</v>
      </c>
      <c r="AK356" s="81">
        <v>10015</v>
      </c>
      <c r="AL356" s="81">
        <v>10015</v>
      </c>
      <c r="AM356" s="81">
        <v>20036.84</v>
      </c>
      <c r="AN356" s="81">
        <v>10015</v>
      </c>
      <c r="AO356" s="81">
        <v>10015</v>
      </c>
      <c r="AP356" s="81">
        <v>10015</v>
      </c>
      <c r="AQ356" s="81">
        <v>30045</v>
      </c>
      <c r="AR356" s="81">
        <v>10015</v>
      </c>
      <c r="AS356" s="81">
        <v>10015</v>
      </c>
      <c r="AT356" s="81">
        <v>10015</v>
      </c>
      <c r="AU356" s="81">
        <v>30045</v>
      </c>
      <c r="AV356" s="81">
        <v>10015</v>
      </c>
      <c r="AW356" s="81">
        <v>10015</v>
      </c>
      <c r="AX356" s="81">
        <v>10015</v>
      </c>
      <c r="AY356" s="81">
        <v>30045</v>
      </c>
      <c r="AZ356" s="82"/>
      <c r="BA356" s="80">
        <v>6.84</v>
      </c>
      <c r="BB356" s="81">
        <v>-4872.7400000000007</v>
      </c>
      <c r="BC356" s="81">
        <v>165.85</v>
      </c>
      <c r="BD356" s="81">
        <v>-4700.05</v>
      </c>
      <c r="BE356" s="81">
        <v>431.57</v>
      </c>
      <c r="BF356" s="81">
        <v>10015</v>
      </c>
      <c r="BG356" s="81">
        <v>10015</v>
      </c>
      <c r="BH356" s="81">
        <v>20461.57</v>
      </c>
      <c r="BI356" s="81">
        <v>10015</v>
      </c>
      <c r="BJ356" s="81">
        <v>10015</v>
      </c>
      <c r="BK356" s="81">
        <v>10015</v>
      </c>
      <c r="BL356" s="81">
        <v>30045</v>
      </c>
      <c r="BM356" s="81">
        <v>10015</v>
      </c>
      <c r="BN356" s="81">
        <v>10015</v>
      </c>
      <c r="BO356" s="81">
        <v>10015</v>
      </c>
      <c r="BP356" s="81">
        <v>30045</v>
      </c>
      <c r="BQ356" s="82">
        <v>75851.520000000004</v>
      </c>
      <c r="BR356" s="82">
        <v>355.96000000000009</v>
      </c>
      <c r="BS356" s="83">
        <v>82.480246541696616</v>
      </c>
      <c r="BT356" s="84">
        <f t="shared" si="15"/>
        <v>56869.66</v>
      </c>
      <c r="BU356" s="84">
        <f t="shared" si="16"/>
        <v>66624.05</v>
      </c>
      <c r="BV356" s="84">
        <f t="shared" si="17"/>
        <v>-9227.4700000000012</v>
      </c>
    </row>
    <row r="357" spans="1:74" ht="13.15" hidden="1" customHeight="1" outlineLevel="2" x14ac:dyDescent="0.3">
      <c r="A357" s="79" t="s">
        <v>440</v>
      </c>
      <c r="B357" s="80">
        <v>-0.73</v>
      </c>
      <c r="C357" s="81">
        <v>5.0199999999999996</v>
      </c>
      <c r="D357" s="81">
        <v>-0.44999999999999996</v>
      </c>
      <c r="E357" s="81">
        <v>3.839999999999999</v>
      </c>
      <c r="F357" s="81">
        <v>2.87</v>
      </c>
      <c r="G357" s="81">
        <v>0.22999999999999998</v>
      </c>
      <c r="H357" s="81">
        <v>2</v>
      </c>
      <c r="I357" s="81">
        <v>5.0999999999999996</v>
      </c>
      <c r="J357" s="81">
        <v>1.74</v>
      </c>
      <c r="K357" s="81">
        <v>-98.330000000000013</v>
      </c>
      <c r="L357" s="81">
        <v>256.72999999999996</v>
      </c>
      <c r="M357" s="81">
        <v>160.13999999999993</v>
      </c>
      <c r="N357" s="81">
        <v>-9.4400000000000013</v>
      </c>
      <c r="O357" s="81">
        <v>-4.74</v>
      </c>
      <c r="P357" s="81">
        <v>-284.01</v>
      </c>
      <c r="Q357" s="81">
        <v>-298.19</v>
      </c>
      <c r="R357" s="82">
        <v>-129.11000000000004</v>
      </c>
      <c r="S357" s="80">
        <v>-0.5</v>
      </c>
      <c r="T357" s="81">
        <v>0.22</v>
      </c>
      <c r="U357" s="81">
        <v>-0.93</v>
      </c>
      <c r="V357" s="81">
        <v>-1.21</v>
      </c>
      <c r="W357" s="81">
        <v>0</v>
      </c>
      <c r="X357" s="81">
        <v>0</v>
      </c>
      <c r="Y357" s="81">
        <v>0</v>
      </c>
      <c r="Z357" s="81">
        <v>0</v>
      </c>
      <c r="AA357" s="81">
        <v>0</v>
      </c>
      <c r="AB357" s="81">
        <v>0</v>
      </c>
      <c r="AC357" s="81">
        <v>0</v>
      </c>
      <c r="AD357" s="81">
        <v>0</v>
      </c>
      <c r="AE357" s="81">
        <v>0</v>
      </c>
      <c r="AF357" s="81">
        <v>0</v>
      </c>
      <c r="AG357" s="81">
        <v>0</v>
      </c>
      <c r="AH357" s="81">
        <v>0</v>
      </c>
      <c r="AI357" s="82">
        <v>-1.21</v>
      </c>
      <c r="AJ357" s="80">
        <v>-0.5</v>
      </c>
      <c r="AK357" s="81">
        <v>0</v>
      </c>
      <c r="AL357" s="81">
        <v>0</v>
      </c>
      <c r="AM357" s="81">
        <v>-0.5</v>
      </c>
      <c r="AN357" s="81">
        <v>0</v>
      </c>
      <c r="AO357" s="81">
        <v>0</v>
      </c>
      <c r="AP357" s="81">
        <v>0</v>
      </c>
      <c r="AQ357" s="81">
        <v>0</v>
      </c>
      <c r="AR357" s="81">
        <v>0</v>
      </c>
      <c r="AS357" s="81">
        <v>0</v>
      </c>
      <c r="AT357" s="81">
        <v>0</v>
      </c>
      <c r="AU357" s="81">
        <v>0</v>
      </c>
      <c r="AV357" s="81">
        <v>0</v>
      </c>
      <c r="AW357" s="81">
        <v>0</v>
      </c>
      <c r="AX357" s="81">
        <v>0</v>
      </c>
      <c r="AY357" s="81">
        <v>0</v>
      </c>
      <c r="AZ357" s="82"/>
      <c r="BA357" s="80">
        <v>-0.5</v>
      </c>
      <c r="BB357" s="81">
        <v>0.22</v>
      </c>
      <c r="BC357" s="81">
        <v>-0.93</v>
      </c>
      <c r="BD357" s="81">
        <v>-1.21</v>
      </c>
      <c r="BE357" s="81">
        <v>0</v>
      </c>
      <c r="BF357" s="81">
        <v>0</v>
      </c>
      <c r="BG357" s="81">
        <v>0</v>
      </c>
      <c r="BH357" s="81">
        <v>0</v>
      </c>
      <c r="BI357" s="81">
        <v>0</v>
      </c>
      <c r="BJ357" s="81">
        <v>0</v>
      </c>
      <c r="BK357" s="81">
        <v>0</v>
      </c>
      <c r="BL357" s="81">
        <v>0</v>
      </c>
      <c r="BM357" s="81">
        <v>0</v>
      </c>
      <c r="BN357" s="81">
        <v>0</v>
      </c>
      <c r="BO357" s="81">
        <v>0</v>
      </c>
      <c r="BP357" s="81">
        <v>0</v>
      </c>
      <c r="BQ357" s="82">
        <v>-1.21</v>
      </c>
      <c r="BR357" s="82">
        <v>0</v>
      </c>
      <c r="BS357" s="83">
        <v>0</v>
      </c>
      <c r="BT357" s="84">
        <f t="shared" si="15"/>
        <v>127.90000000000005</v>
      </c>
      <c r="BU357" s="84">
        <f t="shared" si="16"/>
        <v>-1.21</v>
      </c>
      <c r="BV357" s="84">
        <f t="shared" si="17"/>
        <v>0</v>
      </c>
    </row>
    <row r="358" spans="1:74" ht="13.15" hidden="1" customHeight="1" outlineLevel="2" x14ac:dyDescent="0.3">
      <c r="A358" s="79" t="s">
        <v>441</v>
      </c>
      <c r="B358" s="80">
        <v>0</v>
      </c>
      <c r="C358" s="81">
        <v>0</v>
      </c>
      <c r="D358" s="81">
        <v>0</v>
      </c>
      <c r="E358" s="81">
        <v>0</v>
      </c>
      <c r="F358" s="81">
        <v>0</v>
      </c>
      <c r="G358" s="81">
        <v>0</v>
      </c>
      <c r="H358" s="81">
        <v>0</v>
      </c>
      <c r="I358" s="81">
        <v>0</v>
      </c>
      <c r="J358" s="81">
        <v>0</v>
      </c>
      <c r="K358" s="81">
        <v>0</v>
      </c>
      <c r="L358" s="81">
        <v>0</v>
      </c>
      <c r="M358" s="81">
        <v>0</v>
      </c>
      <c r="N358" s="81">
        <v>0</v>
      </c>
      <c r="O358" s="81">
        <v>0</v>
      </c>
      <c r="P358" s="81">
        <v>0</v>
      </c>
      <c r="Q358" s="81">
        <v>0</v>
      </c>
      <c r="R358" s="82">
        <v>0</v>
      </c>
      <c r="S358" s="80">
        <v>0</v>
      </c>
      <c r="T358" s="81">
        <v>0</v>
      </c>
      <c r="U358" s="81">
        <v>0</v>
      </c>
      <c r="V358" s="81">
        <v>0</v>
      </c>
      <c r="W358" s="81">
        <v>0</v>
      </c>
      <c r="X358" s="81">
        <v>0</v>
      </c>
      <c r="Y358" s="81">
        <v>0</v>
      </c>
      <c r="Z358" s="81">
        <v>0</v>
      </c>
      <c r="AA358" s="81">
        <v>0</v>
      </c>
      <c r="AB358" s="81">
        <v>0</v>
      </c>
      <c r="AC358" s="81">
        <v>0</v>
      </c>
      <c r="AD358" s="81">
        <v>0</v>
      </c>
      <c r="AE358" s="81">
        <v>0</v>
      </c>
      <c r="AF358" s="81">
        <v>0</v>
      </c>
      <c r="AG358" s="81">
        <v>0</v>
      </c>
      <c r="AH358" s="81">
        <v>0</v>
      </c>
      <c r="AI358" s="82">
        <v>0</v>
      </c>
      <c r="AJ358" s="80">
        <v>0</v>
      </c>
      <c r="AK358" s="81">
        <v>0</v>
      </c>
      <c r="AL358" s="81">
        <v>0</v>
      </c>
      <c r="AM358" s="81">
        <v>0</v>
      </c>
      <c r="AN358" s="81">
        <v>0</v>
      </c>
      <c r="AO358" s="81">
        <v>0</v>
      </c>
      <c r="AP358" s="81">
        <v>0</v>
      </c>
      <c r="AQ358" s="81">
        <v>0</v>
      </c>
      <c r="AR358" s="81">
        <v>0</v>
      </c>
      <c r="AS358" s="81">
        <v>0</v>
      </c>
      <c r="AT358" s="81">
        <v>0</v>
      </c>
      <c r="AU358" s="81">
        <v>0</v>
      </c>
      <c r="AV358" s="81">
        <v>0</v>
      </c>
      <c r="AW358" s="81">
        <v>0</v>
      </c>
      <c r="AX358" s="81">
        <v>0</v>
      </c>
      <c r="AY358" s="81">
        <v>0</v>
      </c>
      <c r="AZ358" s="82"/>
      <c r="BA358" s="80">
        <v>0</v>
      </c>
      <c r="BB358" s="81">
        <v>0</v>
      </c>
      <c r="BC358" s="81">
        <v>0</v>
      </c>
      <c r="BD358" s="81">
        <v>0</v>
      </c>
      <c r="BE358" s="81">
        <v>0</v>
      </c>
      <c r="BF358" s="81">
        <v>0</v>
      </c>
      <c r="BG358" s="81">
        <v>0</v>
      </c>
      <c r="BH358" s="81">
        <v>0</v>
      </c>
      <c r="BI358" s="81">
        <v>0</v>
      </c>
      <c r="BJ358" s="81">
        <v>0</v>
      </c>
      <c r="BK358" s="81">
        <v>0</v>
      </c>
      <c r="BL358" s="81">
        <v>0</v>
      </c>
      <c r="BM358" s="81">
        <v>0</v>
      </c>
      <c r="BN358" s="81">
        <v>0</v>
      </c>
      <c r="BO358" s="81">
        <v>0</v>
      </c>
      <c r="BP358" s="81">
        <v>0</v>
      </c>
      <c r="BQ358" s="82">
        <v>0</v>
      </c>
      <c r="BR358" s="82">
        <v>0</v>
      </c>
      <c r="BS358" s="83">
        <v>0</v>
      </c>
      <c r="BT358" s="84">
        <f t="shared" si="15"/>
        <v>0</v>
      </c>
      <c r="BU358" s="84">
        <f t="shared" si="16"/>
        <v>0</v>
      </c>
      <c r="BV358" s="84">
        <f t="shared" si="17"/>
        <v>0</v>
      </c>
    </row>
    <row r="359" spans="1:74" ht="13.15" hidden="1" customHeight="1" outlineLevel="2" x14ac:dyDescent="0.3">
      <c r="A359" s="79" t="s">
        <v>442</v>
      </c>
      <c r="B359" s="80">
        <v>0</v>
      </c>
      <c r="C359" s="81">
        <v>0</v>
      </c>
      <c r="D359" s="81">
        <v>0</v>
      </c>
      <c r="E359" s="81">
        <v>0</v>
      </c>
      <c r="F359" s="81">
        <v>0</v>
      </c>
      <c r="G359" s="81">
        <v>0</v>
      </c>
      <c r="H359" s="81">
        <v>0</v>
      </c>
      <c r="I359" s="81">
        <v>0</v>
      </c>
      <c r="J359" s="81">
        <v>0</v>
      </c>
      <c r="K359" s="81">
        <v>0</v>
      </c>
      <c r="L359" s="81">
        <v>0</v>
      </c>
      <c r="M359" s="81">
        <v>0</v>
      </c>
      <c r="N359" s="81">
        <v>0</v>
      </c>
      <c r="O359" s="81">
        <v>0</v>
      </c>
      <c r="P359" s="81">
        <v>0</v>
      </c>
      <c r="Q359" s="81">
        <v>0</v>
      </c>
      <c r="R359" s="82">
        <v>0</v>
      </c>
      <c r="S359" s="80">
        <v>0</v>
      </c>
      <c r="T359" s="81">
        <v>0</v>
      </c>
      <c r="U359" s="81">
        <v>0</v>
      </c>
      <c r="V359" s="81">
        <v>0</v>
      </c>
      <c r="W359" s="81">
        <v>0</v>
      </c>
      <c r="X359" s="81">
        <v>0</v>
      </c>
      <c r="Y359" s="81">
        <v>0</v>
      </c>
      <c r="Z359" s="81">
        <v>0</v>
      </c>
      <c r="AA359" s="81">
        <v>0</v>
      </c>
      <c r="AB359" s="81">
        <v>0</v>
      </c>
      <c r="AC359" s="81">
        <v>0</v>
      </c>
      <c r="AD359" s="81">
        <v>0</v>
      </c>
      <c r="AE359" s="81">
        <v>0</v>
      </c>
      <c r="AF359" s="81">
        <v>0</v>
      </c>
      <c r="AG359" s="81">
        <v>0</v>
      </c>
      <c r="AH359" s="81">
        <v>0</v>
      </c>
      <c r="AI359" s="82">
        <v>0</v>
      </c>
      <c r="AJ359" s="80">
        <v>0</v>
      </c>
      <c r="AK359" s="81">
        <v>0</v>
      </c>
      <c r="AL359" s="81">
        <v>0</v>
      </c>
      <c r="AM359" s="81">
        <v>0</v>
      </c>
      <c r="AN359" s="81">
        <v>0</v>
      </c>
      <c r="AO359" s="81">
        <v>0</v>
      </c>
      <c r="AP359" s="81">
        <v>0</v>
      </c>
      <c r="AQ359" s="81">
        <v>0</v>
      </c>
      <c r="AR359" s="81">
        <v>0</v>
      </c>
      <c r="AS359" s="81">
        <v>0</v>
      </c>
      <c r="AT359" s="81">
        <v>0</v>
      </c>
      <c r="AU359" s="81">
        <v>0</v>
      </c>
      <c r="AV359" s="81">
        <v>0</v>
      </c>
      <c r="AW359" s="81">
        <v>0</v>
      </c>
      <c r="AX359" s="81">
        <v>0</v>
      </c>
      <c r="AY359" s="81">
        <v>0</v>
      </c>
      <c r="AZ359" s="82"/>
      <c r="BA359" s="80">
        <v>0</v>
      </c>
      <c r="BB359" s="81">
        <v>0</v>
      </c>
      <c r="BC359" s="81">
        <v>0</v>
      </c>
      <c r="BD359" s="81">
        <v>0</v>
      </c>
      <c r="BE359" s="81">
        <v>0</v>
      </c>
      <c r="BF359" s="81">
        <v>0</v>
      </c>
      <c r="BG359" s="81">
        <v>0</v>
      </c>
      <c r="BH359" s="81">
        <v>0</v>
      </c>
      <c r="BI359" s="81">
        <v>0</v>
      </c>
      <c r="BJ359" s="81">
        <v>0</v>
      </c>
      <c r="BK359" s="81">
        <v>0</v>
      </c>
      <c r="BL359" s="81">
        <v>0</v>
      </c>
      <c r="BM359" s="81">
        <v>0</v>
      </c>
      <c r="BN359" s="81">
        <v>0</v>
      </c>
      <c r="BO359" s="81">
        <v>0</v>
      </c>
      <c r="BP359" s="81">
        <v>0</v>
      </c>
      <c r="BQ359" s="82">
        <v>0</v>
      </c>
      <c r="BR359" s="82">
        <v>0</v>
      </c>
      <c r="BS359" s="83">
        <v>0</v>
      </c>
      <c r="BT359" s="84">
        <f t="shared" si="15"/>
        <v>0</v>
      </c>
      <c r="BU359" s="84">
        <f t="shared" si="16"/>
        <v>0</v>
      </c>
      <c r="BV359" s="84">
        <f t="shared" si="17"/>
        <v>0</v>
      </c>
    </row>
    <row r="360" spans="1:74" hidden="1" outlineLevel="1" collapsed="1" x14ac:dyDescent="0.3">
      <c r="A360" s="79" t="s">
        <v>443</v>
      </c>
      <c r="B360" s="80">
        <v>59804.25</v>
      </c>
      <c r="C360" s="81">
        <v>36035.440000000002</v>
      </c>
      <c r="D360" s="81">
        <v>-20969.82</v>
      </c>
      <c r="E360" s="81">
        <v>74869.87</v>
      </c>
      <c r="F360" s="81">
        <v>8897.17</v>
      </c>
      <c r="G360" s="81">
        <v>7139.62</v>
      </c>
      <c r="H360" s="81">
        <v>334041.98000000004</v>
      </c>
      <c r="I360" s="81">
        <v>350078.77</v>
      </c>
      <c r="J360" s="81">
        <v>9215.7899999999991</v>
      </c>
      <c r="K360" s="81">
        <v>19951.319999999996</v>
      </c>
      <c r="L360" s="81">
        <v>96696.57</v>
      </c>
      <c r="M360" s="81">
        <v>125863.67999999999</v>
      </c>
      <c r="N360" s="81">
        <v>7440.59</v>
      </c>
      <c r="O360" s="81">
        <v>15040.11</v>
      </c>
      <c r="P360" s="81">
        <v>14471.18</v>
      </c>
      <c r="Q360" s="81">
        <v>36951.880000000005</v>
      </c>
      <c r="R360" s="82">
        <v>587764.20000000007</v>
      </c>
      <c r="S360" s="80">
        <v>99774.38</v>
      </c>
      <c r="T360" s="81">
        <v>97173.939999999988</v>
      </c>
      <c r="U360" s="81">
        <v>-76440.629999999976</v>
      </c>
      <c r="V360" s="81">
        <v>120507.69000000003</v>
      </c>
      <c r="W360" s="81">
        <v>-45022.8</v>
      </c>
      <c r="X360" s="81">
        <v>-61767.64</v>
      </c>
      <c r="Y360" s="81">
        <v>46408.1</v>
      </c>
      <c r="Z360" s="81">
        <v>-60382.340000000004</v>
      </c>
      <c r="AA360" s="81">
        <v>35959.9</v>
      </c>
      <c r="AB360" s="81">
        <v>41184</v>
      </c>
      <c r="AC360" s="81">
        <v>51456.6</v>
      </c>
      <c r="AD360" s="81">
        <v>128600.5</v>
      </c>
      <c r="AE360" s="81">
        <v>46013</v>
      </c>
      <c r="AF360" s="81">
        <v>51456.6</v>
      </c>
      <c r="AG360" s="81">
        <v>45881.3</v>
      </c>
      <c r="AH360" s="81">
        <v>143350.90000000002</v>
      </c>
      <c r="AI360" s="82">
        <v>332076.75</v>
      </c>
      <c r="AJ360" s="80">
        <v>99774.38</v>
      </c>
      <c r="AK360" s="81">
        <v>50666.400000000001</v>
      </c>
      <c r="AL360" s="81">
        <v>56153.9</v>
      </c>
      <c r="AM360" s="81">
        <v>206594.68</v>
      </c>
      <c r="AN360" s="81">
        <v>49832.3</v>
      </c>
      <c r="AO360" s="81">
        <v>51281</v>
      </c>
      <c r="AP360" s="81">
        <v>46408.1</v>
      </c>
      <c r="AQ360" s="81">
        <v>147521.4</v>
      </c>
      <c r="AR360" s="81">
        <v>35959.9</v>
      </c>
      <c r="AS360" s="81">
        <v>41184</v>
      </c>
      <c r="AT360" s="81">
        <v>51456.6</v>
      </c>
      <c r="AU360" s="81">
        <v>128600.5</v>
      </c>
      <c r="AV360" s="81">
        <v>46013</v>
      </c>
      <c r="AW360" s="81">
        <v>51456.6</v>
      </c>
      <c r="AX360" s="81">
        <v>45881.3</v>
      </c>
      <c r="AY360" s="81">
        <v>143350.90000000002</v>
      </c>
      <c r="AZ360" s="82"/>
      <c r="BA360" s="80">
        <v>99774.38</v>
      </c>
      <c r="BB360" s="81">
        <v>97173.939999999988</v>
      </c>
      <c r="BC360" s="81">
        <v>-76440.629999999976</v>
      </c>
      <c r="BD360" s="81">
        <v>120507.69000000003</v>
      </c>
      <c r="BE360" s="81">
        <v>-45022.8</v>
      </c>
      <c r="BF360" s="81">
        <v>51281</v>
      </c>
      <c r="BG360" s="81">
        <v>46408.1</v>
      </c>
      <c r="BH360" s="81">
        <v>52666.299999999996</v>
      </c>
      <c r="BI360" s="81">
        <v>35959.9</v>
      </c>
      <c r="BJ360" s="81">
        <v>41184</v>
      </c>
      <c r="BK360" s="81">
        <v>51456.6</v>
      </c>
      <c r="BL360" s="81">
        <v>128600.5</v>
      </c>
      <c r="BM360" s="81">
        <v>46013</v>
      </c>
      <c r="BN360" s="81">
        <v>51456.6</v>
      </c>
      <c r="BO360" s="81">
        <v>45881.3</v>
      </c>
      <c r="BP360" s="81">
        <v>143350.90000000002</v>
      </c>
      <c r="BQ360" s="82">
        <v>445125.38999999996</v>
      </c>
      <c r="BR360" s="82">
        <v>-16744.839999999997</v>
      </c>
      <c r="BS360" s="83">
        <v>37.191911653651026</v>
      </c>
      <c r="BT360" s="84">
        <f t="shared" si="15"/>
        <v>-255687.45000000007</v>
      </c>
      <c r="BU360" s="84">
        <f t="shared" si="16"/>
        <v>332076.75</v>
      </c>
      <c r="BV360" s="84">
        <f t="shared" si="17"/>
        <v>-113048.63999999996</v>
      </c>
    </row>
    <row r="361" spans="1:74" collapsed="1" x14ac:dyDescent="0.3">
      <c r="A361" s="85" t="s">
        <v>444</v>
      </c>
      <c r="B361" s="86">
        <v>202036.89000000004</v>
      </c>
      <c r="C361" s="87">
        <v>191810.7</v>
      </c>
      <c r="D361" s="87">
        <v>237256.37999999998</v>
      </c>
      <c r="E361" s="87">
        <v>631103.97000000009</v>
      </c>
      <c r="F361" s="87">
        <v>195962.78999999998</v>
      </c>
      <c r="G361" s="87">
        <v>102647.19</v>
      </c>
      <c r="H361" s="87">
        <v>173052.04000000007</v>
      </c>
      <c r="I361" s="87">
        <v>471662.02</v>
      </c>
      <c r="J361" s="87">
        <v>156339.55999999997</v>
      </c>
      <c r="K361" s="87">
        <v>56421.11</v>
      </c>
      <c r="L361" s="87">
        <v>140797.07</v>
      </c>
      <c r="M361" s="87">
        <v>353557.74</v>
      </c>
      <c r="N361" s="87">
        <v>110134.79999999999</v>
      </c>
      <c r="O361" s="87">
        <v>98386.299999999988</v>
      </c>
      <c r="P361" s="87">
        <v>263224.74</v>
      </c>
      <c r="Q361" s="87">
        <v>471745.83999999997</v>
      </c>
      <c r="R361" s="88">
        <v>1928069.5700000003</v>
      </c>
      <c r="S361" s="86">
        <v>192926.69</v>
      </c>
      <c r="T361" s="87">
        <v>195790.82</v>
      </c>
      <c r="U361" s="87">
        <v>34488.570000000022</v>
      </c>
      <c r="V361" s="87">
        <v>423206.08</v>
      </c>
      <c r="W361" s="87">
        <v>195702.34999999998</v>
      </c>
      <c r="X361" s="87">
        <v>103959.17999999998</v>
      </c>
      <c r="Y361" s="87">
        <v>163342.15</v>
      </c>
      <c r="Z361" s="87">
        <v>463003.67999999993</v>
      </c>
      <c r="AA361" s="87">
        <v>119704.85</v>
      </c>
      <c r="AB361" s="87">
        <v>141523.5</v>
      </c>
      <c r="AC361" s="87">
        <v>184427.4</v>
      </c>
      <c r="AD361" s="87">
        <v>445655.75</v>
      </c>
      <c r="AE361" s="87">
        <v>161692</v>
      </c>
      <c r="AF361" s="87">
        <v>184427.4</v>
      </c>
      <c r="AG361" s="87">
        <v>161141.95000000001</v>
      </c>
      <c r="AH361" s="87">
        <v>507261.35000000003</v>
      </c>
      <c r="AI361" s="88">
        <v>1839126.8599999996</v>
      </c>
      <c r="AJ361" s="86">
        <v>192926.69</v>
      </c>
      <c r="AK361" s="87">
        <v>181127.1</v>
      </c>
      <c r="AL361" s="87">
        <v>204045.85</v>
      </c>
      <c r="AM361" s="87">
        <v>578099.64</v>
      </c>
      <c r="AN361" s="87">
        <v>177643.45</v>
      </c>
      <c r="AO361" s="87">
        <v>183694</v>
      </c>
      <c r="AP361" s="87">
        <v>163342.15</v>
      </c>
      <c r="AQ361" s="87">
        <v>524679.6</v>
      </c>
      <c r="AR361" s="87">
        <v>119704.85</v>
      </c>
      <c r="AS361" s="87">
        <v>141523.5</v>
      </c>
      <c r="AT361" s="87">
        <v>184427.4</v>
      </c>
      <c r="AU361" s="87">
        <v>445655.75</v>
      </c>
      <c r="AV361" s="87">
        <v>161692</v>
      </c>
      <c r="AW361" s="87">
        <v>184427.4</v>
      </c>
      <c r="AX361" s="87">
        <v>161141.95000000001</v>
      </c>
      <c r="AY361" s="87">
        <v>507261.35000000003</v>
      </c>
      <c r="AZ361" s="88"/>
      <c r="BA361" s="86">
        <v>192926.69</v>
      </c>
      <c r="BB361" s="87">
        <v>195790.82</v>
      </c>
      <c r="BC361" s="87">
        <v>34488.570000000022</v>
      </c>
      <c r="BD361" s="87">
        <v>423206.08</v>
      </c>
      <c r="BE361" s="87">
        <v>195702.34999999998</v>
      </c>
      <c r="BF361" s="87">
        <v>183694</v>
      </c>
      <c r="BG361" s="87">
        <v>163342.15</v>
      </c>
      <c r="BH361" s="87">
        <v>542738.5</v>
      </c>
      <c r="BI361" s="87">
        <v>119704.85</v>
      </c>
      <c r="BJ361" s="87">
        <v>141523.5</v>
      </c>
      <c r="BK361" s="87">
        <v>184427.4</v>
      </c>
      <c r="BL361" s="87">
        <v>445655.75</v>
      </c>
      <c r="BM361" s="87">
        <v>161692</v>
      </c>
      <c r="BN361" s="87">
        <v>184427.4</v>
      </c>
      <c r="BO361" s="87">
        <v>161141.95000000001</v>
      </c>
      <c r="BP361" s="87">
        <v>507261.35000000003</v>
      </c>
      <c r="BQ361" s="88">
        <v>1918861.6799999997</v>
      </c>
      <c r="BR361" s="88">
        <v>-91743.17</v>
      </c>
      <c r="BS361" s="88">
        <v>-46.878931193212551</v>
      </c>
      <c r="BT361" s="89">
        <f t="shared" si="15"/>
        <v>-88942.710000000661</v>
      </c>
      <c r="BU361" s="89">
        <f t="shared" si="16"/>
        <v>1839126.8599999996</v>
      </c>
      <c r="BV361" s="89">
        <f t="shared" si="17"/>
        <v>-79734.820000000065</v>
      </c>
    </row>
    <row r="362" spans="1:74" x14ac:dyDescent="0.3">
      <c r="A362" s="85" t="s">
        <v>445</v>
      </c>
      <c r="B362" s="90">
        <v>48.503977140072287</v>
      </c>
      <c r="C362" s="91">
        <v>48.899295682925079</v>
      </c>
      <c r="D362" s="91">
        <v>43.907365038959071</v>
      </c>
      <c r="E362" s="91">
        <v>46.77789497090761</v>
      </c>
      <c r="F362" s="91">
        <v>45.235737718450459</v>
      </c>
      <c r="G362" s="91">
        <v>29.15327952983575</v>
      </c>
      <c r="H362" s="91">
        <v>45.371825527054874</v>
      </c>
      <c r="I362" s="91">
        <v>40.426778996507181</v>
      </c>
      <c r="J362" s="91">
        <v>34.511999200707436</v>
      </c>
      <c r="K362" s="91">
        <v>10.349728457964822</v>
      </c>
      <c r="L362" s="91">
        <v>35.782060656531115</v>
      </c>
      <c r="M362" s="91">
        <v>25.405989130153834</v>
      </c>
      <c r="N362" s="91">
        <v>25.360471193736021</v>
      </c>
      <c r="O362" s="91">
        <v>23.776211304446466</v>
      </c>
      <c r="P362" s="91">
        <v>52.84137736573674</v>
      </c>
      <c r="Q362" s="91">
        <v>35.042250184083926</v>
      </c>
      <c r="R362" s="92">
        <v>36.699210763602814</v>
      </c>
      <c r="S362" s="90">
        <v>56.045268435093277</v>
      </c>
      <c r="T362" s="91">
        <v>46.002020800467051</v>
      </c>
      <c r="U362" s="91">
        <v>8.4947003335114815</v>
      </c>
      <c r="V362" s="91">
        <v>35.9915568014382</v>
      </c>
      <c r="W362" s="91">
        <v>41.789861999446423</v>
      </c>
      <c r="X362" s="91">
        <v>23.045653942436214</v>
      </c>
      <c r="Y362" s="91">
        <v>44.812661179698217</v>
      </c>
      <c r="Z362" s="91">
        <v>36.062227925114904</v>
      </c>
      <c r="AA362" s="91">
        <v>35.155609397944204</v>
      </c>
      <c r="AB362" s="91">
        <v>33.696071428571429</v>
      </c>
      <c r="AC362" s="91">
        <v>41.725656108597278</v>
      </c>
      <c r="AD362" s="91">
        <v>37.060769230769232</v>
      </c>
      <c r="AE362" s="91">
        <v>38.045176470588238</v>
      </c>
      <c r="AF362" s="91">
        <v>39.747284482758623</v>
      </c>
      <c r="AG362" s="91">
        <v>38.050047225501778</v>
      </c>
      <c r="AH362" s="91">
        <v>38.648483809523817</v>
      </c>
      <c r="AI362" s="92">
        <v>36.96922988853715</v>
      </c>
      <c r="AJ362" s="90">
        <v>56.045268435093277</v>
      </c>
      <c r="AK362" s="91">
        <v>48.735934346831698</v>
      </c>
      <c r="AL362" s="91">
        <v>45.780984967466907</v>
      </c>
      <c r="AM362" s="91">
        <v>49.768230214804674</v>
      </c>
      <c r="AN362" s="91">
        <v>38.326526429341968</v>
      </c>
      <c r="AO362" s="91">
        <v>36.375049504950496</v>
      </c>
      <c r="AP362" s="91">
        <v>41.404854245880863</v>
      </c>
      <c r="AQ362" s="91">
        <v>38.494468085106384</v>
      </c>
      <c r="AR362" s="91">
        <v>40.50925549915398</v>
      </c>
      <c r="AS362" s="91">
        <v>39.865774647887328</v>
      </c>
      <c r="AT362" s="91">
        <v>40.356105032822754</v>
      </c>
      <c r="AU362" s="91">
        <v>40.239796839729117</v>
      </c>
      <c r="AV362" s="91">
        <v>39.437073170731708</v>
      </c>
      <c r="AW362" s="91">
        <v>39.073601694915254</v>
      </c>
      <c r="AX362" s="91">
        <v>40.950940279542571</v>
      </c>
      <c r="AY362" s="91">
        <v>39.769607996863975</v>
      </c>
      <c r="AZ362" s="92"/>
      <c r="BA362" s="90">
        <v>56.045268435093277</v>
      </c>
      <c r="BB362" s="91">
        <v>46.002020800467051</v>
      </c>
      <c r="BC362" s="91">
        <v>8.4947003335114815</v>
      </c>
      <c r="BD362" s="91">
        <v>35.9915568014382</v>
      </c>
      <c r="BE362" s="91">
        <v>41.789861999446423</v>
      </c>
      <c r="BF362" s="91">
        <v>44.424183796856106</v>
      </c>
      <c r="BG362" s="91">
        <v>40.381248454882567</v>
      </c>
      <c r="BH362" s="91">
        <v>42.193739378361059</v>
      </c>
      <c r="BI362" s="91">
        <v>35.155609397944204</v>
      </c>
      <c r="BJ362" s="91">
        <v>37.243026315789471</v>
      </c>
      <c r="BK362" s="91">
        <v>41.725656108597278</v>
      </c>
      <c r="BL362" s="91">
        <v>38.33597849462366</v>
      </c>
      <c r="BM362" s="91">
        <v>38.045176470588238</v>
      </c>
      <c r="BN362" s="91">
        <v>39.747284482758623</v>
      </c>
      <c r="BO362" s="91">
        <v>38.050047225501778</v>
      </c>
      <c r="BP362" s="91">
        <v>38.648483809523817</v>
      </c>
      <c r="BQ362" s="92">
        <v>38.86578239226975</v>
      </c>
      <c r="BR362" s="92">
        <v>-18.744208057010209</v>
      </c>
      <c r="BS362" s="92">
        <v>-44.853481586654937</v>
      </c>
      <c r="BT362" s="93">
        <f t="shared" si="15"/>
        <v>0.27001912493433622</v>
      </c>
      <c r="BU362" s="93">
        <f t="shared" si="16"/>
        <v>36.96922988853715</v>
      </c>
      <c r="BV362" s="93">
        <f t="shared" si="17"/>
        <v>-1.8965525037326003</v>
      </c>
    </row>
    <row r="363" spans="1:74" x14ac:dyDescent="0.3">
      <c r="A363" s="94" t="s">
        <v>446</v>
      </c>
      <c r="B363" s="95">
        <v>82670.010000000038</v>
      </c>
      <c r="C363" s="96">
        <v>120890.15999999997</v>
      </c>
      <c r="D363" s="96">
        <v>187712.66000000006</v>
      </c>
      <c r="E363" s="96">
        <v>391272.83000000007</v>
      </c>
      <c r="F363" s="96">
        <v>104569.15000000008</v>
      </c>
      <c r="G363" s="96">
        <v>132298.47</v>
      </c>
      <c r="H363" s="96">
        <v>83825.829999999929</v>
      </c>
      <c r="I363" s="96">
        <v>320693.45</v>
      </c>
      <c r="J363" s="96">
        <v>164561.71000000005</v>
      </c>
      <c r="K363" s="96">
        <v>324461.99000000005</v>
      </c>
      <c r="L363" s="96">
        <v>109187.71000000002</v>
      </c>
      <c r="M363" s="96">
        <v>598211.41000000015</v>
      </c>
      <c r="N363" s="96">
        <v>150800</v>
      </c>
      <c r="O363" s="96">
        <v>220525.38999999996</v>
      </c>
      <c r="P363" s="96">
        <v>131852.97000000003</v>
      </c>
      <c r="Q363" s="96">
        <v>503178.36</v>
      </c>
      <c r="R363" s="97">
        <v>1813356.05</v>
      </c>
      <c r="S363" s="95">
        <v>9249.109999999986</v>
      </c>
      <c r="T363" s="96">
        <v>166621.07</v>
      </c>
      <c r="U363" s="96">
        <v>292870.74</v>
      </c>
      <c r="V363" s="96">
        <v>468740.92</v>
      </c>
      <c r="W363" s="96">
        <v>152978.05000000005</v>
      </c>
      <c r="X363" s="96">
        <v>236358.33000000002</v>
      </c>
      <c r="Y363" s="96">
        <v>72584.399999999994</v>
      </c>
      <c r="Z363" s="96">
        <v>461920.78</v>
      </c>
      <c r="AA363" s="96">
        <v>95796.9</v>
      </c>
      <c r="AB363" s="96">
        <v>149444.16999999998</v>
      </c>
      <c r="AC363" s="96">
        <v>120609.94999999998</v>
      </c>
      <c r="AD363" s="96">
        <v>365851.01999999996</v>
      </c>
      <c r="AE363" s="96">
        <v>134979.12</v>
      </c>
      <c r="AF363" s="96">
        <v>148737.04</v>
      </c>
      <c r="AG363" s="96">
        <v>144097.88999999996</v>
      </c>
      <c r="AH363" s="96">
        <v>427814.05</v>
      </c>
      <c r="AI363" s="97">
        <v>1724326.7699999998</v>
      </c>
      <c r="AJ363" s="95">
        <v>9249.109999999986</v>
      </c>
      <c r="AK363" s="96">
        <v>72055.00999999998</v>
      </c>
      <c r="AL363" s="96">
        <v>115881.80999999997</v>
      </c>
      <c r="AM363" s="96">
        <v>197185.92999999993</v>
      </c>
      <c r="AN363" s="96">
        <v>151928.34999999998</v>
      </c>
      <c r="AO363" s="96">
        <v>187205.22999999998</v>
      </c>
      <c r="AP363" s="96">
        <v>101656.56999999998</v>
      </c>
      <c r="AQ363" s="96">
        <v>440790.14999999991</v>
      </c>
      <c r="AR363" s="96">
        <v>65873.290000000008</v>
      </c>
      <c r="AS363" s="96">
        <v>101414.23000000001</v>
      </c>
      <c r="AT363" s="96">
        <v>150947.36000000002</v>
      </c>
      <c r="AU363" s="96">
        <v>318234.88</v>
      </c>
      <c r="AV363" s="96">
        <v>133931.07</v>
      </c>
      <c r="AW363" s="96">
        <v>168207.03</v>
      </c>
      <c r="AX363" s="96">
        <v>118822.84999999998</v>
      </c>
      <c r="AY363" s="96">
        <v>420960.94999999995</v>
      </c>
      <c r="AZ363" s="97"/>
      <c r="BA363" s="95">
        <v>9249.109999999986</v>
      </c>
      <c r="BB363" s="96">
        <v>166621.07</v>
      </c>
      <c r="BC363" s="96">
        <v>292870.74</v>
      </c>
      <c r="BD363" s="96">
        <v>468740.92</v>
      </c>
      <c r="BE363" s="96">
        <v>152978.05000000005</v>
      </c>
      <c r="BF363" s="96">
        <v>97070.280000000028</v>
      </c>
      <c r="BG363" s="96">
        <v>110218.03</v>
      </c>
      <c r="BH363" s="96">
        <v>360266.3600000001</v>
      </c>
      <c r="BI363" s="96">
        <v>101695.03</v>
      </c>
      <c r="BJ363" s="96">
        <v>116363.38</v>
      </c>
      <c r="BK363" s="96">
        <v>128283.37000000002</v>
      </c>
      <c r="BL363" s="96">
        <v>346341.78</v>
      </c>
      <c r="BM363" s="96">
        <v>142948.03000000003</v>
      </c>
      <c r="BN363" s="96">
        <v>159204.48000000001</v>
      </c>
      <c r="BO363" s="96">
        <v>147687.25</v>
      </c>
      <c r="BP363" s="96">
        <v>449839.76</v>
      </c>
      <c r="BQ363" s="97">
        <v>1625188.82</v>
      </c>
      <c r="BR363" s="97">
        <v>83380.27999999997</v>
      </c>
      <c r="BS363" s="97">
        <v>54.504734502760336</v>
      </c>
      <c r="BT363" s="89">
        <f t="shared" si="15"/>
        <v>-89029.280000000261</v>
      </c>
      <c r="BU363" s="89">
        <f t="shared" si="16"/>
        <v>1724326.7699999998</v>
      </c>
      <c r="BV363" s="89">
        <f t="shared" si="17"/>
        <v>99137.949999999721</v>
      </c>
    </row>
    <row r="364" spans="1:74" ht="13.5" thickBot="1" x14ac:dyDescent="0.35">
      <c r="A364" s="98" t="str">
        <f>"Gross Profit %-  "</f>
        <v xml:space="preserve">Gross Profit %-  </v>
      </c>
      <c r="B364" s="99">
        <f t="shared" ref="B364:AG364" si="18">B363/B13%</f>
        <v>19.84699069169768</v>
      </c>
      <c r="C364" s="100">
        <f t="shared" si="18"/>
        <v>30.819154921994034</v>
      </c>
      <c r="D364" s="100">
        <f t="shared" si="18"/>
        <v>34.738658176669539</v>
      </c>
      <c r="E364" s="100">
        <f t="shared" si="18"/>
        <v>29.001432753956202</v>
      </c>
      <c r="F364" s="100">
        <f t="shared" si="18"/>
        <v>24.138575710425982</v>
      </c>
      <c r="G364" s="100">
        <f t="shared" si="18"/>
        <v>37.574669869478058</v>
      </c>
      <c r="H364" s="100">
        <f t="shared" si="18"/>
        <v>21.977960695641368</v>
      </c>
      <c r="I364" s="100">
        <f t="shared" si="18"/>
        <v>27.487062089030243</v>
      </c>
      <c r="J364" s="100">
        <f t="shared" si="18"/>
        <v>36.327040986856119</v>
      </c>
      <c r="K364" s="100">
        <f t="shared" si="18"/>
        <v>59.518387557970733</v>
      </c>
      <c r="L364" s="100">
        <f t="shared" si="18"/>
        <v>27.748881863576635</v>
      </c>
      <c r="M364" s="100">
        <f t="shared" si="18"/>
        <v>42.986338186215349</v>
      </c>
      <c r="N364" s="100">
        <f t="shared" si="18"/>
        <v>34.724347399871725</v>
      </c>
      <c r="O364" s="100">
        <f t="shared" si="18"/>
        <v>53.292564824934622</v>
      </c>
      <c r="P364" s="100">
        <f t="shared" si="18"/>
        <v>26.468988228702088</v>
      </c>
      <c r="Q364" s="100">
        <f t="shared" si="18"/>
        <v>37.377122346933788</v>
      </c>
      <c r="R364" s="101">
        <f t="shared" si="18"/>
        <v>34.515733718262183</v>
      </c>
      <c r="S364" s="99">
        <f t="shared" si="18"/>
        <v>2.68686957069395</v>
      </c>
      <c r="T364" s="100">
        <f t="shared" si="18"/>
        <v>39.148443874621272</v>
      </c>
      <c r="U364" s="100">
        <f t="shared" si="18"/>
        <v>72.135469019265017</v>
      </c>
      <c r="V364" s="100">
        <f t="shared" si="18"/>
        <v>39.864066809575128</v>
      </c>
      <c r="W364" s="100">
        <f t="shared" si="18"/>
        <v>32.666606192743295</v>
      </c>
      <c r="X364" s="100">
        <f t="shared" si="18"/>
        <v>52.39587576193022</v>
      </c>
      <c r="Y364" s="100">
        <f t="shared" si="18"/>
        <v>19.91341563786008</v>
      </c>
      <c r="Z364" s="100">
        <f t="shared" si="18"/>
        <v>35.977883484007862</v>
      </c>
      <c r="AA364" s="100">
        <f t="shared" si="18"/>
        <v>28.134185022026429</v>
      </c>
      <c r="AB364" s="100">
        <f t="shared" si="18"/>
        <v>35.581945238095237</v>
      </c>
      <c r="AC364" s="100">
        <f t="shared" si="18"/>
        <v>27.287319004524882</v>
      </c>
      <c r="AD364" s="100">
        <f t="shared" si="18"/>
        <v>30.424201247401243</v>
      </c>
      <c r="AE364" s="100">
        <f t="shared" si="18"/>
        <v>31.759792941176471</v>
      </c>
      <c r="AF364" s="100">
        <f t="shared" si="18"/>
        <v>32.055396551724137</v>
      </c>
      <c r="AG364" s="100">
        <f t="shared" si="18"/>
        <v>34.02547579693033</v>
      </c>
      <c r="AH364" s="100">
        <f t="shared" ref="AH364:BM364" si="19">AH363/AH13%</f>
        <v>32.595356190476188</v>
      </c>
      <c r="AI364" s="101">
        <f t="shared" si="19"/>
        <v>34.661574549070927</v>
      </c>
      <c r="AJ364" s="99">
        <f t="shared" si="19"/>
        <v>2.68686957069395</v>
      </c>
      <c r="AK364" s="100">
        <f t="shared" si="19"/>
        <v>19.387867617381939</v>
      </c>
      <c r="AL364" s="100">
        <f t="shared" si="19"/>
        <v>25.999957370428532</v>
      </c>
      <c r="AM364" s="100">
        <f t="shared" si="19"/>
        <v>16.975611262031499</v>
      </c>
      <c r="AN364" s="100">
        <f t="shared" si="19"/>
        <v>32.778500539374321</v>
      </c>
      <c r="AO364" s="100">
        <f t="shared" si="19"/>
        <v>37.070342574257424</v>
      </c>
      <c r="AP364" s="100">
        <f t="shared" si="19"/>
        <v>25.768458808618497</v>
      </c>
      <c r="AQ364" s="100">
        <f t="shared" si="19"/>
        <v>32.339702861335283</v>
      </c>
      <c r="AR364" s="100">
        <f t="shared" si="19"/>
        <v>22.292145516074452</v>
      </c>
      <c r="AS364" s="100">
        <f t="shared" si="19"/>
        <v>28.56738873239437</v>
      </c>
      <c r="AT364" s="100">
        <f t="shared" si="19"/>
        <v>33.030056892778994</v>
      </c>
      <c r="AU364" s="100">
        <f t="shared" si="19"/>
        <v>28.734526410835215</v>
      </c>
      <c r="AV364" s="100">
        <f t="shared" si="19"/>
        <v>32.666114634146346</v>
      </c>
      <c r="AW364" s="100">
        <f t="shared" si="19"/>
        <v>35.637082627118644</v>
      </c>
      <c r="AX364" s="100">
        <f t="shared" si="19"/>
        <v>30.196404066073693</v>
      </c>
      <c r="AY364" s="100">
        <f t="shared" si="19"/>
        <v>33.003602508820066</v>
      </c>
      <c r="AZ364" s="101" t="e">
        <f t="shared" si="19"/>
        <v>#DIV/0!</v>
      </c>
      <c r="BA364" s="99">
        <f t="shared" si="19"/>
        <v>2.68686957069395</v>
      </c>
      <c r="BB364" s="100">
        <f t="shared" si="19"/>
        <v>39.148443874621272</v>
      </c>
      <c r="BC364" s="100">
        <f t="shared" si="19"/>
        <v>72.135469019265017</v>
      </c>
      <c r="BD364" s="100">
        <f t="shared" si="19"/>
        <v>39.864066809575128</v>
      </c>
      <c r="BE364" s="100">
        <f t="shared" si="19"/>
        <v>32.666606192743295</v>
      </c>
      <c r="BF364" s="100">
        <f t="shared" si="19"/>
        <v>23.475279322853694</v>
      </c>
      <c r="BG364" s="100">
        <f t="shared" si="19"/>
        <v>27.247967861557477</v>
      </c>
      <c r="BH364" s="100">
        <f t="shared" si="19"/>
        <v>28.007935498644017</v>
      </c>
      <c r="BI364" s="100">
        <f t="shared" si="19"/>
        <v>29.866381791483114</v>
      </c>
      <c r="BJ364" s="100">
        <f t="shared" si="19"/>
        <v>30.621942105263159</v>
      </c>
      <c r="BK364" s="100">
        <f t="shared" si="19"/>
        <v>29.023386877828059</v>
      </c>
      <c r="BL364" s="100">
        <f t="shared" si="19"/>
        <v>29.792841290322585</v>
      </c>
      <c r="BM364" s="100">
        <f t="shared" si="19"/>
        <v>33.634830588235303</v>
      </c>
      <c r="BN364" s="100">
        <f t="shared" ref="BN364:BS364" si="20">BN363/BN13%</f>
        <v>34.311310344827589</v>
      </c>
      <c r="BO364" s="100">
        <f t="shared" si="20"/>
        <v>34.873022432113338</v>
      </c>
      <c r="BP364" s="100">
        <f t="shared" si="20"/>
        <v>34.273505523809526</v>
      </c>
      <c r="BQ364" s="101">
        <f t="shared" si="20"/>
        <v>32.917555070707159</v>
      </c>
      <c r="BR364" s="101">
        <f t="shared" si="20"/>
        <v>-484.76906976744169</v>
      </c>
      <c r="BS364" s="101">
        <f t="shared" si="20"/>
        <v>-1483.9896954925498</v>
      </c>
      <c r="BT364" s="102">
        <f t="shared" si="15"/>
        <v>0.14584083080874422</v>
      </c>
      <c r="BU364" s="102" t="e">
        <f t="shared" si="16"/>
        <v>#DIV/0!</v>
      </c>
      <c r="BV364" s="102">
        <f t="shared" si="17"/>
        <v>1.7440194783637679</v>
      </c>
    </row>
    <row r="367" spans="1:74" x14ac:dyDescent="0.3">
      <c r="B367" s="65">
        <f t="shared" ref="B367:AI367" si="21">B116+B361</f>
        <v>333866.74</v>
      </c>
      <c r="C367" s="65">
        <f t="shared" si="21"/>
        <v>271366.41000000003</v>
      </c>
      <c r="D367" s="65">
        <f t="shared" si="21"/>
        <v>352644.01999999996</v>
      </c>
      <c r="E367" s="65">
        <f t="shared" si="21"/>
        <v>957877.17000000016</v>
      </c>
      <c r="F367" s="65">
        <f t="shared" si="21"/>
        <v>328634.32999999996</v>
      </c>
      <c r="G367" s="65">
        <f t="shared" si="21"/>
        <v>219796.36000000002</v>
      </c>
      <c r="H367" s="65">
        <f t="shared" si="21"/>
        <v>297582.76000000007</v>
      </c>
      <c r="I367" s="65">
        <f t="shared" si="21"/>
        <v>846013.45000000007</v>
      </c>
      <c r="J367" s="65">
        <f t="shared" si="21"/>
        <v>288438.88</v>
      </c>
      <c r="K367" s="65">
        <f t="shared" si="21"/>
        <v>220683.81</v>
      </c>
      <c r="L367" s="65">
        <f t="shared" si="21"/>
        <v>284297.37</v>
      </c>
      <c r="M367" s="65">
        <f t="shared" si="21"/>
        <v>793420.06</v>
      </c>
      <c r="N367" s="65">
        <f t="shared" si="21"/>
        <v>283477.42</v>
      </c>
      <c r="O367" s="65">
        <f t="shared" si="21"/>
        <v>193276.03</v>
      </c>
      <c r="P367" s="65">
        <f t="shared" si="21"/>
        <v>366288.36</v>
      </c>
      <c r="Q367" s="65">
        <f t="shared" si="21"/>
        <v>843041.80999999994</v>
      </c>
      <c r="R367" s="65">
        <f t="shared" si="21"/>
        <v>3440352.49</v>
      </c>
      <c r="S367" s="65">
        <f t="shared" si="21"/>
        <v>334984.57</v>
      </c>
      <c r="T367" s="65">
        <f t="shared" si="21"/>
        <v>258992.45</v>
      </c>
      <c r="U367" s="65">
        <f t="shared" si="21"/>
        <v>113130.28000000003</v>
      </c>
      <c r="V367" s="65">
        <f t="shared" si="21"/>
        <v>707107.3</v>
      </c>
      <c r="W367" s="65">
        <f t="shared" si="21"/>
        <v>315322.96999999997</v>
      </c>
      <c r="X367" s="65">
        <f t="shared" si="21"/>
        <v>214742.69</v>
      </c>
      <c r="Y367" s="65">
        <f t="shared" si="21"/>
        <v>291915.59999999998</v>
      </c>
      <c r="Z367" s="65">
        <f t="shared" si="21"/>
        <v>821981.26</v>
      </c>
      <c r="AA367" s="65">
        <f t="shared" si="21"/>
        <v>244703.1</v>
      </c>
      <c r="AB367" s="65">
        <f t="shared" si="21"/>
        <v>270555.83</v>
      </c>
      <c r="AC367" s="65">
        <f t="shared" si="21"/>
        <v>321390.05</v>
      </c>
      <c r="AD367" s="65">
        <f t="shared" si="21"/>
        <v>836648.98</v>
      </c>
      <c r="AE367" s="65">
        <f t="shared" si="21"/>
        <v>290020.88</v>
      </c>
      <c r="AF367" s="65">
        <f t="shared" si="21"/>
        <v>315262.95999999996</v>
      </c>
      <c r="AG367" s="65">
        <f t="shared" si="21"/>
        <v>279402.11000000004</v>
      </c>
      <c r="AH367" s="65">
        <f t="shared" si="21"/>
        <v>884685.95000000007</v>
      </c>
      <c r="AI367" s="65">
        <f t="shared" si="21"/>
        <v>3250423.4899999998</v>
      </c>
      <c r="AM367" s="65">
        <f t="shared" ref="AM367:BQ367" si="22">AM116+AM361</f>
        <v>964397.75</v>
      </c>
      <c r="AN367" s="65">
        <f t="shared" si="22"/>
        <v>311571.65000000002</v>
      </c>
      <c r="AO367" s="65">
        <f t="shared" si="22"/>
        <v>317794.77</v>
      </c>
      <c r="AP367" s="65">
        <f t="shared" si="22"/>
        <v>292843.43</v>
      </c>
      <c r="AQ367" s="65">
        <f t="shared" si="22"/>
        <v>922209.85</v>
      </c>
      <c r="AR367" s="65">
        <f t="shared" si="22"/>
        <v>229626.71</v>
      </c>
      <c r="AS367" s="65">
        <f t="shared" si="22"/>
        <v>253585.77</v>
      </c>
      <c r="AT367" s="65">
        <f t="shared" si="22"/>
        <v>306052.64</v>
      </c>
      <c r="AU367" s="65">
        <f t="shared" si="22"/>
        <v>789265.12</v>
      </c>
      <c r="AV367" s="65">
        <f t="shared" si="22"/>
        <v>276068.93</v>
      </c>
      <c r="AW367" s="65">
        <f t="shared" si="22"/>
        <v>303792.96999999997</v>
      </c>
      <c r="AX367" s="65">
        <f t="shared" si="22"/>
        <v>274677.15000000002</v>
      </c>
      <c r="AY367" s="65">
        <f t="shared" si="22"/>
        <v>854539.05</v>
      </c>
      <c r="AZ367" s="65">
        <f t="shared" si="22"/>
        <v>0</v>
      </c>
      <c r="BA367" s="65">
        <f t="shared" si="22"/>
        <v>334984.57</v>
      </c>
      <c r="BB367" s="65">
        <f t="shared" si="22"/>
        <v>258992.45</v>
      </c>
      <c r="BC367" s="65">
        <f t="shared" si="22"/>
        <v>113130.28000000003</v>
      </c>
      <c r="BD367" s="65">
        <f t="shared" si="22"/>
        <v>707107.3</v>
      </c>
      <c r="BE367" s="65">
        <f t="shared" si="22"/>
        <v>315322.96999999997</v>
      </c>
      <c r="BF367" s="65">
        <f t="shared" si="22"/>
        <v>316429.71999999997</v>
      </c>
      <c r="BG367" s="65">
        <f t="shared" si="22"/>
        <v>294281.96999999997</v>
      </c>
      <c r="BH367" s="65">
        <f t="shared" si="22"/>
        <v>926034.65999999992</v>
      </c>
      <c r="BI367" s="65">
        <f t="shared" si="22"/>
        <v>238804.97000000003</v>
      </c>
      <c r="BJ367" s="65">
        <f t="shared" si="22"/>
        <v>263636.62</v>
      </c>
      <c r="BK367" s="65">
        <f t="shared" si="22"/>
        <v>313716.63</v>
      </c>
      <c r="BL367" s="65">
        <f t="shared" si="22"/>
        <v>816158.22</v>
      </c>
      <c r="BM367" s="65">
        <f t="shared" si="22"/>
        <v>282051.96999999997</v>
      </c>
      <c r="BN367" s="65">
        <f t="shared" si="22"/>
        <v>304795.52000000002</v>
      </c>
      <c r="BO367" s="65">
        <f t="shared" si="22"/>
        <v>275812.75</v>
      </c>
      <c r="BP367" s="65">
        <f t="shared" si="22"/>
        <v>862660.24</v>
      </c>
      <c r="BQ367" s="65">
        <f t="shared" si="22"/>
        <v>3311960.42</v>
      </c>
    </row>
    <row r="372" spans="53:69" x14ac:dyDescent="0.3">
      <c r="BA372" s="74"/>
    </row>
    <row r="373" spans="53:69" x14ac:dyDescent="0.3">
      <c r="BQ373" s="65" t="s">
        <v>714</v>
      </c>
    </row>
  </sheetData>
  <sheetProtection sort="0" autoFilter="0"/>
  <mergeCells count="7">
    <mergeCell ref="BV8:BV10"/>
    <mergeCell ref="B6:R6"/>
    <mergeCell ref="S6:AI6"/>
    <mergeCell ref="AJ6:AZ6"/>
    <mergeCell ref="BA6:BQ6"/>
    <mergeCell ref="BT8:BT10"/>
    <mergeCell ref="BU8:BU10"/>
  </mergeCells>
  <conditionalFormatting sqref="BS11">
    <cfRule type="expression" dxfId="46" priority="16">
      <formula>BS11&gt;50</formula>
    </cfRule>
    <cfRule type="expression" dxfId="45" priority="17">
      <formula>AND(BS11&gt;20,BS11&lt;50)</formula>
    </cfRule>
    <cfRule type="expression" dxfId="44" priority="18">
      <formula>BS11&lt;-50</formula>
    </cfRule>
    <cfRule type="expression" dxfId="43" priority="19">
      <formula>AND(BS11&lt;-20,BS11&gt;-50)</formula>
    </cfRule>
    <cfRule type="expression" dxfId="42" priority="20">
      <formula>AND(BS11&lt;20,BS11&gt;-20)</formula>
    </cfRule>
  </conditionalFormatting>
  <conditionalFormatting sqref="BS12">
    <cfRule type="expression" dxfId="41" priority="11">
      <formula>BS12&gt;50</formula>
    </cfRule>
    <cfRule type="expression" dxfId="40" priority="12">
      <formula>AND(BS12&gt;20,BS12&lt;50)</formula>
    </cfRule>
    <cfRule type="expression" dxfId="39" priority="13">
      <formula>BS12&lt;-50</formula>
    </cfRule>
    <cfRule type="expression" dxfId="38" priority="14">
      <formula>AND(BS12&lt;-20,BS12&gt;-50)</formula>
    </cfRule>
    <cfRule type="expression" dxfId="37" priority="15">
      <formula>AND(BS12&lt;20,BS12&gt;-20)</formula>
    </cfRule>
  </conditionalFormatting>
  <conditionalFormatting sqref="BS14:BS115">
    <cfRule type="expression" dxfId="36" priority="6">
      <formula>BS14&gt;50</formula>
    </cfRule>
    <cfRule type="expression" dxfId="35" priority="7">
      <formula>AND(BS14&gt;20,BS14&lt;50)</formula>
    </cfRule>
    <cfRule type="expression" dxfId="34" priority="8">
      <formula>BS14&lt;-50</formula>
    </cfRule>
    <cfRule type="expression" dxfId="33" priority="9">
      <formula>AND(BS14&lt;-20,BS14&gt;-50)</formula>
    </cfRule>
    <cfRule type="expression" dxfId="32" priority="10">
      <formula>AND(BS14&lt;20,BS14&gt;-20)</formula>
    </cfRule>
  </conditionalFormatting>
  <conditionalFormatting sqref="BS118:BS360">
    <cfRule type="expression" dxfId="31" priority="1">
      <formula>BS118&gt;50</formula>
    </cfRule>
    <cfRule type="expression" dxfId="30" priority="2">
      <formula>AND(BS118&gt;20,BS118&lt;50)</formula>
    </cfRule>
    <cfRule type="expression" dxfId="29" priority="3">
      <formula>BS118&lt;-50</formula>
    </cfRule>
    <cfRule type="expression" dxfId="28" priority="4">
      <formula>AND(BS118&lt;-20,BS118&gt;-50)</formula>
    </cfRule>
    <cfRule type="expression" dxfId="27" priority="5">
      <formula>AND(BS118&lt;20,BS118&gt;-20)</formula>
    </cfRule>
  </conditionalFormatting>
  <pageMargins left="0.7" right="0.7" top="0.75" bottom="0.75" header="0.3" footer="0.3"/>
  <pageSetup paperSize="9" orientation="portrait" horizontalDpi="300" verticalDpi="300" r:id="rId1"/>
  <customProperties>
    <customPr name="CellIDs" r:id="rId2"/>
    <customPr name="ConnName" r:id="rId3"/>
    <customPr name="ConnPOV" r:id="rId4"/>
    <customPr name="HyperionPOVXML" r:id="rId5"/>
    <customPr name="HyperionXML" r:id="rId6"/>
    <customPr name="NameConnectionMap" r:id="rId7"/>
    <customPr name="POVPosition" r:id="rId8"/>
    <customPr name="SheetHasParityContent" r:id="rId9"/>
    <customPr name="SheetOptions" r:id="rId10"/>
    <customPr name="ShowPOV" r:id="rId1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 filterMode="1"/>
  <dimension ref="A1:N875"/>
  <sheetViews>
    <sheetView zoomScale="90" zoomScaleNormal="90" zoomScalePageLayoutView="90" workbookViewId="0">
      <selection activeCell="A103" sqref="A103:XFD263"/>
    </sheetView>
  </sheetViews>
  <sheetFormatPr defaultColWidth="8.7265625" defaultRowHeight="14.5" x14ac:dyDescent="0.35"/>
  <cols>
    <col min="1" max="1" width="66.7265625" style="115" customWidth="1"/>
    <col min="2" max="2" width="80.7265625" customWidth="1"/>
    <col min="3" max="3" width="24.26953125" customWidth="1"/>
    <col min="4" max="4" width="31.26953125" customWidth="1"/>
    <col min="5" max="5" width="8.54296875" customWidth="1"/>
    <col min="6" max="6" width="10.7265625" customWidth="1"/>
    <col min="7" max="8" width="10" customWidth="1"/>
    <col min="9" max="9" width="31.26953125" customWidth="1"/>
    <col min="10" max="10" width="19.26953125" customWidth="1"/>
    <col min="11" max="11" width="30.1796875" customWidth="1"/>
    <col min="12" max="12" width="38.26953125" hidden="1" customWidth="1"/>
    <col min="13" max="13" width="8.7265625" customWidth="1"/>
    <col min="14" max="14" width="89.26953125" bestFit="1" customWidth="1"/>
  </cols>
  <sheetData>
    <row r="1" spans="1:14" x14ac:dyDescent="0.35">
      <c r="A1" s="117" t="s">
        <v>656</v>
      </c>
      <c r="B1" s="117" t="s">
        <v>451</v>
      </c>
      <c r="C1" s="117" t="s">
        <v>460</v>
      </c>
      <c r="D1" s="117" t="s">
        <v>452</v>
      </c>
      <c r="E1" s="117" t="s">
        <v>453</v>
      </c>
      <c r="F1" s="117" t="s">
        <v>454</v>
      </c>
      <c r="G1" s="117" t="s">
        <v>455</v>
      </c>
      <c r="H1" s="117" t="s">
        <v>456</v>
      </c>
      <c r="I1" s="117" t="s">
        <v>457</v>
      </c>
      <c r="J1" s="117" t="s">
        <v>458</v>
      </c>
      <c r="K1" s="117" t="s">
        <v>459</v>
      </c>
      <c r="L1" s="117" t="s">
        <v>461</v>
      </c>
      <c r="M1" s="117" t="s">
        <v>462</v>
      </c>
      <c r="N1" s="117" t="s">
        <v>656</v>
      </c>
    </row>
    <row r="2" spans="1:14" hidden="1" x14ac:dyDescent="0.35">
      <c r="A2" s="127" t="str">
        <f t="shared" ref="A2:A53" si="0">HYPERLINK(CONCATENATE("http://crm.corp.halliburton.com/SalesMethod/main.aspx?etc=3&amp;id=%7b",L2,"%7d&amp;pagetype=entityrecord "),B2)</f>
        <v>DZ_JVGAS_SW_Perp_D&amp;C_wellplanning</v>
      </c>
      <c r="B2" s="115" t="s">
        <v>1485</v>
      </c>
      <c r="C2" s="115" t="s">
        <v>465</v>
      </c>
      <c r="D2" s="115" t="s">
        <v>1488</v>
      </c>
      <c r="E2" s="115" t="s">
        <v>674</v>
      </c>
      <c r="F2" s="118">
        <v>43343.291666666664</v>
      </c>
      <c r="G2" s="119">
        <v>47000</v>
      </c>
      <c r="H2" s="119">
        <v>0</v>
      </c>
      <c r="I2" s="115" t="s">
        <v>1487</v>
      </c>
      <c r="J2" s="120">
        <v>43262.299895833334</v>
      </c>
      <c r="K2" s="115"/>
      <c r="L2" s="115" t="s">
        <v>1486</v>
      </c>
      <c r="M2" s="115" t="s">
        <v>464</v>
      </c>
      <c r="N2" s="127" t="str">
        <f t="shared" ref="N2:N53" si="1">HYPERLINK(CONCATENATE("http://crm.corp.halliburton.com/SalesMethod/main.aspx?etc=3&amp;id=%7b",L2,"%7d&amp;pagetype=entityrecord "),B2)</f>
        <v>DZ_JVGAS_SW_Perp_D&amp;C_wellplanning</v>
      </c>
    </row>
    <row r="3" spans="1:14" hidden="1" x14ac:dyDescent="0.35">
      <c r="A3" s="127" t="str">
        <f t="shared" si="0"/>
        <v>DZ_GB_SW_PERP_IMPT_DSIS</v>
      </c>
      <c r="B3" s="115" t="s">
        <v>1005</v>
      </c>
      <c r="C3" s="115" t="s">
        <v>465</v>
      </c>
      <c r="D3" s="115" t="s">
        <v>1488</v>
      </c>
      <c r="E3" s="115" t="s">
        <v>127</v>
      </c>
      <c r="F3" s="118">
        <v>43372.291666666664</v>
      </c>
      <c r="G3" s="119">
        <v>99000</v>
      </c>
      <c r="H3" s="119">
        <v>0</v>
      </c>
      <c r="I3" s="115" t="s">
        <v>1488</v>
      </c>
      <c r="J3" s="120">
        <v>43242.392777777779</v>
      </c>
      <c r="K3" s="115"/>
      <c r="L3" s="115" t="s">
        <v>932</v>
      </c>
      <c r="M3" s="115" t="s">
        <v>464</v>
      </c>
      <c r="N3" s="127" t="str">
        <f t="shared" si="1"/>
        <v>DZ_GB_SW_PERP_IMPT_DSIS</v>
      </c>
    </row>
    <row r="4" spans="1:14" hidden="1" x14ac:dyDescent="0.35">
      <c r="A4" s="127" t="str">
        <f t="shared" si="0"/>
        <v>DZ_ENAGEO_M&amp;S_SeisSpace SW M&amp;S renewal</v>
      </c>
      <c r="B4" s="115" t="s">
        <v>1489</v>
      </c>
      <c r="C4" s="115" t="s">
        <v>465</v>
      </c>
      <c r="D4" s="115" t="s">
        <v>1488</v>
      </c>
      <c r="E4" s="115" t="s">
        <v>127</v>
      </c>
      <c r="F4" s="118">
        <v>43281.291666666664</v>
      </c>
      <c r="G4" s="119">
        <v>2000000</v>
      </c>
      <c r="H4" s="119">
        <v>0</v>
      </c>
      <c r="I4" s="115" t="s">
        <v>1488</v>
      </c>
      <c r="J4" s="120">
        <v>43248.2106712963</v>
      </c>
      <c r="K4" s="115"/>
      <c r="L4" s="115" t="s">
        <v>1490</v>
      </c>
      <c r="M4" s="115" t="s">
        <v>464</v>
      </c>
      <c r="N4" s="127" t="str">
        <f t="shared" si="1"/>
        <v>DZ_ENAGEO_M&amp;S_SeisSpace SW M&amp;S renewal</v>
      </c>
    </row>
    <row r="5" spans="1:14" hidden="1" x14ac:dyDescent="0.35">
      <c r="A5" s="127" t="str">
        <f t="shared" si="0"/>
        <v>DZ_GB_SW_PERP_G&amp;G_Velocity Modeling</v>
      </c>
      <c r="B5" s="115" t="s">
        <v>1003</v>
      </c>
      <c r="C5" s="115" t="s">
        <v>465</v>
      </c>
      <c r="D5" s="115" t="s">
        <v>1488</v>
      </c>
      <c r="E5" s="115" t="s">
        <v>126</v>
      </c>
      <c r="F5" s="118">
        <v>43373.291666666664</v>
      </c>
      <c r="G5" s="119">
        <v>70000</v>
      </c>
      <c r="H5" s="119">
        <v>0</v>
      </c>
      <c r="I5" s="115" t="s">
        <v>1488</v>
      </c>
      <c r="J5" s="120">
        <v>43248.239652777775</v>
      </c>
      <c r="K5" s="115"/>
      <c r="L5" s="115" t="s">
        <v>755</v>
      </c>
      <c r="M5" s="115" t="s">
        <v>464</v>
      </c>
      <c r="N5" s="127" t="str">
        <f t="shared" si="1"/>
        <v>DZ_GB_SW_PERP_G&amp;G_Velocity Modeling</v>
      </c>
    </row>
    <row r="6" spans="1:14" hidden="1" x14ac:dyDescent="0.35">
      <c r="A6" s="127" t="str">
        <f t="shared" si="0"/>
        <v>DZ_ENAGEO_SER_G&amp;G_ SeisSpace mentoring</v>
      </c>
      <c r="B6" s="115" t="s">
        <v>1007</v>
      </c>
      <c r="C6" s="115" t="s">
        <v>465</v>
      </c>
      <c r="D6" s="115" t="s">
        <v>1488</v>
      </c>
      <c r="E6" s="115" t="s">
        <v>674</v>
      </c>
      <c r="F6" s="118">
        <v>43370.291666666664</v>
      </c>
      <c r="G6" s="119">
        <v>112500</v>
      </c>
      <c r="H6" s="119">
        <v>112500</v>
      </c>
      <c r="I6" s="115" t="s">
        <v>1488</v>
      </c>
      <c r="J6" s="120">
        <v>43248.215682870374</v>
      </c>
      <c r="K6" s="115"/>
      <c r="L6" s="115" t="s">
        <v>883</v>
      </c>
      <c r="M6" s="115" t="s">
        <v>464</v>
      </c>
      <c r="N6" s="127" t="str">
        <f t="shared" si="1"/>
        <v>DZ_ENAGEO_SER_G&amp;G_ SeisSpace mentoring</v>
      </c>
    </row>
    <row r="7" spans="1:14" hidden="1" x14ac:dyDescent="0.35">
      <c r="A7" s="127" t="str">
        <f t="shared" si="0"/>
        <v>DZ_GB_SW_Perp_Eng_Nexus add license</v>
      </c>
      <c r="B7" s="115" t="s">
        <v>1006</v>
      </c>
      <c r="C7" s="115" t="s">
        <v>465</v>
      </c>
      <c r="D7" s="115" t="s">
        <v>1488</v>
      </c>
      <c r="E7" s="115" t="s">
        <v>126</v>
      </c>
      <c r="F7" s="118">
        <v>43404.291666666664</v>
      </c>
      <c r="G7" s="119">
        <v>200000</v>
      </c>
      <c r="H7" s="119">
        <v>0</v>
      </c>
      <c r="I7" s="115" t="s">
        <v>1488</v>
      </c>
      <c r="J7" s="120">
        <v>43248.207546296297</v>
      </c>
      <c r="K7" s="115"/>
      <c r="L7" s="115" t="s">
        <v>884</v>
      </c>
      <c r="M7" s="115" t="s">
        <v>464</v>
      </c>
      <c r="N7" s="127" t="str">
        <f t="shared" si="1"/>
        <v>DZ_GB_SW_Perp_Eng_Nexus add license</v>
      </c>
    </row>
    <row r="8" spans="1:14" hidden="1" x14ac:dyDescent="0.35">
      <c r="A8" s="127" t="str">
        <f t="shared" si="0"/>
        <v>DZ_ENAGEO_HW_Third Party_training_panasas</v>
      </c>
      <c r="B8" s="115" t="s">
        <v>1491</v>
      </c>
      <c r="C8" s="115" t="s">
        <v>465</v>
      </c>
      <c r="D8" s="115" t="s">
        <v>1488</v>
      </c>
      <c r="E8" s="115" t="s">
        <v>674</v>
      </c>
      <c r="F8" s="118">
        <v>43312.291666666664</v>
      </c>
      <c r="G8" s="119">
        <v>35000</v>
      </c>
      <c r="H8" s="119">
        <v>35000</v>
      </c>
      <c r="I8" s="115" t="s">
        <v>1488</v>
      </c>
      <c r="J8" s="120">
        <v>43248.201631944445</v>
      </c>
      <c r="K8" s="115"/>
      <c r="L8" s="115" t="s">
        <v>1492</v>
      </c>
      <c r="M8" s="115" t="s">
        <v>464</v>
      </c>
      <c r="N8" s="127" t="str">
        <f t="shared" si="1"/>
        <v>DZ_ENAGEO_HW_Third Party_training_panasas</v>
      </c>
    </row>
    <row r="9" spans="1:14" hidden="1" x14ac:dyDescent="0.35">
      <c r="A9" s="127" t="str">
        <f t="shared" si="0"/>
        <v>DZ_ISARENE_ M&amp;S_EDT renewal</v>
      </c>
      <c r="B9" s="115" t="s">
        <v>1493</v>
      </c>
      <c r="C9" s="115" t="s">
        <v>465</v>
      </c>
      <c r="D9" s="115" t="s">
        <v>1488</v>
      </c>
      <c r="E9" s="115" t="s">
        <v>127</v>
      </c>
      <c r="F9" s="118">
        <v>43312.291666666664</v>
      </c>
      <c r="G9" s="119">
        <v>200000</v>
      </c>
      <c r="H9" s="119">
        <v>0</v>
      </c>
      <c r="I9" s="115" t="s">
        <v>1488</v>
      </c>
      <c r="J9" s="120">
        <v>43261.163784722223</v>
      </c>
      <c r="K9" s="115"/>
      <c r="L9" s="115" t="s">
        <v>1494</v>
      </c>
      <c r="M9" s="115" t="s">
        <v>464</v>
      </c>
      <c r="N9" s="127" t="str">
        <f t="shared" si="1"/>
        <v>DZ_ISARENE_ M&amp;S_EDT renewal</v>
      </c>
    </row>
    <row r="10" spans="1:14" hidden="1" x14ac:dyDescent="0.35">
      <c r="A10" s="127" t="str">
        <f t="shared" si="0"/>
        <v>DZ_GB_SW_Perp_Eng_DMS</v>
      </c>
      <c r="B10" s="115" t="s">
        <v>999</v>
      </c>
      <c r="C10" s="115" t="s">
        <v>465</v>
      </c>
      <c r="D10" s="115" t="s">
        <v>1488</v>
      </c>
      <c r="E10" s="115" t="s">
        <v>127</v>
      </c>
      <c r="F10" s="118">
        <v>43343.291666666664</v>
      </c>
      <c r="G10" s="119">
        <v>100000</v>
      </c>
      <c r="H10" s="119">
        <v>0</v>
      </c>
      <c r="I10" s="115" t="s">
        <v>1488</v>
      </c>
      <c r="J10" s="120">
        <v>43248.222743055558</v>
      </c>
      <c r="K10" s="115"/>
      <c r="L10" s="115" t="s">
        <v>724</v>
      </c>
      <c r="M10" s="115" t="s">
        <v>464</v>
      </c>
      <c r="N10" s="127" t="str">
        <f t="shared" si="1"/>
        <v>DZ_GB_SW_Perp_Eng_DMS</v>
      </c>
    </row>
    <row r="11" spans="1:14" hidden="1" x14ac:dyDescent="0.35">
      <c r="A11" s="127" t="str">
        <f t="shared" si="0"/>
        <v>DZ_ENAGEO_HW_Third Party SW &amp; M&amp;S renewal</v>
      </c>
      <c r="B11" s="115" t="s">
        <v>998</v>
      </c>
      <c r="C11" s="115" t="s">
        <v>465</v>
      </c>
      <c r="D11" s="115" t="s">
        <v>1488</v>
      </c>
      <c r="E11" s="115" t="s">
        <v>128</v>
      </c>
      <c r="F11" s="118">
        <v>43281.291666666664</v>
      </c>
      <c r="G11" s="119">
        <v>71000</v>
      </c>
      <c r="H11" s="119">
        <v>0</v>
      </c>
      <c r="I11" s="115" t="s">
        <v>1488</v>
      </c>
      <c r="J11" s="120">
        <v>43248.217314814814</v>
      </c>
      <c r="K11" s="115"/>
      <c r="L11" s="115" t="s">
        <v>730</v>
      </c>
      <c r="M11" s="115" t="s">
        <v>464</v>
      </c>
      <c r="N11" s="127" t="str">
        <f t="shared" si="1"/>
        <v>DZ_ENAGEO_HW_Third Party SW &amp; M&amp;S renewal</v>
      </c>
    </row>
    <row r="12" spans="1:14" hidden="1" x14ac:dyDescent="0.35">
      <c r="A12" s="127" t="str">
        <f t="shared" si="0"/>
        <v>DZ_OURHOUD_SW_PERP_ENG_Nexus</v>
      </c>
      <c r="B12" s="115" t="s">
        <v>1012</v>
      </c>
      <c r="C12" s="115" t="s">
        <v>465</v>
      </c>
      <c r="D12" s="115" t="s">
        <v>1488</v>
      </c>
      <c r="E12" s="115" t="s">
        <v>127</v>
      </c>
      <c r="F12" s="118">
        <v>43343.291666666664</v>
      </c>
      <c r="G12" s="119">
        <v>200000</v>
      </c>
      <c r="H12" s="119">
        <v>0</v>
      </c>
      <c r="I12" s="115" t="s">
        <v>1488</v>
      </c>
      <c r="J12" s="120">
        <v>43248.170694444445</v>
      </c>
      <c r="K12" s="115"/>
      <c r="L12" s="115" t="s">
        <v>1013</v>
      </c>
      <c r="M12" s="115" t="s">
        <v>464</v>
      </c>
      <c r="N12" s="127" t="str">
        <f t="shared" si="1"/>
        <v>DZ_OURHOUD_SW_PERP_ENG_Nexus</v>
      </c>
    </row>
    <row r="13" spans="1:14" hidden="1" x14ac:dyDescent="0.35">
      <c r="A13" s="127" t="str">
        <f t="shared" si="0"/>
        <v>DZ_GB-SW-Perp-G&amp;G AFI</v>
      </c>
      <c r="B13" s="115" t="s">
        <v>1010</v>
      </c>
      <c r="C13" s="115" t="s">
        <v>465</v>
      </c>
      <c r="D13" s="115" t="s">
        <v>1488</v>
      </c>
      <c r="E13" s="115" t="s">
        <v>127</v>
      </c>
      <c r="F13" s="118">
        <v>43403.291666666664</v>
      </c>
      <c r="G13" s="119">
        <v>30000</v>
      </c>
      <c r="H13" s="119">
        <v>0</v>
      </c>
      <c r="I13" s="115" t="s">
        <v>1488</v>
      </c>
      <c r="J13" s="120">
        <v>43248.221585648149</v>
      </c>
      <c r="K13" s="115"/>
      <c r="L13" s="115" t="s">
        <v>1011</v>
      </c>
      <c r="M13" s="115" t="s">
        <v>464</v>
      </c>
      <c r="N13" s="127" t="str">
        <f t="shared" si="1"/>
        <v>DZ_GB-SW-Perp-G&amp;G AFI</v>
      </c>
    </row>
    <row r="14" spans="1:14" hidden="1" x14ac:dyDescent="0.35">
      <c r="A14" s="127" t="str">
        <f t="shared" si="0"/>
        <v>DZ_JVGAS_SW_Prod_DSPM DSWIM DSPS</v>
      </c>
      <c r="B14" s="115" t="s">
        <v>1000</v>
      </c>
      <c r="C14" s="115" t="s">
        <v>465</v>
      </c>
      <c r="D14" s="115" t="s">
        <v>1488</v>
      </c>
      <c r="E14" s="115" t="s">
        <v>674</v>
      </c>
      <c r="F14" s="118">
        <v>43404.291666666664</v>
      </c>
      <c r="G14" s="119">
        <v>200000</v>
      </c>
      <c r="H14" s="119">
        <v>0</v>
      </c>
      <c r="I14" s="115" t="s">
        <v>1488</v>
      </c>
      <c r="J14" s="120">
        <v>43242.394837962966</v>
      </c>
      <c r="K14" s="115"/>
      <c r="L14" s="115" t="s">
        <v>790</v>
      </c>
      <c r="M14" s="115" t="s">
        <v>464</v>
      </c>
      <c r="N14" s="127" t="str">
        <f t="shared" si="1"/>
        <v>DZ_JVGAS_SW_Prod_DSPM DSWIM DSPS</v>
      </c>
    </row>
    <row r="15" spans="1:14" hidden="1" x14ac:dyDescent="0.35">
      <c r="A15" s="127" t="str">
        <f t="shared" si="0"/>
        <v>DZ_JVGAS_SW_perp_IMPT_DSIS</v>
      </c>
      <c r="B15" s="115" t="s">
        <v>1008</v>
      </c>
      <c r="C15" s="115" t="s">
        <v>465</v>
      </c>
      <c r="D15" s="115" t="s">
        <v>1488</v>
      </c>
      <c r="E15" s="115" t="s">
        <v>127</v>
      </c>
      <c r="F15" s="118">
        <v>43343.291666666664</v>
      </c>
      <c r="G15" s="119">
        <v>90000</v>
      </c>
      <c r="H15" s="119">
        <v>0</v>
      </c>
      <c r="I15" s="115" t="s">
        <v>1488</v>
      </c>
      <c r="J15" s="120">
        <v>43242.390833333331</v>
      </c>
      <c r="K15" s="115"/>
      <c r="L15" s="115" t="s">
        <v>1009</v>
      </c>
      <c r="M15" s="115" t="s">
        <v>464</v>
      </c>
      <c r="N15" s="127" t="str">
        <f t="shared" si="1"/>
        <v>DZ_JVGAS_SW_perp_IMPT_DSIS</v>
      </c>
    </row>
    <row r="16" spans="1:14" hidden="1" x14ac:dyDescent="0.35">
      <c r="A16" s="127" t="str">
        <f t="shared" si="0"/>
        <v>DZ_JVGAS_SW_Perp_D&amp;C_CasingWear</v>
      </c>
      <c r="B16" s="115" t="s">
        <v>991</v>
      </c>
      <c r="C16" s="115" t="s">
        <v>465</v>
      </c>
      <c r="D16" s="115" t="s">
        <v>1488</v>
      </c>
      <c r="E16" s="115" t="s">
        <v>126</v>
      </c>
      <c r="F16" s="118">
        <v>43311.291666666664</v>
      </c>
      <c r="G16" s="119">
        <v>15000</v>
      </c>
      <c r="H16" s="119">
        <v>0</v>
      </c>
      <c r="I16" s="115" t="s">
        <v>1488</v>
      </c>
      <c r="J16" s="120">
        <v>43248.18959490741</v>
      </c>
      <c r="K16" s="115"/>
      <c r="L16" s="115" t="s">
        <v>992</v>
      </c>
      <c r="M16" s="115" t="s">
        <v>464</v>
      </c>
      <c r="N16" s="127" t="str">
        <f t="shared" si="1"/>
        <v>DZ_JVGAS_SW_Perp_D&amp;C_CasingWear</v>
      </c>
    </row>
    <row r="17" spans="1:14" hidden="1" x14ac:dyDescent="0.35">
      <c r="A17" s="127" t="str">
        <f t="shared" si="0"/>
        <v>DZ_ALGEOLAND_SWP_Seismic QC Solution</v>
      </c>
      <c r="B17" s="115" t="s">
        <v>1495</v>
      </c>
      <c r="C17" s="115" t="s">
        <v>465</v>
      </c>
      <c r="D17" s="115" t="s">
        <v>463</v>
      </c>
      <c r="E17" s="115" t="s">
        <v>126</v>
      </c>
      <c r="F17" s="118">
        <v>43312.291666666664</v>
      </c>
      <c r="G17" s="119">
        <v>140000</v>
      </c>
      <c r="H17" s="119">
        <v>0</v>
      </c>
      <c r="I17" s="115" t="s">
        <v>792</v>
      </c>
      <c r="J17" s="120">
        <v>43258.393020833333</v>
      </c>
      <c r="K17" s="115"/>
      <c r="L17" s="115" t="s">
        <v>990</v>
      </c>
      <c r="M17" s="115" t="s">
        <v>464</v>
      </c>
      <c r="N17" s="127" t="str">
        <f t="shared" si="1"/>
        <v>DZ_ALGEOLAND_SWP_Seismic QC Solution</v>
      </c>
    </row>
    <row r="18" spans="1:14" hidden="1" x14ac:dyDescent="0.35">
      <c r="A18" s="127" t="str">
        <f t="shared" si="0"/>
        <v>DZ_SHFCP_SWP EDT</v>
      </c>
      <c r="B18" s="115" t="s">
        <v>1496</v>
      </c>
      <c r="C18" s="115" t="s">
        <v>465</v>
      </c>
      <c r="D18" s="115" t="s">
        <v>1498</v>
      </c>
      <c r="E18" s="115" t="s">
        <v>674</v>
      </c>
      <c r="F18" s="118">
        <v>43465.25</v>
      </c>
      <c r="G18" s="119">
        <v>44500</v>
      </c>
      <c r="H18" s="119">
        <v>0</v>
      </c>
      <c r="I18" s="115" t="s">
        <v>792</v>
      </c>
      <c r="J18" s="120">
        <v>43248.274699074071</v>
      </c>
      <c r="K18" s="115"/>
      <c r="L18" s="115" t="s">
        <v>1497</v>
      </c>
      <c r="M18" s="115" t="s">
        <v>464</v>
      </c>
      <c r="N18" s="127" t="str">
        <f t="shared" si="1"/>
        <v>DZ_SHFCP_SWP EDT</v>
      </c>
    </row>
    <row r="19" spans="1:14" hidden="1" x14ac:dyDescent="0.35">
      <c r="A19" s="127" t="str">
        <f t="shared" si="0"/>
        <v>DZ_GSA_MS_Rec_Renewal</v>
      </c>
      <c r="B19" s="115" t="s">
        <v>1499</v>
      </c>
      <c r="C19" s="115" t="s">
        <v>465</v>
      </c>
      <c r="D19" s="115" t="s">
        <v>1498</v>
      </c>
      <c r="E19" s="115" t="s">
        <v>128</v>
      </c>
      <c r="F19" s="118">
        <v>43265.291666666664</v>
      </c>
      <c r="G19" s="119">
        <v>363528</v>
      </c>
      <c r="H19" s="119">
        <v>0</v>
      </c>
      <c r="I19" s="115" t="s">
        <v>1498</v>
      </c>
      <c r="J19" s="120">
        <v>43258.248449074075</v>
      </c>
      <c r="K19" s="115"/>
      <c r="L19" s="115" t="s">
        <v>1500</v>
      </c>
      <c r="M19" s="115" t="s">
        <v>464</v>
      </c>
      <c r="N19" s="127" t="str">
        <f t="shared" si="1"/>
        <v>DZ_GSA_MS_Rec_Renewal</v>
      </c>
    </row>
    <row r="20" spans="1:14" hidden="1" x14ac:dyDescent="0.35">
      <c r="A20" s="127" t="str">
        <f t="shared" si="0"/>
        <v>DZ_ENI_SW_Extra_Access_DSG</v>
      </c>
      <c r="B20" s="115" t="s">
        <v>1501</v>
      </c>
      <c r="C20" s="115" t="s">
        <v>465</v>
      </c>
      <c r="D20" s="115" t="s">
        <v>1498</v>
      </c>
      <c r="E20" s="115" t="s">
        <v>127</v>
      </c>
      <c r="F20" s="118">
        <v>43462.25</v>
      </c>
      <c r="G20" s="119">
        <v>150000</v>
      </c>
      <c r="H20" s="119">
        <v>0</v>
      </c>
      <c r="I20" s="115" t="s">
        <v>1498</v>
      </c>
      <c r="J20" s="120">
        <v>43237.208657407406</v>
      </c>
      <c r="K20" s="115"/>
      <c r="L20" s="115" t="s">
        <v>1502</v>
      </c>
      <c r="M20" s="115" t="s">
        <v>464</v>
      </c>
      <c r="N20" s="127" t="str">
        <f t="shared" si="1"/>
        <v>DZ_ENI_SW_Extra_Access_DSG</v>
      </c>
    </row>
    <row r="21" spans="1:14" hidden="1" x14ac:dyDescent="0.35">
      <c r="A21" s="127" t="str">
        <f t="shared" si="0"/>
        <v>DZ_SH-DF_DS Analytics Drilling Dashboards</v>
      </c>
      <c r="B21" s="115" t="s">
        <v>1503</v>
      </c>
      <c r="C21" s="115" t="s">
        <v>465</v>
      </c>
      <c r="D21" s="115" t="s">
        <v>1498</v>
      </c>
      <c r="E21" s="115" t="s">
        <v>674</v>
      </c>
      <c r="F21" s="118">
        <v>43343.291666666664</v>
      </c>
      <c r="G21" s="119">
        <v>96000</v>
      </c>
      <c r="H21" s="119">
        <v>0</v>
      </c>
      <c r="I21" s="115" t="s">
        <v>1498</v>
      </c>
      <c r="J21" s="120">
        <v>43258.175509259258</v>
      </c>
      <c r="K21" s="115"/>
      <c r="L21" s="115" t="s">
        <v>1504</v>
      </c>
      <c r="M21" s="115" t="s">
        <v>464</v>
      </c>
      <c r="N21" s="127" t="str">
        <f t="shared" si="1"/>
        <v>DZ_SH-DF_DS Analytics Drilling Dashboards</v>
      </c>
    </row>
    <row r="22" spans="1:14" hidden="1" x14ac:dyDescent="0.35">
      <c r="A22" s="127" t="str">
        <f t="shared" si="0"/>
        <v>DZ_ENTP_RealTime Project</v>
      </c>
      <c r="B22" s="115" t="s">
        <v>1505</v>
      </c>
      <c r="C22" s="115" t="s">
        <v>465</v>
      </c>
      <c r="D22" s="115" t="s">
        <v>1498</v>
      </c>
      <c r="E22" s="115" t="s">
        <v>674</v>
      </c>
      <c r="F22" s="118">
        <v>43404.291666666664</v>
      </c>
      <c r="G22" s="119">
        <v>201800</v>
      </c>
      <c r="H22" s="119">
        <v>72000</v>
      </c>
      <c r="I22" s="115" t="s">
        <v>1498</v>
      </c>
      <c r="J22" s="120">
        <v>43258.180972222224</v>
      </c>
      <c r="K22" s="115"/>
      <c r="L22" s="115" t="s">
        <v>1506</v>
      </c>
      <c r="M22" s="115" t="s">
        <v>464</v>
      </c>
      <c r="N22" s="127" t="str">
        <f t="shared" si="1"/>
        <v>DZ_ENTP_RealTime Project</v>
      </c>
    </row>
    <row r="23" spans="1:14" hidden="1" x14ac:dyDescent="0.35">
      <c r="A23" s="127" t="str">
        <f t="shared" si="0"/>
        <v>DZ_SH-DF_SW_Perp_DI_DSA-LIFE</v>
      </c>
      <c r="B23" s="115" t="s">
        <v>1507</v>
      </c>
      <c r="C23" s="115" t="s">
        <v>465</v>
      </c>
      <c r="D23" s="115" t="s">
        <v>1498</v>
      </c>
      <c r="E23" s="115" t="s">
        <v>126</v>
      </c>
      <c r="F23" s="118">
        <v>43343.291666666664</v>
      </c>
      <c r="G23" s="119">
        <v>100000</v>
      </c>
      <c r="H23" s="119">
        <v>0</v>
      </c>
      <c r="I23" s="115" t="s">
        <v>1498</v>
      </c>
      <c r="J23" s="120">
        <v>43258.173773148148</v>
      </c>
      <c r="K23" s="115"/>
      <c r="L23" s="115" t="s">
        <v>471</v>
      </c>
      <c r="M23" s="115" t="s">
        <v>464</v>
      </c>
      <c r="N23" s="127" t="str">
        <f t="shared" si="1"/>
        <v>DZ_SH-DF_SW_Perp_DI_DSA-LIFE</v>
      </c>
    </row>
    <row r="24" spans="1:14" hidden="1" x14ac:dyDescent="0.35">
      <c r="A24" s="127" t="str">
        <f t="shared" si="0"/>
        <v>A-WCLC-E2E_DZ_SH-DF_Well Contruction Lifecycle</v>
      </c>
      <c r="B24" s="115" t="s">
        <v>1508</v>
      </c>
      <c r="C24" s="115" t="s">
        <v>465</v>
      </c>
      <c r="D24" s="115" t="s">
        <v>1498</v>
      </c>
      <c r="E24" s="115" t="s">
        <v>127</v>
      </c>
      <c r="F24" s="118">
        <v>43373.291666666664</v>
      </c>
      <c r="G24" s="119">
        <v>534000</v>
      </c>
      <c r="H24" s="119">
        <v>205000</v>
      </c>
      <c r="I24" s="115" t="s">
        <v>1498</v>
      </c>
      <c r="J24" s="120">
        <v>43258.178101851852</v>
      </c>
      <c r="K24" s="115"/>
      <c r="L24" s="115" t="s">
        <v>750</v>
      </c>
      <c r="M24" s="115" t="s">
        <v>464</v>
      </c>
      <c r="N24" s="127" t="str">
        <f t="shared" si="1"/>
        <v>A-WCLC-E2E_DZ_SH-DF_Well Contruction Lifecycle</v>
      </c>
    </row>
    <row r="25" spans="1:14" hidden="1" x14ac:dyDescent="0.35">
      <c r="A25" s="127" t="str">
        <f t="shared" si="0"/>
        <v>DZ_GSA_SWP_Fault Characterisation</v>
      </c>
      <c r="B25" s="115" t="s">
        <v>993</v>
      </c>
      <c r="C25" s="115" t="s">
        <v>465</v>
      </c>
      <c r="D25" s="115" t="s">
        <v>1498</v>
      </c>
      <c r="E25" s="115" t="s">
        <v>674</v>
      </c>
      <c r="F25" s="118">
        <v>43404.291666666664</v>
      </c>
      <c r="G25" s="119">
        <v>35400</v>
      </c>
      <c r="H25" s="119">
        <v>0</v>
      </c>
      <c r="I25" s="115" t="s">
        <v>1498</v>
      </c>
      <c r="J25" s="120">
        <v>43258.185208333336</v>
      </c>
      <c r="K25" s="115"/>
      <c r="L25" s="115" t="s">
        <v>994</v>
      </c>
      <c r="M25" s="115" t="s">
        <v>464</v>
      </c>
      <c r="N25" s="127" t="str">
        <f t="shared" si="1"/>
        <v>DZ_GSA_SWP_Fault Characterisation</v>
      </c>
    </row>
    <row r="26" spans="1:14" hidden="1" x14ac:dyDescent="0.35">
      <c r="A26" s="127" t="str">
        <f t="shared" si="0"/>
        <v>DZ_SH-DF-SW-Perp-SW_D&amp;C-Drillworks</v>
      </c>
      <c r="B26" s="115" t="s">
        <v>1001</v>
      </c>
      <c r="C26" s="115" t="s">
        <v>465</v>
      </c>
      <c r="D26" s="115" t="s">
        <v>1498</v>
      </c>
      <c r="E26" s="115" t="s">
        <v>674</v>
      </c>
      <c r="F26" s="118">
        <v>43373.291666666664</v>
      </c>
      <c r="G26" s="119">
        <v>75000</v>
      </c>
      <c r="H26" s="119">
        <v>0</v>
      </c>
      <c r="I26" s="115" t="s">
        <v>1498</v>
      </c>
      <c r="J26" s="120">
        <v>43258.189421296294</v>
      </c>
      <c r="K26" s="115"/>
      <c r="L26" s="115" t="s">
        <v>1002</v>
      </c>
      <c r="M26" s="115" t="s">
        <v>464</v>
      </c>
      <c r="N26" s="127" t="str">
        <f t="shared" si="1"/>
        <v>DZ_SH-DF-SW-Perp-SW_D&amp;C-Drillworks</v>
      </c>
    </row>
    <row r="27" spans="1:14" hidden="1" x14ac:dyDescent="0.35">
      <c r="A27" s="127" t="str">
        <f t="shared" si="0"/>
        <v>DZ_SH-DF_DS Trade &amp; Upgrade of OW Package</v>
      </c>
      <c r="B27" s="115" t="s">
        <v>1509</v>
      </c>
      <c r="C27" s="115" t="s">
        <v>465</v>
      </c>
      <c r="D27" s="115" t="s">
        <v>1498</v>
      </c>
      <c r="E27" s="115" t="s">
        <v>127</v>
      </c>
      <c r="F27" s="118">
        <v>43280.291666666664</v>
      </c>
      <c r="G27" s="119">
        <v>76136</v>
      </c>
      <c r="H27" s="119">
        <v>0</v>
      </c>
      <c r="I27" s="115" t="s">
        <v>1498</v>
      </c>
      <c r="J27" s="120">
        <v>43239.560046296298</v>
      </c>
      <c r="K27" s="115"/>
      <c r="L27" s="115" t="s">
        <v>1510</v>
      </c>
      <c r="M27" s="115" t="s">
        <v>464</v>
      </c>
      <c r="N27" s="127" t="str">
        <f t="shared" si="1"/>
        <v>DZ_SH-DF_DS Trade &amp; Upgrade of OW Package</v>
      </c>
    </row>
    <row r="28" spans="1:14" hidden="1" x14ac:dyDescent="0.35">
      <c r="A28" s="127" t="str">
        <f t="shared" si="0"/>
        <v>DZ_SH-AST_Res_Sim_VIP</v>
      </c>
      <c r="B28" s="115" t="s">
        <v>1511</v>
      </c>
      <c r="C28" s="115" t="s">
        <v>465</v>
      </c>
      <c r="D28" s="115" t="s">
        <v>1498</v>
      </c>
      <c r="E28" s="115" t="s">
        <v>674</v>
      </c>
      <c r="F28" s="118">
        <v>43343.291666666664</v>
      </c>
      <c r="G28" s="119">
        <v>342000</v>
      </c>
      <c r="H28" s="119">
        <v>0</v>
      </c>
      <c r="I28" s="115" t="s">
        <v>1498</v>
      </c>
      <c r="J28" s="120">
        <v>43258.168298611112</v>
      </c>
      <c r="K28" s="115"/>
      <c r="L28" s="115" t="s">
        <v>1512</v>
      </c>
      <c r="M28" s="115" t="s">
        <v>464</v>
      </c>
      <c r="N28" s="127" t="str">
        <f t="shared" si="1"/>
        <v>DZ_SH-AST_Res_Sim_VIP</v>
      </c>
    </row>
    <row r="29" spans="1:14" hidden="1" x14ac:dyDescent="0.35">
      <c r="A29" s="127" t="str">
        <f t="shared" si="0"/>
        <v>DZ_SH-PED_SWP_Fault Characterization Technologies</v>
      </c>
      <c r="B29" s="115" t="s">
        <v>995</v>
      </c>
      <c r="C29" s="115" t="s">
        <v>465</v>
      </c>
      <c r="D29" s="115" t="s">
        <v>463</v>
      </c>
      <c r="E29" s="115" t="s">
        <v>674</v>
      </c>
      <c r="F29" s="118">
        <v>43465.25</v>
      </c>
      <c r="G29" s="119">
        <v>50000</v>
      </c>
      <c r="H29" s="119">
        <v>0</v>
      </c>
      <c r="I29" s="115" t="s">
        <v>463</v>
      </c>
      <c r="J29" s="120">
        <v>43261.382361111115</v>
      </c>
      <c r="K29" s="115"/>
      <c r="L29" s="115" t="s">
        <v>996</v>
      </c>
      <c r="M29" s="115" t="s">
        <v>464</v>
      </c>
      <c r="N29" s="127" t="str">
        <f t="shared" si="1"/>
        <v>DZ_SH-PED_SWP_Fault Characterization Technologies</v>
      </c>
    </row>
    <row r="30" spans="1:14" hidden="1" x14ac:dyDescent="0.35">
      <c r="A30" s="127" t="str">
        <f t="shared" si="0"/>
        <v>DZ_SH-EXP_SWP_DS Petrophysics Solution</v>
      </c>
      <c r="B30" s="115" t="s">
        <v>795</v>
      </c>
      <c r="C30" s="115" t="s">
        <v>465</v>
      </c>
      <c r="D30" s="115" t="s">
        <v>463</v>
      </c>
      <c r="E30" s="115" t="s">
        <v>674</v>
      </c>
      <c r="F30" s="118">
        <v>43465.25</v>
      </c>
      <c r="G30" s="119">
        <v>125000</v>
      </c>
      <c r="H30" s="119">
        <v>0</v>
      </c>
      <c r="I30" s="115" t="s">
        <v>463</v>
      </c>
      <c r="J30" s="120">
        <v>43261.312407407408</v>
      </c>
      <c r="K30" s="115"/>
      <c r="L30" s="115" t="s">
        <v>469</v>
      </c>
      <c r="M30" s="115" t="s">
        <v>464</v>
      </c>
      <c r="N30" s="127" t="str">
        <f t="shared" si="1"/>
        <v>DZ_SH-EXP_SWP_DS Petrophysics Solution</v>
      </c>
    </row>
    <row r="31" spans="1:14" hidden="1" x14ac:dyDescent="0.35">
      <c r="A31" s="127" t="str">
        <f t="shared" si="0"/>
        <v>DZ_SIPEX_SUB_Exploration Insights Neftex</v>
      </c>
      <c r="B31" s="115" t="s">
        <v>1513</v>
      </c>
      <c r="C31" s="115" t="s">
        <v>465</v>
      </c>
      <c r="D31" s="115" t="s">
        <v>463</v>
      </c>
      <c r="E31" s="115" t="s">
        <v>674</v>
      </c>
      <c r="F31" s="118">
        <v>43373.291666666664</v>
      </c>
      <c r="G31" s="119">
        <v>100000</v>
      </c>
      <c r="H31" s="119">
        <v>0</v>
      </c>
      <c r="I31" s="115" t="s">
        <v>463</v>
      </c>
      <c r="J31" s="120">
        <v>43261.383831018517</v>
      </c>
      <c r="K31" s="115"/>
      <c r="L31" s="115" t="s">
        <v>467</v>
      </c>
      <c r="M31" s="115" t="s">
        <v>464</v>
      </c>
      <c r="N31" s="127" t="str">
        <f t="shared" si="1"/>
        <v>DZ_SIPEX_SUB_Exploration Insights Neftex</v>
      </c>
    </row>
    <row r="32" spans="1:14" hidden="1" x14ac:dyDescent="0.35">
      <c r="A32" s="127" t="str">
        <f t="shared" si="0"/>
        <v>DZ_SH-EXP_SWP_DSG Additional Licenses</v>
      </c>
      <c r="B32" s="115" t="s">
        <v>793</v>
      </c>
      <c r="C32" s="115" t="s">
        <v>465</v>
      </c>
      <c r="D32" s="115" t="s">
        <v>463</v>
      </c>
      <c r="E32" s="115" t="s">
        <v>127</v>
      </c>
      <c r="F32" s="118">
        <v>43404.291666666664</v>
      </c>
      <c r="G32" s="119">
        <v>150000</v>
      </c>
      <c r="H32" s="119">
        <v>0</v>
      </c>
      <c r="I32" s="115" t="s">
        <v>463</v>
      </c>
      <c r="J32" s="120">
        <v>43261.388402777775</v>
      </c>
      <c r="K32" s="115"/>
      <c r="L32" s="115" t="s">
        <v>466</v>
      </c>
      <c r="M32" s="115" t="s">
        <v>464</v>
      </c>
      <c r="N32" s="127" t="str">
        <f t="shared" si="1"/>
        <v>DZ_SH-EXP_SWP_DSG Additional Licenses</v>
      </c>
    </row>
    <row r="33" spans="1:14" hidden="1" x14ac:dyDescent="0.35">
      <c r="A33" s="127" t="str">
        <f t="shared" si="0"/>
        <v>A-DS365_DZ_SH-EXP_SVC_Converged Infrastructure_LIFE16-I</v>
      </c>
      <c r="B33" s="115" t="s">
        <v>794</v>
      </c>
      <c r="C33" s="115" t="s">
        <v>465</v>
      </c>
      <c r="D33" s="115" t="s">
        <v>463</v>
      </c>
      <c r="E33" s="115" t="s">
        <v>674</v>
      </c>
      <c r="F33" s="118">
        <v>43524.25</v>
      </c>
      <c r="G33" s="119">
        <v>1000000</v>
      </c>
      <c r="H33" s="119">
        <v>50000</v>
      </c>
      <c r="I33" s="115" t="s">
        <v>463</v>
      </c>
      <c r="J33" s="120">
        <v>43222.226076388892</v>
      </c>
      <c r="K33" s="115"/>
      <c r="L33" s="115" t="s">
        <v>468</v>
      </c>
      <c r="M33" s="115" t="s">
        <v>464</v>
      </c>
      <c r="N33" s="127" t="str">
        <f t="shared" si="1"/>
        <v>A-DS365_DZ_SH-EXP_SVC_Converged Infrastructure_LIFE16-I</v>
      </c>
    </row>
    <row r="34" spans="1:14" hidden="1" x14ac:dyDescent="0.35">
      <c r="A34" s="127" t="str">
        <f t="shared" si="0"/>
        <v>DZ_SH-DTD_SWP_Geomechanics Solution</v>
      </c>
      <c r="B34" s="115" t="s">
        <v>1514</v>
      </c>
      <c r="C34" s="115" t="s">
        <v>465</v>
      </c>
      <c r="D34" s="115" t="s">
        <v>463</v>
      </c>
      <c r="E34" s="115" t="s">
        <v>674</v>
      </c>
      <c r="F34" s="118">
        <v>43373.291666666664</v>
      </c>
      <c r="G34" s="119">
        <v>50000</v>
      </c>
      <c r="H34" s="119">
        <v>0</v>
      </c>
      <c r="I34" s="115" t="s">
        <v>463</v>
      </c>
      <c r="J34" s="120">
        <v>43261.24622685185</v>
      </c>
      <c r="K34" s="115"/>
      <c r="L34" s="115" t="s">
        <v>1515</v>
      </c>
      <c r="M34" s="115" t="s">
        <v>464</v>
      </c>
      <c r="N34" s="127" t="str">
        <f t="shared" si="1"/>
        <v>DZ_SH-DTD_SWP_Geomechanics Solution</v>
      </c>
    </row>
    <row r="35" spans="1:14" hidden="1" x14ac:dyDescent="0.35">
      <c r="A35" s="127" t="str">
        <f t="shared" si="0"/>
        <v>DZ_GRN_SWP_D&amp;C Engineering Suite</v>
      </c>
      <c r="B35" s="115" t="s">
        <v>796</v>
      </c>
      <c r="C35" s="115" t="s">
        <v>465</v>
      </c>
      <c r="D35" s="115" t="s">
        <v>463</v>
      </c>
      <c r="E35" s="115" t="s">
        <v>126</v>
      </c>
      <c r="F35" s="118">
        <v>43434.25</v>
      </c>
      <c r="G35" s="119">
        <v>150000</v>
      </c>
      <c r="H35" s="119">
        <v>0</v>
      </c>
      <c r="I35" s="115" t="s">
        <v>463</v>
      </c>
      <c r="J35" s="120">
        <v>43257.240879629629</v>
      </c>
      <c r="K35" s="115"/>
      <c r="L35" s="115" t="s">
        <v>470</v>
      </c>
      <c r="M35" s="115" t="s">
        <v>464</v>
      </c>
      <c r="N35" s="127" t="str">
        <f t="shared" si="1"/>
        <v>DZ_GRN_SWP_D&amp;C Engineering Suite</v>
      </c>
    </row>
    <row r="36" spans="1:14" hidden="1" x14ac:dyDescent="0.35">
      <c r="A36" s="127" t="str">
        <f t="shared" si="0"/>
        <v>DZ_ENAGEO_SW_G&amp;G_DSG</v>
      </c>
      <c r="B36" s="115" t="s">
        <v>997</v>
      </c>
      <c r="C36" s="115" t="s">
        <v>465</v>
      </c>
      <c r="D36" s="115" t="s">
        <v>1488</v>
      </c>
      <c r="E36" s="115" t="s">
        <v>674</v>
      </c>
      <c r="F36" s="118">
        <v>43434.25</v>
      </c>
      <c r="G36" s="119">
        <v>180000</v>
      </c>
      <c r="H36" s="119">
        <v>0</v>
      </c>
      <c r="I36" s="115" t="s">
        <v>463</v>
      </c>
      <c r="J36" s="120">
        <v>43237.284259259257</v>
      </c>
      <c r="K36" s="115"/>
      <c r="L36" s="115" t="s">
        <v>797</v>
      </c>
      <c r="M36" s="115" t="s">
        <v>464</v>
      </c>
      <c r="N36" s="127" t="str">
        <f t="shared" si="1"/>
        <v>DZ_ENAGEO_SW_G&amp;G_DSG</v>
      </c>
    </row>
    <row r="37" spans="1:14" hidden="1" x14ac:dyDescent="0.35">
      <c r="A37" s="127" t="str">
        <f t="shared" si="0"/>
        <v>DZ_ENAGEO_G&amp;G_SeisSpace Add licenses</v>
      </c>
      <c r="B37" s="115" t="s">
        <v>1004</v>
      </c>
      <c r="C37" s="115" t="s">
        <v>465</v>
      </c>
      <c r="D37" s="115" t="s">
        <v>1488</v>
      </c>
      <c r="E37" s="115" t="s">
        <v>127</v>
      </c>
      <c r="F37" s="118">
        <v>43585.291666666664</v>
      </c>
      <c r="G37" s="119">
        <v>100000</v>
      </c>
      <c r="H37" s="119">
        <v>0</v>
      </c>
      <c r="I37" s="115" t="s">
        <v>463</v>
      </c>
      <c r="J37" s="120">
        <v>43237.282337962963</v>
      </c>
      <c r="K37" s="115"/>
      <c r="L37" s="115" t="s">
        <v>472</v>
      </c>
      <c r="M37" s="115" t="s">
        <v>464</v>
      </c>
      <c r="N37" s="127" t="str">
        <f t="shared" si="1"/>
        <v>DZ_ENAGEO_G&amp;G_SeisSpace Add licenses</v>
      </c>
    </row>
    <row r="38" spans="1:14" x14ac:dyDescent="0.35">
      <c r="A38" s="127" t="str">
        <f t="shared" si="0"/>
        <v>DZ_JVGAS_SERV_Callout services</v>
      </c>
      <c r="B38" s="115" t="s">
        <v>1014</v>
      </c>
      <c r="C38" s="115" t="s">
        <v>465</v>
      </c>
      <c r="D38" s="115" t="s">
        <v>1488</v>
      </c>
      <c r="E38" s="115" t="s">
        <v>127</v>
      </c>
      <c r="F38" s="118">
        <v>43466.25</v>
      </c>
      <c r="G38" s="119">
        <v>150000</v>
      </c>
      <c r="H38" s="119">
        <v>150000</v>
      </c>
      <c r="I38" s="115" t="s">
        <v>1488</v>
      </c>
      <c r="J38" s="120">
        <v>43248.176562499997</v>
      </c>
      <c r="K38" s="115" t="s">
        <v>473</v>
      </c>
      <c r="L38" s="115" t="s">
        <v>1015</v>
      </c>
      <c r="M38" s="115" t="s">
        <v>464</v>
      </c>
      <c r="N38" s="127" t="str">
        <f t="shared" si="1"/>
        <v>DZ_JVGAS_SERV_Callout services</v>
      </c>
    </row>
    <row r="39" spans="1:14" hidden="1" x14ac:dyDescent="0.35">
      <c r="A39" s="127" t="str">
        <f t="shared" si="0"/>
        <v>DZ_GB_SW_Third party EDMS Project</v>
      </c>
      <c r="B39" s="115" t="s">
        <v>1019</v>
      </c>
      <c r="C39" s="115" t="s">
        <v>465</v>
      </c>
      <c r="D39" s="115" t="s">
        <v>1488</v>
      </c>
      <c r="E39" s="115" t="s">
        <v>127</v>
      </c>
      <c r="F39" s="118">
        <v>43373.291666666664</v>
      </c>
      <c r="G39" s="119">
        <v>1400000</v>
      </c>
      <c r="H39" s="119">
        <v>1000000</v>
      </c>
      <c r="I39" s="115" t="s">
        <v>1488</v>
      </c>
      <c r="J39" s="120">
        <v>43248.194675925923</v>
      </c>
      <c r="K39" s="115" t="s">
        <v>473</v>
      </c>
      <c r="L39" s="115" t="s">
        <v>1020</v>
      </c>
      <c r="M39" s="115" t="s">
        <v>464</v>
      </c>
      <c r="N39" s="127" t="str">
        <f t="shared" si="1"/>
        <v>DZ_GB_SW_Third party EDMS Project</v>
      </c>
    </row>
    <row r="40" spans="1:14" hidden="1" x14ac:dyDescent="0.35">
      <c r="A40" s="127" t="str">
        <f t="shared" si="0"/>
        <v>DZ_GB_SERV_G&amp;G_ 10ep upgrade</v>
      </c>
      <c r="B40" s="115" t="s">
        <v>1516</v>
      </c>
      <c r="C40" s="115" t="s">
        <v>465</v>
      </c>
      <c r="D40" s="115" t="s">
        <v>1488</v>
      </c>
      <c r="E40" s="115" t="s">
        <v>127</v>
      </c>
      <c r="F40" s="118">
        <v>43342.291666666664</v>
      </c>
      <c r="G40" s="119">
        <v>12000</v>
      </c>
      <c r="H40" s="119">
        <v>12000</v>
      </c>
      <c r="I40" s="115" t="s">
        <v>792</v>
      </c>
      <c r="J40" s="120">
        <v>43248.276296296295</v>
      </c>
      <c r="K40" s="115" t="s">
        <v>473</v>
      </c>
      <c r="L40" s="115" t="s">
        <v>1517</v>
      </c>
      <c r="M40" s="115" t="s">
        <v>464</v>
      </c>
      <c r="N40" s="127" t="str">
        <f t="shared" si="1"/>
        <v>DZ_GB_SERV_G&amp;G_ 10ep upgrade</v>
      </c>
    </row>
    <row r="41" spans="1:14" hidden="1" x14ac:dyDescent="0.35">
      <c r="A41" s="127" t="str">
        <f t="shared" si="0"/>
        <v>A-VOF_DZ_SH-PED_DIGITAL OILFIELD_SVC_LIFE2017-I</v>
      </c>
      <c r="B41" s="115" t="s">
        <v>1518</v>
      </c>
      <c r="C41" s="115" t="s">
        <v>465</v>
      </c>
      <c r="D41" s="115" t="s">
        <v>463</v>
      </c>
      <c r="E41" s="115" t="s">
        <v>674</v>
      </c>
      <c r="F41" s="118">
        <v>43312.291666666664</v>
      </c>
      <c r="G41" s="119">
        <v>1400000</v>
      </c>
      <c r="H41" s="119">
        <v>1200000</v>
      </c>
      <c r="I41" s="115" t="s">
        <v>792</v>
      </c>
      <c r="J41" s="120">
        <v>43258.392025462963</v>
      </c>
      <c r="K41" s="115" t="s">
        <v>473</v>
      </c>
      <c r="L41" s="115" t="s">
        <v>478</v>
      </c>
      <c r="M41" s="115" t="s">
        <v>464</v>
      </c>
      <c r="N41" s="127" t="str">
        <f t="shared" si="1"/>
        <v>A-VOF_DZ_SH-PED_DIGITAL OILFIELD_SVC_LIFE2017-I</v>
      </c>
    </row>
    <row r="42" spans="1:14" hidden="1" x14ac:dyDescent="0.35">
      <c r="A42" s="127" t="str">
        <f t="shared" si="0"/>
        <v>A-DSP_DZ_GSA_PDMS SW &amp; Services</v>
      </c>
      <c r="B42" s="115" t="s">
        <v>1519</v>
      </c>
      <c r="C42" s="115" t="s">
        <v>465</v>
      </c>
      <c r="D42" s="115" t="s">
        <v>1498</v>
      </c>
      <c r="E42" s="115" t="s">
        <v>126</v>
      </c>
      <c r="F42" s="118">
        <v>43280.291666666664</v>
      </c>
      <c r="G42" s="119">
        <v>1005597</v>
      </c>
      <c r="H42" s="119">
        <v>400000</v>
      </c>
      <c r="I42" s="115" t="s">
        <v>1498</v>
      </c>
      <c r="J42" s="120">
        <v>43248.214826388888</v>
      </c>
      <c r="K42" s="115" t="s">
        <v>473</v>
      </c>
      <c r="L42" s="115" t="s">
        <v>1520</v>
      </c>
      <c r="M42" s="115" t="s">
        <v>464</v>
      </c>
      <c r="N42" s="127" t="str">
        <f t="shared" si="1"/>
        <v>A-DSP_DZ_GSA_PDMS SW &amp; Services</v>
      </c>
    </row>
    <row r="43" spans="1:14" hidden="1" x14ac:dyDescent="0.35">
      <c r="A43" s="127" t="str">
        <f t="shared" si="0"/>
        <v>DZ_SH-DF_SERV_D&amp;C_EDT &amp; OW training</v>
      </c>
      <c r="B43" s="115" t="s">
        <v>1521</v>
      </c>
      <c r="C43" s="115" t="s">
        <v>465</v>
      </c>
      <c r="D43" s="115" t="s">
        <v>1498</v>
      </c>
      <c r="E43" s="115" t="s">
        <v>126</v>
      </c>
      <c r="F43" s="118">
        <v>43312.291666666664</v>
      </c>
      <c r="G43" s="119">
        <v>180000</v>
      </c>
      <c r="H43" s="119">
        <v>180000</v>
      </c>
      <c r="I43" s="115" t="s">
        <v>1498</v>
      </c>
      <c r="J43" s="120">
        <v>43258.174618055556</v>
      </c>
      <c r="K43" s="115" t="s">
        <v>473</v>
      </c>
      <c r="L43" s="115" t="s">
        <v>1522</v>
      </c>
      <c r="M43" s="115" t="s">
        <v>464</v>
      </c>
      <c r="N43" s="127" t="str">
        <f t="shared" si="1"/>
        <v>DZ_SH-DF_SERV_D&amp;C_EDT &amp; OW training</v>
      </c>
    </row>
    <row r="44" spans="1:14" hidden="1" x14ac:dyDescent="0.35">
      <c r="A44" s="127" t="str">
        <f t="shared" si="0"/>
        <v>DZ_GTIM_SERV_D&amp;C_OW&amp;EDT training</v>
      </c>
      <c r="B44" s="115" t="s">
        <v>1021</v>
      </c>
      <c r="C44" s="115" t="s">
        <v>465</v>
      </c>
      <c r="D44" s="115" t="s">
        <v>1498</v>
      </c>
      <c r="E44" s="115" t="s">
        <v>127</v>
      </c>
      <c r="F44" s="118">
        <v>43312.291666666664</v>
      </c>
      <c r="G44" s="119">
        <v>60000</v>
      </c>
      <c r="H44" s="119">
        <v>60000</v>
      </c>
      <c r="I44" s="115" t="s">
        <v>1498</v>
      </c>
      <c r="J44" s="120">
        <v>43263.454398148147</v>
      </c>
      <c r="K44" s="115" t="s">
        <v>473</v>
      </c>
      <c r="L44" s="115" t="s">
        <v>784</v>
      </c>
      <c r="M44" s="115" t="s">
        <v>464</v>
      </c>
      <c r="N44" s="127" t="str">
        <f t="shared" si="1"/>
        <v>DZ_GTIM_SERV_D&amp;C_OW&amp;EDT training</v>
      </c>
    </row>
    <row r="45" spans="1:14" hidden="1" x14ac:dyDescent="0.35">
      <c r="A45" s="127" t="str">
        <f t="shared" si="0"/>
        <v>DZ_SH-PED_SWP_Reservoir Management Solution Upsell</v>
      </c>
      <c r="B45" s="115" t="s">
        <v>1017</v>
      </c>
      <c r="C45" s="115" t="s">
        <v>465</v>
      </c>
      <c r="D45" s="115" t="s">
        <v>463</v>
      </c>
      <c r="E45" s="115" t="s">
        <v>126</v>
      </c>
      <c r="F45" s="118">
        <v>43373.291666666664</v>
      </c>
      <c r="G45" s="119">
        <v>200000</v>
      </c>
      <c r="H45" s="119">
        <v>0</v>
      </c>
      <c r="I45" s="115" t="s">
        <v>463</v>
      </c>
      <c r="J45" s="120">
        <v>43261.383437500001</v>
      </c>
      <c r="K45" s="115" t="s">
        <v>473</v>
      </c>
      <c r="L45" s="115" t="s">
        <v>1018</v>
      </c>
      <c r="M45" s="115" t="s">
        <v>464</v>
      </c>
      <c r="N45" s="127" t="str">
        <f t="shared" si="1"/>
        <v>DZ_SH-PED_SWP_Reservoir Management Solution Upsell</v>
      </c>
    </row>
    <row r="46" spans="1:14" hidden="1" x14ac:dyDescent="0.35">
      <c r="A46" s="127" t="str">
        <f t="shared" si="0"/>
        <v>DZ_SH-PED_SVC_DSG Training 2018</v>
      </c>
      <c r="B46" s="115" t="s">
        <v>1523</v>
      </c>
      <c r="C46" s="115" t="s">
        <v>465</v>
      </c>
      <c r="D46" s="115" t="s">
        <v>463</v>
      </c>
      <c r="E46" s="115" t="s">
        <v>127</v>
      </c>
      <c r="F46" s="118">
        <v>43404.291666666664</v>
      </c>
      <c r="G46" s="119">
        <v>90000</v>
      </c>
      <c r="H46" s="119">
        <v>90000</v>
      </c>
      <c r="I46" s="115" t="s">
        <v>463</v>
      </c>
      <c r="J46" s="120">
        <v>43261.314849537041</v>
      </c>
      <c r="K46" s="115" t="s">
        <v>473</v>
      </c>
      <c r="L46" s="115" t="s">
        <v>799</v>
      </c>
      <c r="M46" s="115" t="s">
        <v>464</v>
      </c>
      <c r="N46" s="127" t="str">
        <f t="shared" si="1"/>
        <v>DZ_SH-PED_SVC_DSG Training 2018</v>
      </c>
    </row>
    <row r="47" spans="1:14" x14ac:dyDescent="0.35">
      <c r="A47" s="127" t="str">
        <f t="shared" si="0"/>
        <v>DZ_SH-EXP_DATA GOVERNANCE_Phase 1</v>
      </c>
      <c r="B47" s="115" t="s">
        <v>1524</v>
      </c>
      <c r="C47" s="115" t="s">
        <v>465</v>
      </c>
      <c r="D47" s="115" t="s">
        <v>463</v>
      </c>
      <c r="E47" s="115" t="s">
        <v>674</v>
      </c>
      <c r="F47" s="118">
        <v>43343.291666666664</v>
      </c>
      <c r="G47" s="119">
        <v>150000</v>
      </c>
      <c r="H47" s="119">
        <v>150000</v>
      </c>
      <c r="I47" s="115" t="s">
        <v>463</v>
      </c>
      <c r="J47" s="120">
        <v>43261.308553240742</v>
      </c>
      <c r="K47" s="115" t="s">
        <v>473</v>
      </c>
      <c r="L47" s="115" t="s">
        <v>1525</v>
      </c>
      <c r="M47" s="115" t="s">
        <v>464</v>
      </c>
      <c r="N47" s="127" t="str">
        <f t="shared" si="1"/>
        <v>DZ_SH-EXP_DATA GOVERNANCE_Phase 1</v>
      </c>
    </row>
    <row r="48" spans="1:14" hidden="1" x14ac:dyDescent="0.35">
      <c r="A48" s="127" t="str">
        <f t="shared" si="0"/>
        <v>DZ_SH-PED_SVC_NEXUS Training 2018</v>
      </c>
      <c r="B48" s="115" t="s">
        <v>1526</v>
      </c>
      <c r="C48" s="115" t="s">
        <v>465</v>
      </c>
      <c r="D48" s="115" t="s">
        <v>463</v>
      </c>
      <c r="E48" s="115" t="s">
        <v>674</v>
      </c>
      <c r="F48" s="118">
        <v>43404.291666666664</v>
      </c>
      <c r="G48" s="119">
        <v>90000</v>
      </c>
      <c r="H48" s="119">
        <v>90000</v>
      </c>
      <c r="I48" s="115" t="s">
        <v>463</v>
      </c>
      <c r="J48" s="120">
        <v>43261.383969907409</v>
      </c>
      <c r="K48" s="115" t="s">
        <v>473</v>
      </c>
      <c r="L48" s="115" t="s">
        <v>1527</v>
      </c>
      <c r="M48" s="115" t="s">
        <v>464</v>
      </c>
      <c r="N48" s="127" t="str">
        <f t="shared" si="1"/>
        <v>DZ_SH-PED_SVC_NEXUS Training 2018</v>
      </c>
    </row>
    <row r="49" spans="1:14" hidden="1" x14ac:dyDescent="0.35">
      <c r="A49" s="127" t="str">
        <f t="shared" si="0"/>
        <v>A-10ep_DZ_SH-EXP_SWP_SVC_Geoframe Migration to DSG_LIFE16-I</v>
      </c>
      <c r="B49" s="115" t="s">
        <v>801</v>
      </c>
      <c r="C49" s="115" t="s">
        <v>465</v>
      </c>
      <c r="D49" s="115" t="s">
        <v>463</v>
      </c>
      <c r="E49" s="115" t="s">
        <v>674</v>
      </c>
      <c r="F49" s="118">
        <v>43373.291666666664</v>
      </c>
      <c r="G49" s="119">
        <v>1050000</v>
      </c>
      <c r="H49" s="119">
        <v>50000</v>
      </c>
      <c r="I49" s="115" t="s">
        <v>463</v>
      </c>
      <c r="J49" s="120">
        <v>43241.248240740744</v>
      </c>
      <c r="K49" s="115" t="s">
        <v>473</v>
      </c>
      <c r="L49" s="115" t="s">
        <v>477</v>
      </c>
      <c r="M49" s="115" t="s">
        <v>464</v>
      </c>
      <c r="N49" s="127" t="str">
        <f t="shared" si="1"/>
        <v>A-10ep_DZ_SH-EXP_SWP_SVC_Geoframe Migration to DSG_LIFE16-I</v>
      </c>
    </row>
    <row r="50" spans="1:14" x14ac:dyDescent="0.35">
      <c r="A50" s="127" t="str">
        <f t="shared" si="0"/>
        <v>DZ_GRN_SVC_Drilling Operational Reporting Solution</v>
      </c>
      <c r="B50" s="115" t="s">
        <v>802</v>
      </c>
      <c r="C50" s="115" t="s">
        <v>465</v>
      </c>
      <c r="D50" s="115" t="s">
        <v>463</v>
      </c>
      <c r="E50" s="115" t="s">
        <v>127</v>
      </c>
      <c r="F50" s="118">
        <v>43404.291666666664</v>
      </c>
      <c r="G50" s="119">
        <v>150000</v>
      </c>
      <c r="H50" s="119">
        <v>150000</v>
      </c>
      <c r="I50" s="115" t="s">
        <v>463</v>
      </c>
      <c r="J50" s="120">
        <v>43261.211562500001</v>
      </c>
      <c r="K50" s="115" t="s">
        <v>473</v>
      </c>
      <c r="L50" s="115" t="s">
        <v>480</v>
      </c>
      <c r="M50" s="115" t="s">
        <v>464</v>
      </c>
      <c r="N50" s="127" t="str">
        <f t="shared" si="1"/>
        <v>DZ_GRN_SVC_Drilling Operational Reporting Solution</v>
      </c>
    </row>
    <row r="51" spans="1:14" hidden="1" x14ac:dyDescent="0.35">
      <c r="A51" s="127" t="str">
        <f t="shared" si="0"/>
        <v>DZ_SH-IAP_SVC_School of Exploration</v>
      </c>
      <c r="B51" s="115" t="s">
        <v>800</v>
      </c>
      <c r="C51" s="115" t="s">
        <v>465</v>
      </c>
      <c r="D51" s="115" t="s">
        <v>463</v>
      </c>
      <c r="E51" s="115" t="s">
        <v>674</v>
      </c>
      <c r="F51" s="118">
        <v>43555.291666666664</v>
      </c>
      <c r="G51" s="119">
        <v>100000</v>
      </c>
      <c r="H51" s="119">
        <v>100000</v>
      </c>
      <c r="I51" s="115" t="s">
        <v>463</v>
      </c>
      <c r="J51" s="120">
        <v>43233.737696759257</v>
      </c>
      <c r="K51" s="115" t="s">
        <v>473</v>
      </c>
      <c r="L51" s="115" t="s">
        <v>476</v>
      </c>
      <c r="M51" s="115" t="s">
        <v>464</v>
      </c>
      <c r="N51" s="127" t="str">
        <f t="shared" si="1"/>
        <v>DZ_SH-IAP_SVC_School of Exploration</v>
      </c>
    </row>
    <row r="52" spans="1:14" hidden="1" x14ac:dyDescent="0.35">
      <c r="A52" s="127" t="str">
        <f t="shared" si="0"/>
        <v>A-DSU_DZ_SH-EXP_SWP_SVC_Unconventional Platform</v>
      </c>
      <c r="B52" s="115" t="s">
        <v>1016</v>
      </c>
      <c r="C52" s="115" t="s">
        <v>465</v>
      </c>
      <c r="D52" s="115" t="s">
        <v>463</v>
      </c>
      <c r="E52" s="115" t="s">
        <v>126</v>
      </c>
      <c r="F52" s="118">
        <v>43343.291666666664</v>
      </c>
      <c r="G52" s="119">
        <v>350000</v>
      </c>
      <c r="H52" s="119">
        <v>0</v>
      </c>
      <c r="I52" s="115" t="s">
        <v>463</v>
      </c>
      <c r="J52" s="120">
        <v>43248.240011574075</v>
      </c>
      <c r="K52" s="115" t="s">
        <v>473</v>
      </c>
      <c r="L52" s="115" t="s">
        <v>475</v>
      </c>
      <c r="M52" s="115" t="s">
        <v>464</v>
      </c>
      <c r="N52" s="127" t="str">
        <f t="shared" si="1"/>
        <v>A-DSU_DZ_SH-EXP_SWP_SVC_Unconventional Platform</v>
      </c>
    </row>
    <row r="53" spans="1:14" x14ac:dyDescent="0.35">
      <c r="A53" s="127" t="str">
        <f t="shared" si="0"/>
        <v>DZ_DRAGONOIL_SRV_EDT Mentoring</v>
      </c>
      <c r="B53" s="115" t="s">
        <v>1528</v>
      </c>
      <c r="C53" s="115" t="s">
        <v>465</v>
      </c>
      <c r="D53" s="115" t="s">
        <v>463</v>
      </c>
      <c r="E53" s="115" t="s">
        <v>674</v>
      </c>
      <c r="F53" s="118">
        <v>43312.291666666664</v>
      </c>
      <c r="G53" s="119">
        <v>10000</v>
      </c>
      <c r="H53" s="119">
        <v>10000</v>
      </c>
      <c r="I53" s="115" t="s">
        <v>463</v>
      </c>
      <c r="J53" s="120">
        <v>43261.196736111109</v>
      </c>
      <c r="K53" s="115" t="s">
        <v>473</v>
      </c>
      <c r="L53" s="115" t="s">
        <v>1529</v>
      </c>
      <c r="M53" s="115" t="s">
        <v>464</v>
      </c>
      <c r="N53" s="127" t="str">
        <f t="shared" si="1"/>
        <v>DZ_DRAGONOIL_SRV_EDT Mentoring</v>
      </c>
    </row>
    <row r="54" spans="1:14" hidden="1" x14ac:dyDescent="0.35">
      <c r="A54" s="127" t="str">
        <f t="shared" ref="A54:A85" si="2">HYPERLINK(CONCATENATE("http://crm.corp.halliburton.com/SalesMethod/main.aspx?etc=3&amp;id=%7b",L54,"%7d&amp;pagetype=entityrecord "),B54)</f>
        <v>A-10ep_DZ_SH-PED_SWP_DS Earth Modeling</v>
      </c>
      <c r="B54" s="115" t="s">
        <v>798</v>
      </c>
      <c r="C54" s="115" t="s">
        <v>465</v>
      </c>
      <c r="D54" s="115" t="s">
        <v>463</v>
      </c>
      <c r="E54" s="115" t="s">
        <v>674</v>
      </c>
      <c r="F54" s="118">
        <v>43404.291666666664</v>
      </c>
      <c r="G54" s="119">
        <v>120000</v>
      </c>
      <c r="H54" s="119">
        <v>20000</v>
      </c>
      <c r="I54" s="115" t="s">
        <v>463</v>
      </c>
      <c r="J54" s="120">
        <v>43248.218263888892</v>
      </c>
      <c r="K54" s="115" t="s">
        <v>473</v>
      </c>
      <c r="L54" s="115" t="s">
        <v>479</v>
      </c>
      <c r="M54" s="115" t="s">
        <v>464</v>
      </c>
      <c r="N54" s="127" t="str">
        <f t="shared" ref="N54:N85" si="3">HYPERLINK(CONCATENATE("http://crm.corp.halliburton.com/SalesMethod/main.aspx?etc=3&amp;id=%7b",L54,"%7d&amp;pagetype=entityrecord "),B54)</f>
        <v>A-10ep_DZ_SH-PED_SWP_DS Earth Modeling</v>
      </c>
    </row>
    <row r="55" spans="1:14" hidden="1" x14ac:dyDescent="0.35">
      <c r="A55" s="127" t="str">
        <f t="shared" si="2"/>
        <v>DZ_SH-EXP_Seismic Processing Center SeisSpace</v>
      </c>
      <c r="B55" s="115" t="s">
        <v>803</v>
      </c>
      <c r="C55" s="115" t="s">
        <v>465</v>
      </c>
      <c r="D55" s="115" t="s">
        <v>463</v>
      </c>
      <c r="E55" s="115" t="s">
        <v>128</v>
      </c>
      <c r="F55" s="118">
        <v>43286.291666666664</v>
      </c>
      <c r="G55" s="119">
        <v>4691620</v>
      </c>
      <c r="H55" s="177">
        <v>301700</v>
      </c>
      <c r="I55" s="115" t="s">
        <v>463</v>
      </c>
      <c r="J55" s="120">
        <v>43261.312094907407</v>
      </c>
      <c r="K55" s="115" t="s">
        <v>473</v>
      </c>
      <c r="L55" s="115" t="s">
        <v>481</v>
      </c>
      <c r="M55" s="115" t="s">
        <v>464</v>
      </c>
      <c r="N55" s="127" t="str">
        <f t="shared" si="3"/>
        <v>DZ_SH-EXP_Seismic Processing Center SeisSpace</v>
      </c>
    </row>
    <row r="56" spans="1:14" x14ac:dyDescent="0.35">
      <c r="A56" s="127" t="str">
        <f t="shared" si="2"/>
        <v>DZ_SH-DP_SWP_SVC_Operations Reporting Snubbing_LIFE2017-I</v>
      </c>
      <c r="B56" s="115" t="s">
        <v>1530</v>
      </c>
      <c r="C56" s="115" t="s">
        <v>465</v>
      </c>
      <c r="D56" s="115" t="s">
        <v>1488</v>
      </c>
      <c r="E56" s="115" t="s">
        <v>126</v>
      </c>
      <c r="F56" s="118">
        <v>43404.291666666664</v>
      </c>
      <c r="G56" s="119">
        <v>250000</v>
      </c>
      <c r="H56" s="119">
        <v>150000</v>
      </c>
      <c r="I56" s="115" t="s">
        <v>463</v>
      </c>
      <c r="J56" s="120">
        <v>43237.443819444445</v>
      </c>
      <c r="K56" s="115" t="s">
        <v>473</v>
      </c>
      <c r="L56" s="115" t="s">
        <v>474</v>
      </c>
      <c r="M56" s="115" t="s">
        <v>464</v>
      </c>
      <c r="N56" s="127" t="str">
        <f t="shared" si="3"/>
        <v>DZ_SH-DP_SWP_SVC_Operations Reporting Snubbing_LIFE2017-I</v>
      </c>
    </row>
    <row r="57" spans="1:14" hidden="1" x14ac:dyDescent="0.35">
      <c r="A57" s="127" t="str">
        <f t="shared" si="2"/>
        <v>ANZ_HSEIS_MnS_SeisSpace</v>
      </c>
      <c r="B57" s="115" t="s">
        <v>1037</v>
      </c>
      <c r="C57" s="115" t="s">
        <v>1025</v>
      </c>
      <c r="D57" s="115" t="s">
        <v>1040</v>
      </c>
      <c r="E57" s="115" t="s">
        <v>126</v>
      </c>
      <c r="F57" s="118">
        <v>43100.25</v>
      </c>
      <c r="G57" s="119">
        <v>38000</v>
      </c>
      <c r="H57" s="119">
        <v>0</v>
      </c>
      <c r="I57" s="115" t="s">
        <v>1039</v>
      </c>
      <c r="J57" s="120">
        <v>43040.944502314815</v>
      </c>
      <c r="K57" s="115"/>
      <c r="L57" s="115" t="s">
        <v>1038</v>
      </c>
      <c r="M57" s="115" t="s">
        <v>464</v>
      </c>
      <c r="N57" s="127" t="str">
        <f t="shared" si="3"/>
        <v>ANZ_HSEIS_MnS_SeisSpace</v>
      </c>
    </row>
    <row r="58" spans="1:14" hidden="1" x14ac:dyDescent="0.35">
      <c r="A58" s="127" t="str">
        <f t="shared" si="2"/>
        <v>LSS_OilSearch_Drilling_Licenses</v>
      </c>
      <c r="B58" s="115" t="s">
        <v>1531</v>
      </c>
      <c r="C58" s="115" t="s">
        <v>1025</v>
      </c>
      <c r="D58" s="115" t="s">
        <v>1191</v>
      </c>
      <c r="E58" s="115" t="s">
        <v>674</v>
      </c>
      <c r="F58" s="118">
        <v>43312.291666666664</v>
      </c>
      <c r="G58" s="119">
        <v>118000</v>
      </c>
      <c r="H58" s="119">
        <v>0</v>
      </c>
      <c r="I58" s="115" t="s">
        <v>1191</v>
      </c>
      <c r="J58" s="120">
        <v>43257.045902777776</v>
      </c>
      <c r="K58" s="115"/>
      <c r="L58" s="115" t="s">
        <v>1532</v>
      </c>
      <c r="M58" s="115" t="s">
        <v>464</v>
      </c>
      <c r="N58" s="127" t="str">
        <f t="shared" si="3"/>
        <v>LSS_OilSearch_Drilling_Licenses</v>
      </c>
    </row>
    <row r="59" spans="1:14" hidden="1" x14ac:dyDescent="0.35">
      <c r="A59" s="127" t="str">
        <f t="shared" si="2"/>
        <v>ANZ_WEL_SUB_DSIS</v>
      </c>
      <c r="B59" s="115" t="s">
        <v>1533</v>
      </c>
      <c r="C59" s="115" t="s">
        <v>1025</v>
      </c>
      <c r="D59" s="115" t="s">
        <v>1045</v>
      </c>
      <c r="E59" s="115" t="s">
        <v>127</v>
      </c>
      <c r="F59" s="118">
        <v>43343.291666666664</v>
      </c>
      <c r="G59" s="119">
        <v>27000</v>
      </c>
      <c r="H59" s="119">
        <v>0</v>
      </c>
      <c r="I59" s="115" t="s">
        <v>1042</v>
      </c>
      <c r="J59" s="120">
        <v>43249.070428240739</v>
      </c>
      <c r="K59" s="115"/>
      <c r="L59" s="115" t="s">
        <v>1534</v>
      </c>
      <c r="M59" s="115" t="s">
        <v>464</v>
      </c>
      <c r="N59" s="127" t="str">
        <f t="shared" si="3"/>
        <v>ANZ_WEL_SUB_DSIS</v>
      </c>
    </row>
    <row r="60" spans="1:14" hidden="1" x14ac:dyDescent="0.35">
      <c r="A60" s="127" t="str">
        <f t="shared" si="2"/>
        <v>ANZ_WCORE_SWP_Compass Basic</v>
      </c>
      <c r="B60" s="115" t="s">
        <v>1535</v>
      </c>
      <c r="C60" s="115" t="s">
        <v>1025</v>
      </c>
      <c r="D60" s="115" t="s">
        <v>1042</v>
      </c>
      <c r="E60" s="115" t="s">
        <v>127</v>
      </c>
      <c r="F60" s="118">
        <v>43312.291666666664</v>
      </c>
      <c r="G60" s="119">
        <v>15400</v>
      </c>
      <c r="H60" s="119">
        <v>0</v>
      </c>
      <c r="I60" s="115" t="s">
        <v>1042</v>
      </c>
      <c r="J60" s="120">
        <v>43249.078425925924</v>
      </c>
      <c r="K60" s="115"/>
      <c r="L60" s="115" t="s">
        <v>1536</v>
      </c>
      <c r="M60" s="115" t="s">
        <v>464</v>
      </c>
      <c r="N60" s="127" t="str">
        <f t="shared" si="3"/>
        <v>ANZ_WCORE_SWP_Compass Basic</v>
      </c>
    </row>
    <row r="61" spans="1:14" hidden="1" x14ac:dyDescent="0.35">
      <c r="A61" s="127" t="str">
        <f t="shared" si="2"/>
        <v>ANZ_WEL_SUB_Neftex Renewal</v>
      </c>
      <c r="B61" s="115" t="s">
        <v>1537</v>
      </c>
      <c r="C61" s="115" t="s">
        <v>1025</v>
      </c>
      <c r="D61" s="115" t="s">
        <v>1042</v>
      </c>
      <c r="E61" s="115" t="s">
        <v>126</v>
      </c>
      <c r="F61" s="118">
        <v>43465.25</v>
      </c>
      <c r="G61" s="119">
        <v>3000000</v>
      </c>
      <c r="H61" s="119">
        <v>0</v>
      </c>
      <c r="I61" s="115" t="s">
        <v>1042</v>
      </c>
      <c r="J61" s="120">
        <v>43251.888310185182</v>
      </c>
      <c r="K61" s="115"/>
      <c r="L61" s="115" t="s">
        <v>1538</v>
      </c>
      <c r="M61" s="115" t="s">
        <v>464</v>
      </c>
      <c r="N61" s="127" t="str">
        <f t="shared" si="3"/>
        <v>ANZ_WEL_SUB_Neftex Renewal</v>
      </c>
    </row>
    <row r="62" spans="1:14" hidden="1" x14ac:dyDescent="0.35">
      <c r="A62" s="127" t="str">
        <f t="shared" si="2"/>
        <v>ANZ_AUSDRL_SVC_Compass Training</v>
      </c>
      <c r="B62" s="115" t="s">
        <v>1539</v>
      </c>
      <c r="C62" s="115" t="s">
        <v>1025</v>
      </c>
      <c r="D62" s="115" t="s">
        <v>1042</v>
      </c>
      <c r="E62" s="115" t="s">
        <v>128</v>
      </c>
      <c r="F62" s="118">
        <v>43312.291666666664</v>
      </c>
      <c r="G62" s="119">
        <v>9000</v>
      </c>
      <c r="H62" s="119">
        <v>9000</v>
      </c>
      <c r="I62" s="115" t="s">
        <v>1042</v>
      </c>
      <c r="J62" s="120">
        <v>43261.94699074074</v>
      </c>
      <c r="K62" s="115"/>
      <c r="L62" s="115" t="s">
        <v>1540</v>
      </c>
      <c r="M62" s="115" t="s">
        <v>464</v>
      </c>
      <c r="N62" s="127" t="str">
        <f t="shared" si="3"/>
        <v>ANZ_AUSDRL_SVC_Compass Training</v>
      </c>
    </row>
    <row r="63" spans="1:14" hidden="1" x14ac:dyDescent="0.35">
      <c r="A63" s="127" t="str">
        <f t="shared" si="2"/>
        <v>ANZ_VMLN_SWP_WellCost</v>
      </c>
      <c r="B63" s="115" t="s">
        <v>1541</v>
      </c>
      <c r="C63" s="115" t="s">
        <v>1025</v>
      </c>
      <c r="D63" s="115" t="s">
        <v>1042</v>
      </c>
      <c r="E63" s="115" t="s">
        <v>126</v>
      </c>
      <c r="F63" s="118">
        <v>43343.291666666664</v>
      </c>
      <c r="G63" s="119">
        <v>11400</v>
      </c>
      <c r="H63" s="119">
        <v>0</v>
      </c>
      <c r="I63" s="115" t="s">
        <v>1042</v>
      </c>
      <c r="J63" s="120">
        <v>43261.949143518519</v>
      </c>
      <c r="K63" s="115"/>
      <c r="L63" s="115" t="s">
        <v>1542</v>
      </c>
      <c r="M63" s="115" t="s">
        <v>464</v>
      </c>
      <c r="N63" s="127" t="str">
        <f t="shared" si="3"/>
        <v>ANZ_VMLN_SWP_WellCost</v>
      </c>
    </row>
    <row r="64" spans="1:14" hidden="1" x14ac:dyDescent="0.35">
      <c r="A64" s="127" t="str">
        <f t="shared" si="2"/>
        <v>ANZ_DDH1_SWP_WellPlanBHA</v>
      </c>
      <c r="B64" s="115" t="s">
        <v>1543</v>
      </c>
      <c r="C64" s="115" t="s">
        <v>1025</v>
      </c>
      <c r="D64" s="115" t="s">
        <v>1042</v>
      </c>
      <c r="E64" s="115" t="s">
        <v>127</v>
      </c>
      <c r="F64" s="118">
        <v>43281.291666666664</v>
      </c>
      <c r="G64" s="119">
        <v>13000</v>
      </c>
      <c r="H64" s="119">
        <v>0</v>
      </c>
      <c r="I64" s="115" t="s">
        <v>1042</v>
      </c>
      <c r="J64" s="120">
        <v>43261.957326388889</v>
      </c>
      <c r="K64" s="115"/>
      <c r="L64" s="115" t="s">
        <v>1544</v>
      </c>
      <c r="M64" s="115" t="s">
        <v>464</v>
      </c>
      <c r="N64" s="127" t="str">
        <f t="shared" si="3"/>
        <v>ANZ_DDH1_SWP_WellPlanBHA</v>
      </c>
    </row>
    <row r="65" spans="1:14" hidden="1" x14ac:dyDescent="0.35">
      <c r="A65" s="127" t="str">
        <f t="shared" si="2"/>
        <v>ANZ_VMLN_SWP_SurfNet</v>
      </c>
      <c r="B65" s="115" t="s">
        <v>1545</v>
      </c>
      <c r="C65" s="115" t="s">
        <v>1025</v>
      </c>
      <c r="D65" s="115" t="s">
        <v>1042</v>
      </c>
      <c r="E65" s="115" t="s">
        <v>674</v>
      </c>
      <c r="F65" s="118">
        <v>43465.25</v>
      </c>
      <c r="G65" s="119">
        <v>30700</v>
      </c>
      <c r="H65" s="119">
        <v>0</v>
      </c>
      <c r="I65" s="115" t="s">
        <v>1042</v>
      </c>
      <c r="J65" s="120">
        <v>43264.089375000003</v>
      </c>
      <c r="K65" s="115"/>
      <c r="L65" s="115" t="s">
        <v>1546</v>
      </c>
      <c r="M65" s="115" t="s">
        <v>464</v>
      </c>
      <c r="N65" s="127" t="str">
        <f t="shared" si="3"/>
        <v>ANZ_VMLN_SWP_SurfNet</v>
      </c>
    </row>
    <row r="66" spans="1:14" hidden="1" x14ac:dyDescent="0.35">
      <c r="A66" s="127" t="str">
        <f t="shared" si="2"/>
        <v>ANZ_PTTEP_SWP_OpenWells</v>
      </c>
      <c r="B66" s="115" t="s">
        <v>1043</v>
      </c>
      <c r="C66" s="115" t="s">
        <v>1025</v>
      </c>
      <c r="D66" s="115" t="s">
        <v>1042</v>
      </c>
      <c r="E66" s="115" t="s">
        <v>127</v>
      </c>
      <c r="F66" s="118">
        <v>43373.291666666664</v>
      </c>
      <c r="G66" s="119">
        <v>25000</v>
      </c>
      <c r="H66" s="119">
        <v>0</v>
      </c>
      <c r="I66" s="115" t="s">
        <v>1042</v>
      </c>
      <c r="J66" s="120">
        <v>43261.976504629631</v>
      </c>
      <c r="K66" s="115"/>
      <c r="L66" s="115" t="s">
        <v>1044</v>
      </c>
      <c r="M66" s="115" t="s">
        <v>464</v>
      </c>
      <c r="N66" s="127" t="str">
        <f t="shared" si="3"/>
        <v>ANZ_PTTEP_SWP_OpenWells</v>
      </c>
    </row>
    <row r="67" spans="1:14" hidden="1" x14ac:dyDescent="0.35">
      <c r="A67" s="127" t="str">
        <f t="shared" si="2"/>
        <v>A-DS365_ANZ_COOPER_WC365 Renewal</v>
      </c>
      <c r="B67" s="115" t="s">
        <v>1547</v>
      </c>
      <c r="C67" s="115" t="s">
        <v>1025</v>
      </c>
      <c r="D67" s="115" t="s">
        <v>1042</v>
      </c>
      <c r="E67" s="115" t="s">
        <v>128</v>
      </c>
      <c r="F67" s="118">
        <v>43281.291666666664</v>
      </c>
      <c r="G67" s="119">
        <v>31500</v>
      </c>
      <c r="H67" s="119">
        <v>0</v>
      </c>
      <c r="I67" s="115" t="s">
        <v>1042</v>
      </c>
      <c r="J67" s="120">
        <v>43249.876851851855</v>
      </c>
      <c r="K67" s="115"/>
      <c r="L67" s="115" t="s">
        <v>1548</v>
      </c>
      <c r="M67" s="115" t="s">
        <v>464</v>
      </c>
      <c r="N67" s="127" t="str">
        <f t="shared" si="3"/>
        <v>A-DS365_ANZ_COOPER_WC365 Renewal</v>
      </c>
    </row>
    <row r="68" spans="1:14" hidden="1" x14ac:dyDescent="0.35">
      <c r="A68" s="127" t="str">
        <f t="shared" si="2"/>
        <v>A-DigitalEP_ANZ_WEL_SVC_D&amp;C Apps DWP</v>
      </c>
      <c r="B68" s="115" t="s">
        <v>1549</v>
      </c>
      <c r="C68" s="115" t="s">
        <v>1025</v>
      </c>
      <c r="D68" s="115" t="s">
        <v>1042</v>
      </c>
      <c r="E68" s="115" t="s">
        <v>127</v>
      </c>
      <c r="F68" s="118">
        <v>43373.291666666664</v>
      </c>
      <c r="G68" s="119">
        <v>250000</v>
      </c>
      <c r="H68" s="119">
        <v>250000</v>
      </c>
      <c r="I68" s="115" t="s">
        <v>1042</v>
      </c>
      <c r="J68" s="120">
        <v>43251.928217592591</v>
      </c>
      <c r="K68" s="115"/>
      <c r="L68" s="115" t="s">
        <v>1049</v>
      </c>
      <c r="M68" s="115" t="s">
        <v>464</v>
      </c>
      <c r="N68" s="127" t="str">
        <f t="shared" si="3"/>
        <v>A-DigitalEP_ANZ_WEL_SVC_D&amp;C Apps DWP</v>
      </c>
    </row>
    <row r="69" spans="1:14" hidden="1" x14ac:dyDescent="0.35">
      <c r="A69" s="127" t="str">
        <f t="shared" si="2"/>
        <v>A-DS365_ANZ_WEL_SUB_Well Construction 365</v>
      </c>
      <c r="B69" s="115" t="s">
        <v>1034</v>
      </c>
      <c r="C69" s="115" t="s">
        <v>1025</v>
      </c>
      <c r="D69" s="115" t="s">
        <v>1042</v>
      </c>
      <c r="E69" s="115" t="s">
        <v>127</v>
      </c>
      <c r="F69" s="118">
        <v>43373.291666666664</v>
      </c>
      <c r="G69" s="119">
        <v>700000</v>
      </c>
      <c r="H69" s="119">
        <v>700000</v>
      </c>
      <c r="I69" s="115" t="s">
        <v>1042</v>
      </c>
      <c r="J69" s="120">
        <v>43212.952199074076</v>
      </c>
      <c r="K69" s="115"/>
      <c r="L69" s="115" t="s">
        <v>1035</v>
      </c>
      <c r="M69" s="115" t="s">
        <v>464</v>
      </c>
      <c r="N69" s="127" t="str">
        <f t="shared" si="3"/>
        <v>A-DS365_ANZ_WEL_SUB_Well Construction 365</v>
      </c>
    </row>
    <row r="70" spans="1:14" hidden="1" x14ac:dyDescent="0.35">
      <c r="A70" s="127" t="str">
        <f t="shared" si="2"/>
        <v>A-DS365_ANZ_IPX_Well Construction 365</v>
      </c>
      <c r="B70" s="115" t="s">
        <v>1550</v>
      </c>
      <c r="C70" s="115" t="s">
        <v>1025</v>
      </c>
      <c r="D70" s="115" t="s">
        <v>1042</v>
      </c>
      <c r="E70" s="115" t="s">
        <v>674</v>
      </c>
      <c r="F70" s="118">
        <v>43465.25</v>
      </c>
      <c r="G70" s="119">
        <v>423000</v>
      </c>
      <c r="H70" s="119">
        <v>0</v>
      </c>
      <c r="I70" s="115" t="s">
        <v>1042</v>
      </c>
      <c r="J70" s="120">
        <v>43258.034247685187</v>
      </c>
      <c r="K70" s="115"/>
      <c r="L70" s="115" t="s">
        <v>1551</v>
      </c>
      <c r="M70" s="115" t="s">
        <v>464</v>
      </c>
      <c r="N70" s="127" t="str">
        <f t="shared" si="3"/>
        <v>A-DS365_ANZ_IPX_Well Construction 365</v>
      </c>
    </row>
    <row r="71" spans="1:14" hidden="1" x14ac:dyDescent="0.35">
      <c r="A71" s="127" t="str">
        <f t="shared" si="2"/>
        <v>ANZ_COP_SVC_DSDQ</v>
      </c>
      <c r="B71" s="115" t="s">
        <v>1552</v>
      </c>
      <c r="C71" s="115" t="s">
        <v>1025</v>
      </c>
      <c r="D71" s="115" t="s">
        <v>1042</v>
      </c>
      <c r="E71" s="115" t="s">
        <v>127</v>
      </c>
      <c r="F71" s="118">
        <v>43373.291666666664</v>
      </c>
      <c r="G71" s="119">
        <v>20000</v>
      </c>
      <c r="H71" s="119">
        <v>20000</v>
      </c>
      <c r="I71" s="115" t="s">
        <v>1042</v>
      </c>
      <c r="J71" s="120">
        <v>43245.054606481484</v>
      </c>
      <c r="K71" s="115"/>
      <c r="L71" s="115" t="s">
        <v>1553</v>
      </c>
      <c r="M71" s="115" t="s">
        <v>464</v>
      </c>
      <c r="N71" s="127" t="str">
        <f t="shared" si="3"/>
        <v>ANZ_COP_SVC_DSDQ</v>
      </c>
    </row>
    <row r="72" spans="1:14" hidden="1" x14ac:dyDescent="0.35">
      <c r="A72" s="127" t="str">
        <f t="shared" si="2"/>
        <v>ANZ_IPX_SVC_WellCat Training</v>
      </c>
      <c r="B72" s="115" t="s">
        <v>1554</v>
      </c>
      <c r="C72" s="115" t="s">
        <v>1025</v>
      </c>
      <c r="D72" s="115" t="s">
        <v>1042</v>
      </c>
      <c r="E72" s="115" t="s">
        <v>126</v>
      </c>
      <c r="F72" s="118">
        <v>43343.291666666664</v>
      </c>
      <c r="G72" s="119">
        <v>9000</v>
      </c>
      <c r="H72" s="119">
        <v>9000</v>
      </c>
      <c r="I72" s="115" t="s">
        <v>1042</v>
      </c>
      <c r="J72" s="120">
        <v>43261.947881944441</v>
      </c>
      <c r="K72" s="115"/>
      <c r="L72" s="115" t="s">
        <v>1555</v>
      </c>
      <c r="M72" s="115" t="s">
        <v>464</v>
      </c>
      <c r="N72" s="127" t="str">
        <f t="shared" si="3"/>
        <v>ANZ_IPX_SVC_WellCat Training</v>
      </c>
    </row>
    <row r="73" spans="1:14" hidden="1" x14ac:dyDescent="0.35">
      <c r="A73" s="127" t="str">
        <f t="shared" si="2"/>
        <v>A-DS365_ANZ_PTTEP_SUB_Well Construction 365</v>
      </c>
      <c r="B73" s="115" t="s">
        <v>1556</v>
      </c>
      <c r="C73" s="115" t="s">
        <v>1025</v>
      </c>
      <c r="D73" s="115" t="s">
        <v>1042</v>
      </c>
      <c r="E73" s="115" t="s">
        <v>128</v>
      </c>
      <c r="F73" s="118">
        <v>43281.291666666664</v>
      </c>
      <c r="G73" s="119">
        <v>116000</v>
      </c>
      <c r="H73" s="119">
        <v>0</v>
      </c>
      <c r="I73" s="115" t="s">
        <v>1042</v>
      </c>
      <c r="J73" s="120">
        <v>43261.978252314817</v>
      </c>
      <c r="K73" s="115"/>
      <c r="L73" s="115" t="s">
        <v>1557</v>
      </c>
      <c r="M73" s="115" t="s">
        <v>464</v>
      </c>
      <c r="N73" s="127" t="str">
        <f t="shared" si="3"/>
        <v>A-DS365_ANZ_PTTEP_SUB_Well Construction 365</v>
      </c>
    </row>
    <row r="74" spans="1:14" hidden="1" x14ac:dyDescent="0.35">
      <c r="A74" s="127" t="str">
        <f t="shared" si="2"/>
        <v>ANZ_CVX_SVC_EDT training and mentoring</v>
      </c>
      <c r="B74" s="115" t="s">
        <v>1558</v>
      </c>
      <c r="C74" s="115" t="s">
        <v>1025</v>
      </c>
      <c r="D74" s="115" t="s">
        <v>1042</v>
      </c>
      <c r="E74" s="115" t="s">
        <v>127</v>
      </c>
      <c r="F74" s="118">
        <v>43373.291666666664</v>
      </c>
      <c r="G74" s="119">
        <v>34000</v>
      </c>
      <c r="H74" s="119">
        <v>34000</v>
      </c>
      <c r="I74" s="115" t="s">
        <v>1042</v>
      </c>
      <c r="J74" s="120">
        <v>43261.955960648149</v>
      </c>
      <c r="K74" s="115"/>
      <c r="L74" s="115" t="s">
        <v>1559</v>
      </c>
      <c r="M74" s="115" t="s">
        <v>464</v>
      </c>
      <c r="N74" s="127" t="str">
        <f t="shared" si="3"/>
        <v>ANZ_CVX_SVC_EDT training and mentoring</v>
      </c>
    </row>
    <row r="75" spans="1:14" hidden="1" x14ac:dyDescent="0.35">
      <c r="A75" s="127" t="str">
        <f t="shared" si="2"/>
        <v>ANZ_WEL_M&amp;S_Drilling Applications</v>
      </c>
      <c r="B75" s="115" t="s">
        <v>1560</v>
      </c>
      <c r="C75" s="115" t="s">
        <v>1025</v>
      </c>
      <c r="D75" s="115" t="s">
        <v>1042</v>
      </c>
      <c r="E75" s="115" t="s">
        <v>126</v>
      </c>
      <c r="F75" s="118">
        <v>43465.25</v>
      </c>
      <c r="G75" s="119">
        <v>314000</v>
      </c>
      <c r="H75" s="119">
        <v>0</v>
      </c>
      <c r="I75" s="115" t="s">
        <v>1042</v>
      </c>
      <c r="J75" s="120">
        <v>43264.013692129629</v>
      </c>
      <c r="K75" s="115"/>
      <c r="L75" s="115" t="s">
        <v>1561</v>
      </c>
      <c r="M75" s="115" t="s">
        <v>464</v>
      </c>
      <c r="N75" s="127" t="str">
        <f t="shared" si="3"/>
        <v>ANZ_WEL_M&amp;S_Drilling Applications</v>
      </c>
    </row>
    <row r="76" spans="1:14" hidden="1" x14ac:dyDescent="0.35">
      <c r="A76" s="127" t="str">
        <f t="shared" si="2"/>
        <v>ANZ_LUCAS_M&amp;S_Drilling</v>
      </c>
      <c r="B76" s="115" t="s">
        <v>1562</v>
      </c>
      <c r="C76" s="115" t="s">
        <v>1025</v>
      </c>
      <c r="D76" s="115" t="s">
        <v>1042</v>
      </c>
      <c r="E76" s="115" t="s">
        <v>128</v>
      </c>
      <c r="F76" s="118">
        <v>43281.291666666664</v>
      </c>
      <c r="G76" s="119">
        <v>25000</v>
      </c>
      <c r="H76" s="119">
        <v>0</v>
      </c>
      <c r="I76" s="115" t="s">
        <v>1042</v>
      </c>
      <c r="J76" s="120">
        <v>43263.350763888891</v>
      </c>
      <c r="K76" s="115"/>
      <c r="L76" s="115" t="s">
        <v>1563</v>
      </c>
      <c r="M76" s="115" t="s">
        <v>464</v>
      </c>
      <c r="N76" s="127" t="str">
        <f t="shared" si="3"/>
        <v>ANZ_LUCAS_M&amp;S_Drilling</v>
      </c>
    </row>
    <row r="77" spans="1:14" hidden="1" x14ac:dyDescent="0.35">
      <c r="A77" s="127" t="str">
        <f t="shared" si="2"/>
        <v>ANZ_INPEX_M&amp;S_Drilling</v>
      </c>
      <c r="B77" s="115" t="s">
        <v>1564</v>
      </c>
      <c r="C77" s="115" t="s">
        <v>1025</v>
      </c>
      <c r="D77" s="115" t="s">
        <v>1042</v>
      </c>
      <c r="E77" s="115" t="s">
        <v>126</v>
      </c>
      <c r="F77" s="118">
        <v>43312.291666666664</v>
      </c>
      <c r="G77" s="119">
        <v>145000</v>
      </c>
      <c r="H77" s="119">
        <v>0</v>
      </c>
      <c r="I77" s="115" t="s">
        <v>1042</v>
      </c>
      <c r="J77" s="120">
        <v>43263.350011574075</v>
      </c>
      <c r="K77" s="115"/>
      <c r="L77" s="115" t="s">
        <v>1565</v>
      </c>
      <c r="M77" s="115" t="s">
        <v>464</v>
      </c>
      <c r="N77" s="127" t="str">
        <f t="shared" si="3"/>
        <v>ANZ_INPEX_M&amp;S_Drilling</v>
      </c>
    </row>
    <row r="78" spans="1:14" hidden="1" x14ac:dyDescent="0.35">
      <c r="A78" s="127" t="str">
        <f t="shared" si="2"/>
        <v>ANZ_WEL_SVC_Data Management for DSWP</v>
      </c>
      <c r="B78" s="115" t="s">
        <v>1566</v>
      </c>
      <c r="C78" s="115" t="s">
        <v>1025</v>
      </c>
      <c r="D78" s="115" t="s">
        <v>1042</v>
      </c>
      <c r="E78" s="115" t="s">
        <v>126</v>
      </c>
      <c r="F78" s="118">
        <v>43312.291666666664</v>
      </c>
      <c r="G78" s="119">
        <v>50000</v>
      </c>
      <c r="H78" s="119">
        <v>50000</v>
      </c>
      <c r="I78" s="115" t="s">
        <v>1042</v>
      </c>
      <c r="J78" s="120">
        <v>43262.031168981484</v>
      </c>
      <c r="K78" s="115"/>
      <c r="L78" s="115" t="s">
        <v>1567</v>
      </c>
      <c r="M78" s="115" t="s">
        <v>464</v>
      </c>
      <c r="N78" s="127" t="str">
        <f t="shared" si="3"/>
        <v>ANZ_WEL_SVC_Data Management for DSWP</v>
      </c>
    </row>
    <row r="79" spans="1:14" hidden="1" x14ac:dyDescent="0.35">
      <c r="A79" s="127" t="str">
        <f t="shared" si="2"/>
        <v>ANZ_CVX_SWP_SVC_DSIS</v>
      </c>
      <c r="B79" s="115" t="s">
        <v>1568</v>
      </c>
      <c r="C79" s="115" t="s">
        <v>1025</v>
      </c>
      <c r="D79" s="115" t="s">
        <v>1042</v>
      </c>
      <c r="E79" s="115" t="s">
        <v>674</v>
      </c>
      <c r="F79" s="118">
        <v>43373.291666666664</v>
      </c>
      <c r="G79" s="119">
        <v>117820</v>
      </c>
      <c r="H79" s="119">
        <v>0</v>
      </c>
      <c r="I79" s="115" t="s">
        <v>1042</v>
      </c>
      <c r="J79" s="120">
        <v>43261.949861111112</v>
      </c>
      <c r="K79" s="115"/>
      <c r="L79" s="115" t="s">
        <v>1569</v>
      </c>
      <c r="M79" s="115" t="s">
        <v>464</v>
      </c>
      <c r="N79" s="127" t="str">
        <f t="shared" si="3"/>
        <v>ANZ_CVX_SWP_SVC_DSIS</v>
      </c>
    </row>
    <row r="80" spans="1:14" hidden="1" x14ac:dyDescent="0.35">
      <c r="A80" s="127" t="str">
        <f t="shared" si="2"/>
        <v>ANZ_COP_SVC_DropSite_DSG_EDT</v>
      </c>
      <c r="B80" s="115" t="s">
        <v>1570</v>
      </c>
      <c r="C80" s="115" t="s">
        <v>1025</v>
      </c>
      <c r="D80" s="115" t="s">
        <v>1042</v>
      </c>
      <c r="E80" s="115" t="s">
        <v>126</v>
      </c>
      <c r="F80" s="118">
        <v>43312.291666666664</v>
      </c>
      <c r="G80" s="119">
        <v>62100</v>
      </c>
      <c r="H80" s="119">
        <v>62100</v>
      </c>
      <c r="I80" s="115" t="s">
        <v>1042</v>
      </c>
      <c r="J80" s="120">
        <v>43261.957662037035</v>
      </c>
      <c r="K80" s="115"/>
      <c r="L80" s="115" t="s">
        <v>1571</v>
      </c>
      <c r="M80" s="115" t="s">
        <v>464</v>
      </c>
      <c r="N80" s="127" t="str">
        <f t="shared" si="3"/>
        <v>ANZ_COP_SVC_DropSite_DSG_EDT</v>
      </c>
    </row>
    <row r="81" spans="1:14" hidden="1" x14ac:dyDescent="0.35">
      <c r="A81" s="127" t="str">
        <f t="shared" si="2"/>
        <v>ANZ_WEL_SWP_Nexus RMS</v>
      </c>
      <c r="B81" s="115" t="s">
        <v>1572</v>
      </c>
      <c r="C81" s="115" t="s">
        <v>1025</v>
      </c>
      <c r="D81" s="115" t="s">
        <v>1042</v>
      </c>
      <c r="E81" s="115" t="s">
        <v>127</v>
      </c>
      <c r="F81" s="118">
        <v>43343.291666666664</v>
      </c>
      <c r="G81" s="119">
        <v>2100000</v>
      </c>
      <c r="H81" s="119">
        <v>0</v>
      </c>
      <c r="I81" s="115" t="s">
        <v>1042</v>
      </c>
      <c r="J81" s="120">
        <v>43261.980057870373</v>
      </c>
      <c r="K81" s="115"/>
      <c r="L81" s="115" t="s">
        <v>1036</v>
      </c>
      <c r="M81" s="115" t="s">
        <v>464</v>
      </c>
      <c r="N81" s="127" t="str">
        <f t="shared" si="3"/>
        <v>ANZ_WEL_SWP_Nexus RMS</v>
      </c>
    </row>
    <row r="82" spans="1:14" hidden="1" x14ac:dyDescent="0.35">
      <c r="A82" s="127" t="str">
        <f t="shared" si="2"/>
        <v>ANZ_QUAD_SVC_D&amp;C Mentoring</v>
      </c>
      <c r="B82" s="115" t="s">
        <v>1573</v>
      </c>
      <c r="C82" s="115" t="s">
        <v>1025</v>
      </c>
      <c r="D82" s="115" t="s">
        <v>1042</v>
      </c>
      <c r="E82" s="115" t="s">
        <v>126</v>
      </c>
      <c r="F82" s="118">
        <v>43281.291666666664</v>
      </c>
      <c r="G82" s="119">
        <v>5000</v>
      </c>
      <c r="H82" s="119">
        <v>5000</v>
      </c>
      <c r="I82" s="115" t="s">
        <v>1042</v>
      </c>
      <c r="J82" s="120">
        <v>43263.351840277777</v>
      </c>
      <c r="K82" s="115"/>
      <c r="L82" s="115" t="s">
        <v>1574</v>
      </c>
      <c r="M82" s="115" t="s">
        <v>464</v>
      </c>
      <c r="N82" s="127" t="str">
        <f t="shared" si="3"/>
        <v>ANZ_QUAD_SVC_D&amp;C Mentoring</v>
      </c>
    </row>
    <row r="83" spans="1:14" hidden="1" x14ac:dyDescent="0.35">
      <c r="A83" s="127" t="str">
        <f t="shared" si="2"/>
        <v>ANZ_QUAD_SWP_WellPlan Cementing</v>
      </c>
      <c r="B83" s="115" t="s">
        <v>1575</v>
      </c>
      <c r="C83" s="115" t="s">
        <v>1025</v>
      </c>
      <c r="D83" s="115" t="s">
        <v>1042</v>
      </c>
      <c r="E83" s="115" t="s">
        <v>128</v>
      </c>
      <c r="F83" s="118">
        <v>43280.291666666664</v>
      </c>
      <c r="G83" s="119">
        <v>16600</v>
      </c>
      <c r="H83" s="119">
        <v>0</v>
      </c>
      <c r="I83" s="115" t="s">
        <v>1042</v>
      </c>
      <c r="J83" s="120">
        <v>43261.947557870371</v>
      </c>
      <c r="K83" s="115"/>
      <c r="L83" s="115" t="s">
        <v>1576</v>
      </c>
      <c r="M83" s="115" t="s">
        <v>464</v>
      </c>
      <c r="N83" s="127" t="str">
        <f t="shared" si="3"/>
        <v>ANZ_QUAD_SWP_WellPlan Cementing</v>
      </c>
    </row>
    <row r="84" spans="1:14" x14ac:dyDescent="0.35">
      <c r="A84" s="127" t="str">
        <f t="shared" si="2"/>
        <v>BHDM - expand using DSIS</v>
      </c>
      <c r="B84" s="115" t="s">
        <v>1047</v>
      </c>
      <c r="C84" s="115" t="s">
        <v>1025</v>
      </c>
      <c r="D84" s="115" t="s">
        <v>1046</v>
      </c>
      <c r="E84" s="115" t="s">
        <v>674</v>
      </c>
      <c r="F84" s="118">
        <v>43220.291666666664</v>
      </c>
      <c r="G84" s="119">
        <v>30000</v>
      </c>
      <c r="H84" s="119">
        <v>30000</v>
      </c>
      <c r="I84" s="115" t="s">
        <v>1045</v>
      </c>
      <c r="J84" s="120">
        <v>43040.195821759262</v>
      </c>
      <c r="K84" s="115"/>
      <c r="L84" s="115" t="s">
        <v>1048</v>
      </c>
      <c r="M84" s="115" t="s">
        <v>464</v>
      </c>
      <c r="N84" s="127" t="str">
        <f t="shared" si="3"/>
        <v>BHDM - expand using DSIS</v>
      </c>
    </row>
    <row r="85" spans="1:14" hidden="1" x14ac:dyDescent="0.35">
      <c r="A85" s="127" t="str">
        <f t="shared" si="2"/>
        <v>A-DS365_ANZ_STRK_SubsurfaceE2E</v>
      </c>
      <c r="B85" s="115" t="s">
        <v>1577</v>
      </c>
      <c r="C85" s="115" t="s">
        <v>1025</v>
      </c>
      <c r="D85" s="115" t="s">
        <v>1191</v>
      </c>
      <c r="E85" s="115" t="s">
        <v>674</v>
      </c>
      <c r="F85" s="118">
        <v>43434.25</v>
      </c>
      <c r="G85" s="119">
        <v>600000</v>
      </c>
      <c r="H85" s="119">
        <v>0</v>
      </c>
      <c r="I85" s="115" t="s">
        <v>1045</v>
      </c>
      <c r="J85" s="120">
        <v>43217.164270833331</v>
      </c>
      <c r="K85" s="115"/>
      <c r="L85" s="115" t="s">
        <v>1041</v>
      </c>
      <c r="M85" s="115" t="s">
        <v>464</v>
      </c>
      <c r="N85" s="127" t="str">
        <f t="shared" si="3"/>
        <v>A-DS365_ANZ_STRK_SubsurfaceE2E</v>
      </c>
    </row>
    <row r="86" spans="1:14" hidden="1" x14ac:dyDescent="0.35">
      <c r="A86" s="127" t="str">
        <f t="shared" ref="A86:A117" si="4">HYPERLINK(CONCATENATE("http://crm.corp.halliburton.com/SalesMethod/main.aspx?etc=3&amp;id=%7b",L86,"%7d&amp;pagetype=entityrecord "),B86)</f>
        <v>AU_Lucas_DS Well Planning &amp; Geosteering</v>
      </c>
      <c r="B86" s="115" t="s">
        <v>1028</v>
      </c>
      <c r="C86" s="115" t="s">
        <v>1025</v>
      </c>
      <c r="D86" s="115" t="s">
        <v>1191</v>
      </c>
      <c r="E86" s="115" t="s">
        <v>674</v>
      </c>
      <c r="F86" s="118">
        <v>43311.291666666664</v>
      </c>
      <c r="G86" s="119">
        <v>100000</v>
      </c>
      <c r="H86" s="119">
        <v>0</v>
      </c>
      <c r="I86" s="115" t="s">
        <v>1373</v>
      </c>
      <c r="J86" s="120">
        <v>43207.154351851852</v>
      </c>
      <c r="K86" s="115"/>
      <c r="L86" s="115" t="s">
        <v>1029</v>
      </c>
      <c r="M86" s="115" t="s">
        <v>464</v>
      </c>
      <c r="N86" s="127" t="str">
        <f t="shared" ref="N86:N117" si="5">HYPERLINK(CONCATENATE("http://crm.corp.halliburton.com/SalesMethod/main.aspx?etc=3&amp;id=%7b",L86,"%7d&amp;pagetype=entityrecord "),B86)</f>
        <v>AU_Lucas_DS Well Planning &amp; Geosteering</v>
      </c>
    </row>
    <row r="87" spans="1:14" hidden="1" x14ac:dyDescent="0.35">
      <c r="A87" s="127" t="str">
        <f t="shared" si="4"/>
        <v>A-DS365_AU_OilSearch_DSG</v>
      </c>
      <c r="B87" s="115" t="s">
        <v>1030</v>
      </c>
      <c r="C87" s="115" t="s">
        <v>1025</v>
      </c>
      <c r="D87" s="115" t="s">
        <v>1191</v>
      </c>
      <c r="E87" s="115" t="s">
        <v>674</v>
      </c>
      <c r="F87" s="118">
        <v>43464.25</v>
      </c>
      <c r="G87" s="119">
        <v>900000</v>
      </c>
      <c r="H87" s="119">
        <v>0</v>
      </c>
      <c r="I87" s="115" t="s">
        <v>1373</v>
      </c>
      <c r="J87" s="120">
        <v>43207.154374999998</v>
      </c>
      <c r="K87" s="115"/>
      <c r="L87" s="115" t="s">
        <v>1031</v>
      </c>
      <c r="M87" s="115" t="s">
        <v>464</v>
      </c>
      <c r="N87" s="127" t="str">
        <f t="shared" si="5"/>
        <v>A-DS365_AU_OilSearch_DSG</v>
      </c>
    </row>
    <row r="88" spans="1:14" hidden="1" x14ac:dyDescent="0.35">
      <c r="A88" s="127" t="str">
        <f t="shared" si="4"/>
        <v>A-DS365_AU_Lattice_Subs_Wellsite Reporting</v>
      </c>
      <c r="B88" s="115" t="s">
        <v>1032</v>
      </c>
      <c r="C88" s="115" t="s">
        <v>1025</v>
      </c>
      <c r="D88" s="115" t="s">
        <v>1191</v>
      </c>
      <c r="E88" s="115" t="s">
        <v>674</v>
      </c>
      <c r="F88" s="118">
        <v>43312.291666666664</v>
      </c>
      <c r="G88" s="119">
        <v>25000</v>
      </c>
      <c r="H88" s="119">
        <v>0</v>
      </c>
      <c r="I88" s="115" t="s">
        <v>1373</v>
      </c>
      <c r="J88" s="120">
        <v>43207.154374999998</v>
      </c>
      <c r="K88" s="115"/>
      <c r="L88" s="115" t="s">
        <v>1033</v>
      </c>
      <c r="M88" s="115" t="s">
        <v>464</v>
      </c>
      <c r="N88" s="127" t="str">
        <f t="shared" si="5"/>
        <v>A-DS365_AU_Lattice_Subs_Wellsite Reporting</v>
      </c>
    </row>
    <row r="89" spans="1:14" hidden="1" x14ac:dyDescent="0.35">
      <c r="A89" s="127" t="str">
        <f t="shared" si="4"/>
        <v>A-DSP_AU_Westside_Production</v>
      </c>
      <c r="B89" s="115" t="s">
        <v>1026</v>
      </c>
      <c r="C89" s="115" t="s">
        <v>1025</v>
      </c>
      <c r="D89" s="115" t="s">
        <v>1191</v>
      </c>
      <c r="E89" s="115" t="s">
        <v>674</v>
      </c>
      <c r="F89" s="118">
        <v>43311.291666666664</v>
      </c>
      <c r="G89" s="119">
        <v>84000</v>
      </c>
      <c r="H89" s="119">
        <v>0</v>
      </c>
      <c r="I89" s="115" t="s">
        <v>1373</v>
      </c>
      <c r="J89" s="120">
        <v>43207.154363425929</v>
      </c>
      <c r="K89" s="115"/>
      <c r="L89" s="115" t="s">
        <v>1027</v>
      </c>
      <c r="M89" s="115" t="s">
        <v>464</v>
      </c>
      <c r="N89" s="127" t="str">
        <f t="shared" si="5"/>
        <v>A-DSP_AU_Westside_Production</v>
      </c>
    </row>
    <row r="90" spans="1:14" hidden="1" x14ac:dyDescent="0.35">
      <c r="A90" s="127" t="str">
        <f t="shared" si="4"/>
        <v>AU_Westside_EDT applications</v>
      </c>
      <c r="B90" s="115" t="s">
        <v>1022</v>
      </c>
      <c r="C90" s="115" t="s">
        <v>1025</v>
      </c>
      <c r="D90" s="115" t="s">
        <v>1191</v>
      </c>
      <c r="E90" s="115" t="s">
        <v>127</v>
      </c>
      <c r="F90" s="118">
        <v>43281.291666666664</v>
      </c>
      <c r="G90" s="119">
        <v>40000</v>
      </c>
      <c r="H90" s="119">
        <v>0</v>
      </c>
      <c r="I90" s="115" t="s">
        <v>1373</v>
      </c>
      <c r="J90" s="120">
        <v>43207.154328703706</v>
      </c>
      <c r="K90" s="115"/>
      <c r="L90" s="115" t="s">
        <v>1023</v>
      </c>
      <c r="M90" s="115" t="s">
        <v>464</v>
      </c>
      <c r="N90" s="127" t="str">
        <f t="shared" si="5"/>
        <v>AU_Westside_EDT applications</v>
      </c>
    </row>
    <row r="91" spans="1:14" hidden="1" x14ac:dyDescent="0.35">
      <c r="A91" s="127" t="str">
        <f t="shared" si="4"/>
        <v>AU_Arrow_DS Well Planning &amp; Geosteering</v>
      </c>
      <c r="B91" s="115" t="s">
        <v>1578</v>
      </c>
      <c r="C91" s="115" t="s">
        <v>1025</v>
      </c>
      <c r="D91" s="115" t="s">
        <v>1191</v>
      </c>
      <c r="E91" s="115" t="s">
        <v>674</v>
      </c>
      <c r="F91" s="118">
        <v>43282.291666666664</v>
      </c>
      <c r="G91" s="119">
        <v>200000</v>
      </c>
      <c r="H91" s="119">
        <v>0</v>
      </c>
      <c r="I91" s="115" t="s">
        <v>1373</v>
      </c>
      <c r="J91" s="120">
        <v>43207.154340277775</v>
      </c>
      <c r="K91" s="115"/>
      <c r="L91" s="115" t="s">
        <v>1579</v>
      </c>
      <c r="M91" s="115" t="s">
        <v>464</v>
      </c>
      <c r="N91" s="127" t="str">
        <f t="shared" si="5"/>
        <v>AU_Arrow_DS Well Planning &amp; Geosteering</v>
      </c>
    </row>
    <row r="92" spans="1:14" hidden="1" x14ac:dyDescent="0.35">
      <c r="A92" s="127" t="str">
        <f t="shared" si="4"/>
        <v>BA_TP_SWP_Nexus Pilot [SF] [GEO2018]</v>
      </c>
      <c r="B92" s="115" t="s">
        <v>1580</v>
      </c>
      <c r="C92" s="115" t="s">
        <v>484</v>
      </c>
      <c r="D92" s="115" t="s">
        <v>483</v>
      </c>
      <c r="E92" s="115" t="s">
        <v>674</v>
      </c>
      <c r="F92" s="118">
        <v>43389.291666666664</v>
      </c>
      <c r="G92" s="119">
        <v>118000</v>
      </c>
      <c r="H92" s="119">
        <v>0</v>
      </c>
      <c r="I92" s="115" t="s">
        <v>483</v>
      </c>
      <c r="J92" s="120">
        <v>43258.245405092595</v>
      </c>
      <c r="K92" s="115"/>
      <c r="L92" s="115" t="s">
        <v>1581</v>
      </c>
      <c r="M92" s="115" t="s">
        <v>464</v>
      </c>
      <c r="N92" s="127" t="str">
        <f t="shared" si="5"/>
        <v>BA_TP_SWP_Nexus Pilot [SF] [GEO2018]</v>
      </c>
    </row>
    <row r="93" spans="1:14" hidden="1" x14ac:dyDescent="0.35">
      <c r="A93" s="127" t="str">
        <f t="shared" si="4"/>
        <v>BA_BAPCO_SUB_Neftex Insights Subscription [SF] [GEO2018]</v>
      </c>
      <c r="B93" s="115" t="s">
        <v>1582</v>
      </c>
      <c r="C93" s="115" t="s">
        <v>484</v>
      </c>
      <c r="D93" s="115" t="s">
        <v>483</v>
      </c>
      <c r="E93" s="115" t="s">
        <v>674</v>
      </c>
      <c r="F93" s="118">
        <v>43539.291666666664</v>
      </c>
      <c r="G93" s="119">
        <v>200000</v>
      </c>
      <c r="H93" s="119">
        <v>0</v>
      </c>
      <c r="I93" s="115" t="s">
        <v>483</v>
      </c>
      <c r="J93" s="120">
        <v>43254.058530092596</v>
      </c>
      <c r="K93" s="115"/>
      <c r="L93" s="115" t="s">
        <v>1583</v>
      </c>
      <c r="M93" s="115" t="s">
        <v>464</v>
      </c>
      <c r="N93" s="127" t="str">
        <f t="shared" si="5"/>
        <v>BA_BAPCO_SUB_Neftex Insights Subscription [SF] [GEO2018]</v>
      </c>
    </row>
    <row r="94" spans="1:14" hidden="1" x14ac:dyDescent="0.35">
      <c r="A94" s="127" t="str">
        <f t="shared" si="4"/>
        <v>BA_BAPCO_SWP_DSG Displacement [SF] [GEO2018]</v>
      </c>
      <c r="B94" s="115" t="s">
        <v>1584</v>
      </c>
      <c r="C94" s="115" t="s">
        <v>484</v>
      </c>
      <c r="D94" s="115" t="s">
        <v>483</v>
      </c>
      <c r="E94" s="115" t="s">
        <v>674</v>
      </c>
      <c r="F94" s="118">
        <v>43544.291666666664</v>
      </c>
      <c r="G94" s="119">
        <v>118000</v>
      </c>
      <c r="H94" s="119">
        <v>0</v>
      </c>
      <c r="I94" s="115" t="s">
        <v>483</v>
      </c>
      <c r="J94" s="120">
        <v>43254.070462962962</v>
      </c>
      <c r="K94" s="115"/>
      <c r="L94" s="115" t="s">
        <v>1585</v>
      </c>
      <c r="M94" s="115" t="s">
        <v>464</v>
      </c>
      <c r="N94" s="127" t="str">
        <f t="shared" si="5"/>
        <v>BA_BAPCO_SWP_DSG Displacement [SF] [GEO2018]</v>
      </c>
    </row>
    <row r="95" spans="1:14" hidden="1" x14ac:dyDescent="0.35">
      <c r="A95" s="127" t="str">
        <f t="shared" si="4"/>
        <v>BA_TP_SWP_OpenEarth Community &amp; Licenses Expansion [SF] [GEO2018]</v>
      </c>
      <c r="B95" s="115" t="s">
        <v>1586</v>
      </c>
      <c r="C95" s="115" t="s">
        <v>484</v>
      </c>
      <c r="D95" s="115" t="s">
        <v>483</v>
      </c>
      <c r="E95" s="115" t="s">
        <v>674</v>
      </c>
      <c r="F95" s="118">
        <v>43424.25</v>
      </c>
      <c r="G95" s="119">
        <v>25000</v>
      </c>
      <c r="H95" s="119">
        <v>0</v>
      </c>
      <c r="I95" s="115" t="s">
        <v>483</v>
      </c>
      <c r="J95" s="120">
        <v>43258.234664351854</v>
      </c>
      <c r="K95" s="115"/>
      <c r="L95" s="115" t="s">
        <v>1587</v>
      </c>
      <c r="M95" s="115" t="s">
        <v>464</v>
      </c>
      <c r="N95" s="127" t="str">
        <f t="shared" si="5"/>
        <v>BA_TP_SWP_OpenEarth Community &amp; Licenses Expansion [SF] [GEO2018]</v>
      </c>
    </row>
    <row r="96" spans="1:14" hidden="1" x14ac:dyDescent="0.35">
      <c r="A96" s="127" t="str">
        <f t="shared" si="4"/>
        <v>BA_TP_SVC_Big Data Projects [SF] [GEO2018-Existing]</v>
      </c>
      <c r="B96" s="115" t="s">
        <v>1588</v>
      </c>
      <c r="C96" s="115" t="s">
        <v>484</v>
      </c>
      <c r="D96" s="115" t="s">
        <v>483</v>
      </c>
      <c r="E96" s="115" t="s">
        <v>674</v>
      </c>
      <c r="F96" s="118">
        <v>43373.291666666664</v>
      </c>
      <c r="G96" s="119">
        <v>100000</v>
      </c>
      <c r="H96" s="119">
        <v>100000</v>
      </c>
      <c r="I96" s="115" t="s">
        <v>483</v>
      </c>
      <c r="J96" s="120">
        <v>43258.204108796293</v>
      </c>
      <c r="K96" s="115"/>
      <c r="L96" s="115" t="s">
        <v>749</v>
      </c>
      <c r="M96" s="115" t="s">
        <v>464</v>
      </c>
      <c r="N96" s="127" t="str">
        <f t="shared" si="5"/>
        <v>BA_TP_SVC_Big Data Projects [SF] [GEO2018-Existing]</v>
      </c>
    </row>
    <row r="97" spans="1:14" hidden="1" x14ac:dyDescent="0.35">
      <c r="A97" s="127" t="str">
        <f t="shared" si="4"/>
        <v>BA_TP_SVC_Master Services Agreement [SF]</v>
      </c>
      <c r="B97" s="115" t="s">
        <v>1589</v>
      </c>
      <c r="C97" s="115" t="s">
        <v>484</v>
      </c>
      <c r="D97" s="115" t="s">
        <v>483</v>
      </c>
      <c r="E97" s="115" t="s">
        <v>127</v>
      </c>
      <c r="F97" s="118">
        <v>43398.291666666664</v>
      </c>
      <c r="G97" s="119">
        <v>1</v>
      </c>
      <c r="H97" s="119">
        <v>1</v>
      </c>
      <c r="I97" s="115" t="s">
        <v>483</v>
      </c>
      <c r="J97" s="120">
        <v>43254.072557870371</v>
      </c>
      <c r="K97" s="115"/>
      <c r="L97" s="115" t="s">
        <v>752</v>
      </c>
      <c r="M97" s="115" t="s">
        <v>464</v>
      </c>
      <c r="N97" s="127" t="str">
        <f t="shared" si="5"/>
        <v>BA_TP_SVC_Master Services Agreement [SF]</v>
      </c>
    </row>
    <row r="98" spans="1:14" hidden="1" x14ac:dyDescent="0.35">
      <c r="A98" s="127" t="str">
        <f t="shared" si="4"/>
        <v>BA_TP_SUB_2019 Software Agreement on AWS - Tender [SF]</v>
      </c>
      <c r="B98" s="115" t="s">
        <v>1590</v>
      </c>
      <c r="C98" s="115" t="s">
        <v>484</v>
      </c>
      <c r="D98" s="115" t="s">
        <v>483</v>
      </c>
      <c r="E98" s="115" t="s">
        <v>126</v>
      </c>
      <c r="F98" s="118">
        <v>43444.25</v>
      </c>
      <c r="G98" s="119">
        <v>500000</v>
      </c>
      <c r="H98" s="119">
        <v>0</v>
      </c>
      <c r="I98" s="115" t="s">
        <v>483</v>
      </c>
      <c r="J98" s="120">
        <v>43258.165497685186</v>
      </c>
      <c r="K98" s="115"/>
      <c r="L98" s="115" t="s">
        <v>1050</v>
      </c>
      <c r="M98" s="115" t="s">
        <v>464</v>
      </c>
      <c r="N98" s="127" t="str">
        <f t="shared" si="5"/>
        <v>BA_TP_SUB_2019 Software Agreement on AWS - Tender [SF]</v>
      </c>
    </row>
    <row r="99" spans="1:14" hidden="1" x14ac:dyDescent="0.35">
      <c r="A99" s="127" t="str">
        <f t="shared" si="4"/>
        <v>BA_TP_SWP+SVC_Automation &amp; Integration Tender [SF] [GEO2018-Existing]</v>
      </c>
      <c r="B99" s="115" t="s">
        <v>1591</v>
      </c>
      <c r="C99" s="115" t="s">
        <v>484</v>
      </c>
      <c r="D99" s="115" t="s">
        <v>483</v>
      </c>
      <c r="E99" s="115" t="s">
        <v>674</v>
      </c>
      <c r="F99" s="118">
        <v>43486.25</v>
      </c>
      <c r="G99" s="119">
        <v>550000</v>
      </c>
      <c r="H99" s="119">
        <v>250000</v>
      </c>
      <c r="I99" s="115" t="s">
        <v>483</v>
      </c>
      <c r="J99" s="120">
        <v>43258.232974537037</v>
      </c>
      <c r="K99" s="115" t="s">
        <v>919</v>
      </c>
      <c r="L99" s="115" t="s">
        <v>485</v>
      </c>
      <c r="M99" s="115" t="s">
        <v>464</v>
      </c>
      <c r="N99" s="127" t="str">
        <f t="shared" si="5"/>
        <v>BA_TP_SWP+SVC_Automation &amp; Integration Tender [SF] [GEO2018-Existing]</v>
      </c>
    </row>
    <row r="100" spans="1:14" hidden="1" x14ac:dyDescent="0.35">
      <c r="A100" s="127" t="str">
        <f t="shared" si="4"/>
        <v>BD_HCU_SVC_NDR</v>
      </c>
      <c r="B100" s="115" t="s">
        <v>1051</v>
      </c>
      <c r="C100" s="115" t="s">
        <v>1055</v>
      </c>
      <c r="D100" s="115" t="s">
        <v>1053</v>
      </c>
      <c r="E100" s="115" t="s">
        <v>674</v>
      </c>
      <c r="F100" s="118">
        <v>43364.291666666664</v>
      </c>
      <c r="G100" s="119">
        <v>250000</v>
      </c>
      <c r="H100" s="119">
        <v>250000</v>
      </c>
      <c r="I100" s="115" t="s">
        <v>1053</v>
      </c>
      <c r="J100" s="120">
        <v>43215.853263888886</v>
      </c>
      <c r="K100" s="115" t="s">
        <v>1054</v>
      </c>
      <c r="L100" s="115" t="s">
        <v>1052</v>
      </c>
      <c r="M100" s="115" t="s">
        <v>464</v>
      </c>
      <c r="N100" s="127" t="str">
        <f t="shared" si="5"/>
        <v>BD_HCU_SVC_NDR</v>
      </c>
    </row>
    <row r="101" spans="1:14" hidden="1" x14ac:dyDescent="0.35">
      <c r="A101" s="127" t="str">
        <f t="shared" si="4"/>
        <v>BN_BSP_SWACC &amp; SVC_Software Localization &amp; Standardization</v>
      </c>
      <c r="B101" s="115" t="s">
        <v>1592</v>
      </c>
      <c r="C101" s="115" t="s">
        <v>1057</v>
      </c>
      <c r="D101" s="115" t="s">
        <v>1593</v>
      </c>
      <c r="E101" s="115" t="s">
        <v>674</v>
      </c>
      <c r="F101" s="118">
        <v>43306.291666666664</v>
      </c>
      <c r="G101" s="119">
        <v>1975000</v>
      </c>
      <c r="H101" s="119">
        <v>75000</v>
      </c>
      <c r="I101" s="115" t="s">
        <v>1593</v>
      </c>
      <c r="J101" s="120">
        <v>43215.999131944445</v>
      </c>
      <c r="K101" s="115"/>
      <c r="L101" s="115" t="s">
        <v>1058</v>
      </c>
      <c r="M101" s="115" t="s">
        <v>464</v>
      </c>
      <c r="N101" s="127" t="str">
        <f t="shared" si="5"/>
        <v>BN_BSP_SWACC &amp; SVC_Software Localization &amp; Standardization</v>
      </c>
    </row>
    <row r="102" spans="1:14" hidden="1" x14ac:dyDescent="0.35">
      <c r="A102" s="127" t="str">
        <f t="shared" si="4"/>
        <v>A-EDT5000.14-CN-ZPEC-SWP&amp;SV</v>
      </c>
      <c r="B102" s="115" t="s">
        <v>1143</v>
      </c>
      <c r="C102" s="115" t="s">
        <v>1063</v>
      </c>
      <c r="D102" s="115" t="s">
        <v>1062</v>
      </c>
      <c r="E102" s="115" t="s">
        <v>127</v>
      </c>
      <c r="F102" s="118">
        <v>43343.291666666664</v>
      </c>
      <c r="G102" s="119">
        <v>200000</v>
      </c>
      <c r="H102" s="119">
        <v>100000</v>
      </c>
      <c r="I102" s="115" t="s">
        <v>1061</v>
      </c>
      <c r="J102" s="120">
        <v>43123.815046296295</v>
      </c>
      <c r="K102" s="115"/>
      <c r="L102" s="115" t="s">
        <v>1144</v>
      </c>
      <c r="M102" s="115" t="s">
        <v>464</v>
      </c>
      <c r="N102" s="127" t="str">
        <f t="shared" si="5"/>
        <v>A-EDT5000.14-CN-ZPEC-SWP&amp;SV</v>
      </c>
    </row>
    <row r="103" spans="1:14" ht="13.9" customHeight="1" x14ac:dyDescent="0.35">
      <c r="A103" s="127" t="str">
        <f t="shared" si="4"/>
        <v>A-WSLC-CN-ZPEC--SV</v>
      </c>
      <c r="B103" s="115" t="s">
        <v>1059</v>
      </c>
      <c r="C103" s="115" t="s">
        <v>1063</v>
      </c>
      <c r="D103" s="115" t="s">
        <v>1062</v>
      </c>
      <c r="E103" s="115" t="s">
        <v>127</v>
      </c>
      <c r="F103" s="118">
        <v>43100.25</v>
      </c>
      <c r="G103" s="119">
        <v>200000</v>
      </c>
      <c r="H103" s="119">
        <v>200000</v>
      </c>
      <c r="I103" s="115" t="s">
        <v>1061</v>
      </c>
      <c r="J103" s="120">
        <v>42997.852326388886</v>
      </c>
      <c r="K103" s="115"/>
      <c r="L103" s="115" t="s">
        <v>1060</v>
      </c>
      <c r="M103" s="115" t="s">
        <v>464</v>
      </c>
      <c r="N103" s="127" t="str">
        <f t="shared" si="5"/>
        <v>A-WSLC-CN-ZPEC--SV</v>
      </c>
    </row>
    <row r="104" spans="1:14" hidden="1" x14ac:dyDescent="0.35">
      <c r="A104" s="127" t="str">
        <f t="shared" si="4"/>
        <v>IMS_CN_CNOOC-SVC-DSIS</v>
      </c>
      <c r="B104" s="115" t="s">
        <v>1594</v>
      </c>
      <c r="C104" s="115" t="s">
        <v>1063</v>
      </c>
      <c r="D104" s="115" t="s">
        <v>1064</v>
      </c>
      <c r="E104" s="115" t="s">
        <v>674</v>
      </c>
      <c r="F104" s="118">
        <v>43465.25</v>
      </c>
      <c r="G104" s="119">
        <v>300000</v>
      </c>
      <c r="H104" s="119">
        <v>300000</v>
      </c>
      <c r="I104" s="115" t="s">
        <v>1064</v>
      </c>
      <c r="J104" s="120">
        <v>43258.526192129626</v>
      </c>
      <c r="K104" s="115"/>
      <c r="L104" s="115" t="s">
        <v>1595</v>
      </c>
      <c r="M104" s="115" t="s">
        <v>464</v>
      </c>
      <c r="N104" s="127" t="str">
        <f t="shared" si="5"/>
        <v>IMS_CN_CNOOC-SVC-DSIS</v>
      </c>
    </row>
    <row r="105" spans="1:14" hidden="1" x14ac:dyDescent="0.35">
      <c r="A105" s="127" t="str">
        <f t="shared" si="4"/>
        <v>A-Wells_CN_ANTON_SWP_EDT</v>
      </c>
      <c r="B105" s="115" t="s">
        <v>1596</v>
      </c>
      <c r="C105" s="115" t="s">
        <v>1063</v>
      </c>
      <c r="D105" s="115" t="s">
        <v>1064</v>
      </c>
      <c r="E105" s="115" t="s">
        <v>674</v>
      </c>
      <c r="F105" s="118">
        <v>43465.25</v>
      </c>
      <c r="G105" s="119">
        <v>200000</v>
      </c>
      <c r="H105" s="119"/>
      <c r="I105" s="115" t="s">
        <v>1064</v>
      </c>
      <c r="J105" s="120">
        <v>43145.995000000003</v>
      </c>
      <c r="K105" s="115"/>
      <c r="L105" s="115" t="s">
        <v>1597</v>
      </c>
      <c r="M105" s="115" t="s">
        <v>464</v>
      </c>
      <c r="N105" s="127" t="str">
        <f t="shared" si="5"/>
        <v>A-Wells_CN_ANTON_SWP_EDT</v>
      </c>
    </row>
    <row r="106" spans="1:14" x14ac:dyDescent="0.35">
      <c r="A106" s="127" t="str">
        <f t="shared" si="4"/>
        <v>A-Earth_CN_CNOOC RC_SVC- iEnergy Cloud</v>
      </c>
      <c r="B106" s="115" t="s">
        <v>1084</v>
      </c>
      <c r="C106" s="115" t="s">
        <v>1063</v>
      </c>
      <c r="D106" s="115" t="s">
        <v>1064</v>
      </c>
      <c r="E106" s="115" t="s">
        <v>674</v>
      </c>
      <c r="F106" s="118">
        <v>43404.291666666664</v>
      </c>
      <c r="G106" s="119">
        <v>200000</v>
      </c>
      <c r="H106" s="119">
        <v>200000</v>
      </c>
      <c r="I106" s="115" t="s">
        <v>1064</v>
      </c>
      <c r="J106" s="120">
        <v>43033.044606481482</v>
      </c>
      <c r="K106" s="115"/>
      <c r="L106" s="115" t="s">
        <v>1085</v>
      </c>
      <c r="M106" s="115" t="s">
        <v>464</v>
      </c>
      <c r="N106" s="127" t="str">
        <f t="shared" si="5"/>
        <v>A-Earth_CN_CNOOC RC_SVC- iEnergy Cloud</v>
      </c>
    </row>
    <row r="107" spans="1:14" hidden="1" x14ac:dyDescent="0.35">
      <c r="A107" s="127" t="str">
        <f t="shared" si="4"/>
        <v>CN-UNOCAL-M&amp;S</v>
      </c>
      <c r="B107" s="115" t="s">
        <v>1146</v>
      </c>
      <c r="C107" s="115" t="s">
        <v>1063</v>
      </c>
      <c r="D107" s="115" t="s">
        <v>1064</v>
      </c>
      <c r="E107" s="115" t="s">
        <v>674</v>
      </c>
      <c r="F107" s="118">
        <v>43496.25</v>
      </c>
      <c r="G107" s="119">
        <v>70000</v>
      </c>
      <c r="H107" s="119">
        <v>0</v>
      </c>
      <c r="I107" s="115" t="s">
        <v>1064</v>
      </c>
      <c r="J107" s="120">
        <v>43123.130219907405</v>
      </c>
      <c r="K107" s="115"/>
      <c r="L107" s="115" t="s">
        <v>1147</v>
      </c>
      <c r="M107" s="115" t="s">
        <v>464</v>
      </c>
      <c r="N107" s="127" t="str">
        <f t="shared" si="5"/>
        <v>CN-UNOCAL-M&amp;S</v>
      </c>
    </row>
    <row r="108" spans="1:14" hidden="1" x14ac:dyDescent="0.35">
      <c r="A108" s="127" t="str">
        <f t="shared" si="4"/>
        <v>CN_RIPED Hangzhou_SWP_DSG</v>
      </c>
      <c r="B108" s="115" t="s">
        <v>1086</v>
      </c>
      <c r="C108" s="115" t="s">
        <v>1063</v>
      </c>
      <c r="D108" s="115" t="s">
        <v>1064</v>
      </c>
      <c r="E108" s="115" t="s">
        <v>127</v>
      </c>
      <c r="F108" s="118">
        <v>43434.25</v>
      </c>
      <c r="G108" s="119">
        <v>300000</v>
      </c>
      <c r="H108" s="119">
        <v>0</v>
      </c>
      <c r="I108" s="115" t="s">
        <v>1064</v>
      </c>
      <c r="J108" s="120">
        <v>43033.045057870368</v>
      </c>
      <c r="K108" s="115"/>
      <c r="L108" s="115" t="s">
        <v>1087</v>
      </c>
      <c r="M108" s="115" t="s">
        <v>464</v>
      </c>
      <c r="N108" s="127" t="str">
        <f t="shared" si="5"/>
        <v>CN_RIPED Hangzhou_SWP_DSG</v>
      </c>
    </row>
    <row r="109" spans="1:14" hidden="1" x14ac:dyDescent="0.35">
      <c r="A109" s="127" t="str">
        <f t="shared" si="4"/>
        <v>A-Wells_CN_SK_SWP_EDT</v>
      </c>
      <c r="B109" s="115" t="s">
        <v>1598</v>
      </c>
      <c r="C109" s="115" t="s">
        <v>1063</v>
      </c>
      <c r="D109" s="115" t="s">
        <v>1064</v>
      </c>
      <c r="E109" s="115" t="s">
        <v>127</v>
      </c>
      <c r="F109" s="118">
        <v>43343.291666666664</v>
      </c>
      <c r="G109" s="119">
        <v>110000</v>
      </c>
      <c r="H109" s="119">
        <v>0</v>
      </c>
      <c r="I109" s="115" t="s">
        <v>1064</v>
      </c>
      <c r="J109" s="120">
        <v>43263.328680555554</v>
      </c>
      <c r="K109" s="115"/>
      <c r="L109" s="115" t="s">
        <v>1599</v>
      </c>
      <c r="M109" s="115" t="s">
        <v>464</v>
      </c>
      <c r="N109" s="127" t="str">
        <f t="shared" si="5"/>
        <v>A-Wells_CN_SK_SWP_EDT</v>
      </c>
    </row>
    <row r="110" spans="1:14" hidden="1" x14ac:dyDescent="0.35">
      <c r="A110" s="127" t="str">
        <f t="shared" si="4"/>
        <v>A-10ep_CN_GMGS_SWP_DSG10ep</v>
      </c>
      <c r="B110" s="115" t="s">
        <v>1110</v>
      </c>
      <c r="C110" s="115" t="s">
        <v>1063</v>
      </c>
      <c r="D110" s="115" t="s">
        <v>1064</v>
      </c>
      <c r="E110" s="115" t="s">
        <v>127</v>
      </c>
      <c r="F110" s="118">
        <v>43404.291666666664</v>
      </c>
      <c r="G110" s="119">
        <v>150000</v>
      </c>
      <c r="H110" s="119">
        <v>0</v>
      </c>
      <c r="I110" s="115" t="s">
        <v>1064</v>
      </c>
      <c r="J110" s="120">
        <v>43258.109537037039</v>
      </c>
      <c r="K110" s="115"/>
      <c r="L110" s="115" t="s">
        <v>1111</v>
      </c>
      <c r="M110" s="115" t="s">
        <v>464</v>
      </c>
      <c r="N110" s="127" t="str">
        <f t="shared" si="5"/>
        <v>A-10ep_CN_GMGS_SWP_DSG10ep</v>
      </c>
    </row>
    <row r="111" spans="1:14" hidden="1" x14ac:dyDescent="0.35">
      <c r="A111" s="127" t="str">
        <f t="shared" si="4"/>
        <v>CN_RIPED_SWP_Nexus</v>
      </c>
      <c r="B111" s="115" t="s">
        <v>1073</v>
      </c>
      <c r="C111" s="115" t="s">
        <v>1063</v>
      </c>
      <c r="D111" s="115" t="s">
        <v>1064</v>
      </c>
      <c r="E111" s="115" t="s">
        <v>128</v>
      </c>
      <c r="F111" s="118">
        <v>43373.291666666664</v>
      </c>
      <c r="G111" s="119">
        <v>160000</v>
      </c>
      <c r="H111" s="119">
        <v>0</v>
      </c>
      <c r="I111" s="115" t="s">
        <v>1064</v>
      </c>
      <c r="J111" s="120">
        <v>43258.066446759258</v>
      </c>
      <c r="K111" s="115"/>
      <c r="L111" s="115" t="s">
        <v>1074</v>
      </c>
      <c r="M111" s="115" t="s">
        <v>464</v>
      </c>
      <c r="N111" s="127" t="str">
        <f t="shared" si="5"/>
        <v>CN_RIPED_SWP_Nexus</v>
      </c>
    </row>
    <row r="112" spans="1:14" hidden="1" x14ac:dyDescent="0.35">
      <c r="A112" s="127" t="str">
        <f t="shared" si="4"/>
        <v>A-DS365_CN_CNOOC Energy&amp;Dev_SWP_Subscription</v>
      </c>
      <c r="B112" s="115" t="s">
        <v>1075</v>
      </c>
      <c r="C112" s="115" t="s">
        <v>1063</v>
      </c>
      <c r="D112" s="115" t="s">
        <v>1064</v>
      </c>
      <c r="E112" s="115" t="s">
        <v>674</v>
      </c>
      <c r="F112" s="118">
        <v>43343.291666666664</v>
      </c>
      <c r="G112" s="119">
        <v>40000</v>
      </c>
      <c r="H112" s="119">
        <v>0</v>
      </c>
      <c r="I112" s="115" t="s">
        <v>1064</v>
      </c>
      <c r="J112" s="120">
        <v>43123.132928240739</v>
      </c>
      <c r="K112" s="115"/>
      <c r="L112" s="115" t="s">
        <v>1076</v>
      </c>
      <c r="M112" s="115" t="s">
        <v>464</v>
      </c>
      <c r="N112" s="127" t="str">
        <f t="shared" si="5"/>
        <v>A-DS365_CN_CNOOC Energy&amp;Dev_SWP_Subscription</v>
      </c>
    </row>
    <row r="113" spans="1:14" hidden="1" x14ac:dyDescent="0.35">
      <c r="A113" s="127" t="str">
        <f t="shared" si="4"/>
        <v>CN_Chinese Sciences Acadamy_SWP_SeisSpace</v>
      </c>
      <c r="B113" s="115" t="s">
        <v>1077</v>
      </c>
      <c r="C113" s="115" t="s">
        <v>1063</v>
      </c>
      <c r="D113" s="115" t="s">
        <v>1064</v>
      </c>
      <c r="E113" s="115" t="s">
        <v>674</v>
      </c>
      <c r="F113" s="118">
        <v>43373.291666666664</v>
      </c>
      <c r="G113" s="119">
        <v>50000</v>
      </c>
      <c r="H113" s="119">
        <v>0</v>
      </c>
      <c r="I113" s="115" t="s">
        <v>1064</v>
      </c>
      <c r="J113" s="120">
        <v>43033.040856481479</v>
      </c>
      <c r="K113" s="115"/>
      <c r="L113" s="115" t="s">
        <v>1078</v>
      </c>
      <c r="M113" s="115" t="s">
        <v>464</v>
      </c>
      <c r="N113" s="127" t="str">
        <f t="shared" si="5"/>
        <v>CN_Chinese Sciences Acadamy_SWP_SeisSpace</v>
      </c>
    </row>
    <row r="114" spans="1:14" x14ac:dyDescent="0.35">
      <c r="A114" s="127" t="str">
        <f t="shared" si="4"/>
        <v>CN_CNOOC_SVC_DSG</v>
      </c>
      <c r="B114" s="115" t="s">
        <v>1079</v>
      </c>
      <c r="C114" s="115" t="s">
        <v>1063</v>
      </c>
      <c r="D114" s="115" t="s">
        <v>1064</v>
      </c>
      <c r="E114" s="115" t="s">
        <v>674</v>
      </c>
      <c r="F114" s="118">
        <v>43312.291666666664</v>
      </c>
      <c r="G114" s="119">
        <v>20000</v>
      </c>
      <c r="H114" s="119">
        <v>10000</v>
      </c>
      <c r="I114" s="115" t="s">
        <v>1064</v>
      </c>
      <c r="J114" s="120">
        <v>43033.047511574077</v>
      </c>
      <c r="K114" s="115"/>
      <c r="L114" s="115" t="s">
        <v>1080</v>
      </c>
      <c r="M114" s="115" t="s">
        <v>464</v>
      </c>
      <c r="N114" s="127" t="str">
        <f t="shared" si="5"/>
        <v>CN_CNOOC_SVC_DSG</v>
      </c>
    </row>
    <row r="115" spans="1:14" hidden="1" x14ac:dyDescent="0.35">
      <c r="A115" s="127" t="str">
        <f t="shared" si="4"/>
        <v>A-10ep_CN_CGS_SWP_upgrade</v>
      </c>
      <c r="B115" s="115" t="s">
        <v>1108</v>
      </c>
      <c r="C115" s="115" t="s">
        <v>1063</v>
      </c>
      <c r="D115" s="115" t="s">
        <v>1064</v>
      </c>
      <c r="E115" s="115" t="s">
        <v>127</v>
      </c>
      <c r="F115" s="118">
        <v>43373.291666666664</v>
      </c>
      <c r="G115" s="119">
        <v>200000</v>
      </c>
      <c r="H115" s="119">
        <v>0</v>
      </c>
      <c r="I115" s="115" t="s">
        <v>1064</v>
      </c>
      <c r="J115" s="120">
        <v>43258.107754629629</v>
      </c>
      <c r="K115" s="115"/>
      <c r="L115" s="115" t="s">
        <v>1109</v>
      </c>
      <c r="M115" s="115" t="s">
        <v>464</v>
      </c>
      <c r="N115" s="127" t="str">
        <f t="shared" si="5"/>
        <v>A-10ep_CN_CGS_SWP_upgrade</v>
      </c>
    </row>
    <row r="116" spans="1:14" hidden="1" x14ac:dyDescent="0.35">
      <c r="A116" s="127" t="str">
        <f t="shared" si="4"/>
        <v>CN_CNOOC-Energy&amp;Dev_SWP_EDT_LIFE17</v>
      </c>
      <c r="B116" s="115" t="s">
        <v>1600</v>
      </c>
      <c r="C116" s="115" t="s">
        <v>1063</v>
      </c>
      <c r="D116" s="115" t="s">
        <v>1064</v>
      </c>
      <c r="E116" s="115" t="s">
        <v>128</v>
      </c>
      <c r="F116" s="118">
        <v>43373.291666666664</v>
      </c>
      <c r="G116" s="119">
        <v>550000</v>
      </c>
      <c r="H116" s="119">
        <v>0</v>
      </c>
      <c r="I116" s="115" t="s">
        <v>1064</v>
      </c>
      <c r="J116" s="120">
        <v>43258.113368055558</v>
      </c>
      <c r="K116" s="115"/>
      <c r="L116" s="115" t="s">
        <v>1090</v>
      </c>
      <c r="M116" s="115" t="s">
        <v>464</v>
      </c>
      <c r="N116" s="127" t="str">
        <f t="shared" si="5"/>
        <v>CN_CNOOC-Energy&amp;Dev_SWP_EDT_LIFE17</v>
      </c>
    </row>
    <row r="117" spans="1:14" hidden="1" x14ac:dyDescent="0.35">
      <c r="A117" s="127" t="str">
        <f t="shared" si="4"/>
        <v>CN_QIMG_SWP_G1</v>
      </c>
      <c r="B117" s="115" t="s">
        <v>1091</v>
      </c>
      <c r="C117" s="115" t="s">
        <v>1063</v>
      </c>
      <c r="D117" s="115" t="s">
        <v>1064</v>
      </c>
      <c r="E117" s="115" t="s">
        <v>674</v>
      </c>
      <c r="F117" s="118">
        <v>43434.25</v>
      </c>
      <c r="G117" s="119">
        <v>100000</v>
      </c>
      <c r="H117" s="119">
        <v>0</v>
      </c>
      <c r="I117" s="115" t="s">
        <v>1064</v>
      </c>
      <c r="J117" s="120">
        <v>43263.33766203704</v>
      </c>
      <c r="K117" s="115"/>
      <c r="L117" s="115" t="s">
        <v>1092</v>
      </c>
      <c r="M117" s="115" t="s">
        <v>464</v>
      </c>
      <c r="N117" s="127" t="str">
        <f t="shared" si="5"/>
        <v>CN_QIMG_SWP_G1</v>
      </c>
    </row>
    <row r="118" spans="1:14" hidden="1" x14ac:dyDescent="0.35">
      <c r="A118" s="127" t="str">
        <f t="shared" ref="A118:A149" si="6">HYPERLINK(CONCATENATE("http://crm.corp.halliburton.com/SalesMethod/main.aspx?etc=3&amp;id=%7b",L118,"%7d&amp;pagetype=entityrecord "),B118)</f>
        <v>A-10ep_CN_RIPED Northwest_SWP_DSG 10ep</v>
      </c>
      <c r="B118" s="115" t="s">
        <v>1088</v>
      </c>
      <c r="C118" s="115" t="s">
        <v>1063</v>
      </c>
      <c r="D118" s="115" t="s">
        <v>1064</v>
      </c>
      <c r="E118" s="115" t="s">
        <v>126</v>
      </c>
      <c r="F118" s="118">
        <v>43373.291666666664</v>
      </c>
      <c r="G118" s="119">
        <v>250000</v>
      </c>
      <c r="H118" s="119">
        <v>0</v>
      </c>
      <c r="I118" s="115" t="s">
        <v>1064</v>
      </c>
      <c r="J118" s="120">
        <v>43237.149780092594</v>
      </c>
      <c r="K118" s="115"/>
      <c r="L118" s="115" t="s">
        <v>1089</v>
      </c>
      <c r="M118" s="115" t="s">
        <v>464</v>
      </c>
      <c r="N118" s="127" t="str">
        <f t="shared" ref="N118:N149" si="7">HYPERLINK(CONCATENATE("http://crm.corp.halliburton.com/SalesMethod/main.aspx?etc=3&amp;id=%7b",L118,"%7d&amp;pagetype=entityrecord "),B118)</f>
        <v>A-10ep_CN_RIPED Northwest_SWP_DSG 10ep</v>
      </c>
    </row>
    <row r="119" spans="1:14" hidden="1" x14ac:dyDescent="0.35">
      <c r="A119" s="127" t="str">
        <f t="shared" si="6"/>
        <v>A-10ep_CN_RIPED Beijing_SWP_DSG10ep upgrade</v>
      </c>
      <c r="B119" s="115" t="s">
        <v>1093</v>
      </c>
      <c r="C119" s="115" t="s">
        <v>1063</v>
      </c>
      <c r="D119" s="115" t="s">
        <v>1064</v>
      </c>
      <c r="E119" s="115" t="s">
        <v>674</v>
      </c>
      <c r="F119" s="118">
        <v>43373.291666666664</v>
      </c>
      <c r="G119" s="119">
        <v>500000</v>
      </c>
      <c r="H119" s="119">
        <v>0</v>
      </c>
      <c r="I119" s="115" t="s">
        <v>1064</v>
      </c>
      <c r="J119" s="120">
        <v>43033.047210648147</v>
      </c>
      <c r="K119" s="115"/>
      <c r="L119" s="115" t="s">
        <v>1094</v>
      </c>
      <c r="M119" s="115" t="s">
        <v>464</v>
      </c>
      <c r="N119" s="127" t="str">
        <f t="shared" si="7"/>
        <v>A-10ep_CN_RIPED Beijing_SWP_DSG10ep upgrade</v>
      </c>
    </row>
    <row r="120" spans="1:14" hidden="1" x14ac:dyDescent="0.35">
      <c r="A120" s="127" t="str">
        <f t="shared" si="6"/>
        <v>A-10ep_CN_COSL_SWP_DSG</v>
      </c>
      <c r="B120" s="115" t="s">
        <v>1106</v>
      </c>
      <c r="C120" s="115" t="s">
        <v>1063</v>
      </c>
      <c r="D120" s="115" t="s">
        <v>1064</v>
      </c>
      <c r="E120" s="115" t="s">
        <v>127</v>
      </c>
      <c r="F120" s="118">
        <v>43465.25</v>
      </c>
      <c r="G120" s="119">
        <v>150000</v>
      </c>
      <c r="H120" s="119">
        <v>0</v>
      </c>
      <c r="I120" s="115" t="s">
        <v>1064</v>
      </c>
      <c r="J120" s="120">
        <v>43122.956759259258</v>
      </c>
      <c r="K120" s="115"/>
      <c r="L120" s="115" t="s">
        <v>1107</v>
      </c>
      <c r="M120" s="115" t="s">
        <v>464</v>
      </c>
      <c r="N120" s="127" t="str">
        <f t="shared" si="7"/>
        <v>A-10ep_CN_COSL_SWP_DSG</v>
      </c>
    </row>
    <row r="121" spans="1:14" hidden="1" x14ac:dyDescent="0.35">
      <c r="A121" s="127" t="str">
        <f t="shared" si="6"/>
        <v>A-Wells_CN_CNOOC Zhanjiang_SWP_EDT</v>
      </c>
      <c r="B121" s="115" t="s">
        <v>1069</v>
      </c>
      <c r="C121" s="115" t="s">
        <v>1063</v>
      </c>
      <c r="D121" s="115" t="s">
        <v>1064</v>
      </c>
      <c r="E121" s="115" t="s">
        <v>128</v>
      </c>
      <c r="F121" s="118">
        <v>43281.291666666664</v>
      </c>
      <c r="G121" s="119">
        <v>250000</v>
      </c>
      <c r="H121" s="119">
        <v>0</v>
      </c>
      <c r="I121" s="115" t="s">
        <v>1064</v>
      </c>
      <c r="J121" s="120">
        <v>43258.068680555552</v>
      </c>
      <c r="K121" s="115"/>
      <c r="L121" s="115" t="s">
        <v>1070</v>
      </c>
      <c r="M121" s="115" t="s">
        <v>464</v>
      </c>
      <c r="N121" s="127" t="str">
        <f t="shared" si="7"/>
        <v>A-Wells_CN_CNOOC Zhanjiang_SWP_EDT</v>
      </c>
    </row>
    <row r="122" spans="1:14" hidden="1" x14ac:dyDescent="0.35">
      <c r="A122" s="127" t="str">
        <f t="shared" si="6"/>
        <v>CN_RIPED-Langfang_SWP_NFN</v>
      </c>
      <c r="B122" s="115" t="s">
        <v>1104</v>
      </c>
      <c r="C122" s="115" t="s">
        <v>1063</v>
      </c>
      <c r="D122" s="115" t="s">
        <v>1064</v>
      </c>
      <c r="E122" s="115" t="s">
        <v>674</v>
      </c>
      <c r="F122" s="118">
        <v>43373.291666666664</v>
      </c>
      <c r="G122" s="119">
        <v>150000</v>
      </c>
      <c r="H122" s="119">
        <v>0</v>
      </c>
      <c r="I122" s="115" t="s">
        <v>1064</v>
      </c>
      <c r="J122" s="120">
        <v>43123.131597222222</v>
      </c>
      <c r="K122" s="115"/>
      <c r="L122" s="115" t="s">
        <v>1105</v>
      </c>
      <c r="M122" s="115" t="s">
        <v>464</v>
      </c>
      <c r="N122" s="127" t="str">
        <f t="shared" si="7"/>
        <v>CN_RIPED-Langfang_SWP_NFN</v>
      </c>
    </row>
    <row r="123" spans="1:14" hidden="1" x14ac:dyDescent="0.35">
      <c r="A123" s="127" t="str">
        <f t="shared" si="6"/>
        <v>A-10ep_CN_Shanghai Petroleum_SWP_DSG10ep</v>
      </c>
      <c r="B123" s="115" t="s">
        <v>1601</v>
      </c>
      <c r="C123" s="115" t="s">
        <v>1063</v>
      </c>
      <c r="D123" s="115" t="s">
        <v>1064</v>
      </c>
      <c r="E123" s="115" t="s">
        <v>674</v>
      </c>
      <c r="F123" s="118">
        <v>43555.291666666664</v>
      </c>
      <c r="G123" s="119">
        <v>150000</v>
      </c>
      <c r="H123" s="119">
        <v>0</v>
      </c>
      <c r="I123" s="115" t="s">
        <v>1064</v>
      </c>
      <c r="J123" s="120">
        <v>43180.367650462962</v>
      </c>
      <c r="K123" s="115"/>
      <c r="L123" s="115" t="s">
        <v>1602</v>
      </c>
      <c r="M123" s="115" t="s">
        <v>464</v>
      </c>
      <c r="N123" s="127" t="str">
        <f t="shared" si="7"/>
        <v>A-10ep_CN_Shanghai Petroleum_SWP_DSG10ep</v>
      </c>
    </row>
    <row r="124" spans="1:14" hidden="1" x14ac:dyDescent="0.35">
      <c r="A124" s="127" t="str">
        <f t="shared" si="6"/>
        <v>CN_RIPED_Beijing_SWP_EDT</v>
      </c>
      <c r="B124" s="115" t="s">
        <v>1067</v>
      </c>
      <c r="C124" s="115" t="s">
        <v>1063</v>
      </c>
      <c r="D124" s="115" t="s">
        <v>1064</v>
      </c>
      <c r="E124" s="115" t="s">
        <v>674</v>
      </c>
      <c r="F124" s="118">
        <v>43404.291666666664</v>
      </c>
      <c r="G124" s="119">
        <v>120000</v>
      </c>
      <c r="H124" s="119">
        <v>0</v>
      </c>
      <c r="I124" s="115" t="s">
        <v>1064</v>
      </c>
      <c r="J124" s="120">
        <v>42978.029953703706</v>
      </c>
      <c r="K124" s="115"/>
      <c r="L124" s="115" t="s">
        <v>1068</v>
      </c>
      <c r="M124" s="115" t="s">
        <v>464</v>
      </c>
      <c r="N124" s="127" t="str">
        <f t="shared" si="7"/>
        <v>CN_RIPED_Beijing_SWP_EDT</v>
      </c>
    </row>
    <row r="125" spans="1:14" hidden="1" x14ac:dyDescent="0.35">
      <c r="A125" s="127" t="str">
        <f t="shared" si="6"/>
        <v>A-10ep_CN_CNOOC_SWP M&amp;S</v>
      </c>
      <c r="B125" s="115" t="s">
        <v>1065</v>
      </c>
      <c r="C125" s="115" t="s">
        <v>1063</v>
      </c>
      <c r="D125" s="115" t="s">
        <v>1064</v>
      </c>
      <c r="E125" s="115" t="s">
        <v>126</v>
      </c>
      <c r="F125" s="118">
        <v>43404.291666666664</v>
      </c>
      <c r="G125" s="119">
        <v>1000000</v>
      </c>
      <c r="H125" s="119">
        <v>0</v>
      </c>
      <c r="I125" s="115" t="s">
        <v>1064</v>
      </c>
      <c r="J125" s="120">
        <v>43258.880613425928</v>
      </c>
      <c r="K125" s="115"/>
      <c r="L125" s="115" t="s">
        <v>1066</v>
      </c>
      <c r="M125" s="115" t="s">
        <v>464</v>
      </c>
      <c r="N125" s="127" t="str">
        <f t="shared" si="7"/>
        <v>A-10ep_CN_CNOOC_SWP M&amp;S</v>
      </c>
    </row>
    <row r="126" spans="1:14" hidden="1" x14ac:dyDescent="0.35">
      <c r="A126" s="127" t="str">
        <f t="shared" si="6"/>
        <v>A-Wells_CN_COSL_SWP_EDT</v>
      </c>
      <c r="B126" s="115" t="s">
        <v>1082</v>
      </c>
      <c r="C126" s="115" t="s">
        <v>1063</v>
      </c>
      <c r="D126" s="115" t="s">
        <v>1064</v>
      </c>
      <c r="E126" s="115" t="s">
        <v>128</v>
      </c>
      <c r="F126" s="118">
        <v>43373.291666666664</v>
      </c>
      <c r="G126" s="119">
        <v>150000</v>
      </c>
      <c r="H126" s="119">
        <v>0</v>
      </c>
      <c r="I126" s="115" t="s">
        <v>1064</v>
      </c>
      <c r="J126" s="120">
        <v>43123.023622685185</v>
      </c>
      <c r="K126" s="115"/>
      <c r="L126" s="115" t="s">
        <v>1083</v>
      </c>
      <c r="M126" s="115" t="s">
        <v>464</v>
      </c>
      <c r="N126" s="127" t="str">
        <f t="shared" si="7"/>
        <v>A-Wells_CN_COSL_SWP_EDT</v>
      </c>
    </row>
    <row r="127" spans="1:14" hidden="1" x14ac:dyDescent="0.35">
      <c r="A127" s="127" t="str">
        <f t="shared" si="6"/>
        <v>A-Production_RIPED_SWP_Nexus</v>
      </c>
      <c r="B127" s="115" t="s">
        <v>1603</v>
      </c>
      <c r="C127" s="115" t="s">
        <v>1063</v>
      </c>
      <c r="D127" s="115" t="s">
        <v>1064</v>
      </c>
      <c r="E127" s="115" t="s">
        <v>128</v>
      </c>
      <c r="F127" s="118">
        <v>43434.25</v>
      </c>
      <c r="G127" s="119">
        <v>200000</v>
      </c>
      <c r="H127" s="119">
        <v>0</v>
      </c>
      <c r="I127" s="115" t="s">
        <v>1064</v>
      </c>
      <c r="J127" s="120">
        <v>43123.142569444448</v>
      </c>
      <c r="K127" s="115"/>
      <c r="L127" s="115" t="s">
        <v>1081</v>
      </c>
      <c r="M127" s="115" t="s">
        <v>464</v>
      </c>
      <c r="N127" s="127" t="str">
        <f t="shared" si="7"/>
        <v>A-Production_RIPED_SWP_Nexus</v>
      </c>
    </row>
    <row r="128" spans="1:14" hidden="1" x14ac:dyDescent="0.35">
      <c r="A128" s="127" t="str">
        <f t="shared" si="6"/>
        <v>CN_COSL-Expro_SWP_Wellcat</v>
      </c>
      <c r="B128" s="115" t="s">
        <v>1071</v>
      </c>
      <c r="C128" s="115" t="s">
        <v>1063</v>
      </c>
      <c r="D128" s="115" t="s">
        <v>1064</v>
      </c>
      <c r="E128" s="115" t="s">
        <v>674</v>
      </c>
      <c r="F128" s="118">
        <v>43404.291666666664</v>
      </c>
      <c r="G128" s="119">
        <v>120000</v>
      </c>
      <c r="H128" s="119">
        <v>0</v>
      </c>
      <c r="I128" s="115" t="s">
        <v>1064</v>
      </c>
      <c r="J128" s="120">
        <v>43123.131342592591</v>
      </c>
      <c r="K128" s="115"/>
      <c r="L128" s="115" t="s">
        <v>1072</v>
      </c>
      <c r="M128" s="115" t="s">
        <v>464</v>
      </c>
      <c r="N128" s="127" t="str">
        <f t="shared" si="7"/>
        <v>CN_COSL-Expro_SWP_Wellcat</v>
      </c>
    </row>
    <row r="129" spans="1:14" hidden="1" x14ac:dyDescent="0.35">
      <c r="A129" s="127" t="str">
        <f t="shared" si="6"/>
        <v>A-wells_CN_Daqing_SWP_WellCat</v>
      </c>
      <c r="B129" s="115" t="s">
        <v>1129</v>
      </c>
      <c r="C129" s="115" t="s">
        <v>1063</v>
      </c>
      <c r="D129" s="115" t="s">
        <v>1120</v>
      </c>
      <c r="E129" s="115" t="s">
        <v>128</v>
      </c>
      <c r="F129" s="118">
        <v>43404.291666666664</v>
      </c>
      <c r="G129" s="119">
        <v>100000</v>
      </c>
      <c r="H129" s="119">
        <v>0</v>
      </c>
      <c r="I129" s="115" t="s">
        <v>1064</v>
      </c>
      <c r="J129" s="120">
        <v>43123.116562499999</v>
      </c>
      <c r="K129" s="115"/>
      <c r="L129" s="115" t="s">
        <v>1130</v>
      </c>
      <c r="M129" s="115" t="s">
        <v>464</v>
      </c>
      <c r="N129" s="127" t="str">
        <f t="shared" si="7"/>
        <v>A-wells_CN_Daqing_SWP_WellCat</v>
      </c>
    </row>
    <row r="130" spans="1:14" hidden="1" x14ac:dyDescent="0.35">
      <c r="A130" s="127" t="str">
        <f t="shared" si="6"/>
        <v>CHN-CNPC-Qinghai-EPRI DSPM</v>
      </c>
      <c r="B130" s="115" t="s">
        <v>1604</v>
      </c>
      <c r="C130" s="115" t="s">
        <v>1063</v>
      </c>
      <c r="D130" s="115" t="s">
        <v>1120</v>
      </c>
      <c r="E130" s="115" t="s">
        <v>128</v>
      </c>
      <c r="F130" s="118">
        <v>43343.291666666664</v>
      </c>
      <c r="G130" s="119">
        <v>100000</v>
      </c>
      <c r="H130" s="119">
        <v>0</v>
      </c>
      <c r="I130" s="115" t="s">
        <v>1064</v>
      </c>
      <c r="J130" s="120">
        <v>43123.114062499997</v>
      </c>
      <c r="K130" s="115"/>
      <c r="L130" s="115" t="s">
        <v>1126</v>
      </c>
      <c r="M130" s="115" t="s">
        <v>464</v>
      </c>
      <c r="N130" s="127" t="str">
        <f t="shared" si="7"/>
        <v>CHN-CNPC-Qinghai-EPRI DSPM</v>
      </c>
    </row>
    <row r="131" spans="1:14" hidden="1" x14ac:dyDescent="0.35">
      <c r="A131" s="127" t="str">
        <f t="shared" si="6"/>
        <v>A-EDT500014_CN_Tarim_SWP EDT software</v>
      </c>
      <c r="B131" s="115" t="s">
        <v>1605</v>
      </c>
      <c r="C131" s="115" t="s">
        <v>1063</v>
      </c>
      <c r="D131" s="115" t="s">
        <v>1097</v>
      </c>
      <c r="E131" s="115" t="s">
        <v>128</v>
      </c>
      <c r="F131" s="118">
        <v>43373.291666666664</v>
      </c>
      <c r="G131" s="119">
        <v>600000</v>
      </c>
      <c r="H131" s="119">
        <v>0</v>
      </c>
      <c r="I131" s="115" t="s">
        <v>1097</v>
      </c>
      <c r="J131" s="120">
        <v>43258.851145833331</v>
      </c>
      <c r="K131" s="115"/>
      <c r="L131" s="115" t="s">
        <v>1099</v>
      </c>
      <c r="M131" s="115" t="s">
        <v>464</v>
      </c>
      <c r="N131" s="127" t="str">
        <f t="shared" si="7"/>
        <v>A-EDT500014_CN_Tarim_SWP EDT software</v>
      </c>
    </row>
    <row r="132" spans="1:14" hidden="1" x14ac:dyDescent="0.35">
      <c r="A132" s="127" t="str">
        <f t="shared" si="6"/>
        <v>A-EDT500014_CN_GDWC_SWP_WellPlan</v>
      </c>
      <c r="B132" s="115" t="s">
        <v>1095</v>
      </c>
      <c r="C132" s="115" t="s">
        <v>1063</v>
      </c>
      <c r="D132" s="115" t="s">
        <v>1097</v>
      </c>
      <c r="E132" s="115" t="s">
        <v>126</v>
      </c>
      <c r="F132" s="118">
        <v>43280.291666666664</v>
      </c>
      <c r="G132" s="119">
        <v>60000</v>
      </c>
      <c r="H132" s="119">
        <v>0</v>
      </c>
      <c r="I132" s="115" t="s">
        <v>1097</v>
      </c>
      <c r="J132" s="120">
        <v>43237.479571759257</v>
      </c>
      <c r="K132" s="115"/>
      <c r="L132" s="115" t="s">
        <v>1096</v>
      </c>
      <c r="M132" s="115" t="s">
        <v>464</v>
      </c>
      <c r="N132" s="127" t="str">
        <f t="shared" si="7"/>
        <v>A-EDT500014_CN_GDWC_SWP_WellPlan</v>
      </c>
    </row>
    <row r="133" spans="1:14" hidden="1" x14ac:dyDescent="0.35">
      <c r="A133" s="127" t="str">
        <f t="shared" si="6"/>
        <v>A-Production_CN_Tarim_SWP+SVC_DSWIM software and Customization</v>
      </c>
      <c r="B133" s="115" t="s">
        <v>1606</v>
      </c>
      <c r="C133" s="115" t="s">
        <v>1063</v>
      </c>
      <c r="D133" s="115" t="s">
        <v>1097</v>
      </c>
      <c r="E133" s="115" t="s">
        <v>674</v>
      </c>
      <c r="F133" s="118">
        <v>43646.291666666664</v>
      </c>
      <c r="G133" s="119">
        <v>1000000</v>
      </c>
      <c r="H133" s="119">
        <v>300000</v>
      </c>
      <c r="I133" s="115" t="s">
        <v>1097</v>
      </c>
      <c r="J133" s="120">
        <v>43258.852685185186</v>
      </c>
      <c r="K133" s="115"/>
      <c r="L133" s="115" t="s">
        <v>1607</v>
      </c>
      <c r="M133" s="115" t="s">
        <v>464</v>
      </c>
      <c r="N133" s="127" t="str">
        <f t="shared" si="7"/>
        <v>A-Production_CN_Tarim_SWP+SVC_DSWIM software and Customization</v>
      </c>
    </row>
    <row r="134" spans="1:14" hidden="1" x14ac:dyDescent="0.35">
      <c r="A134" s="127" t="str">
        <f t="shared" si="6"/>
        <v>CN_Taim_SWP_NeTool Software</v>
      </c>
      <c r="B134" s="115" t="s">
        <v>1608</v>
      </c>
      <c r="C134" s="115" t="s">
        <v>1063</v>
      </c>
      <c r="D134" s="115" t="s">
        <v>1097</v>
      </c>
      <c r="E134" s="115" t="s">
        <v>674</v>
      </c>
      <c r="F134" s="118">
        <v>43464.25</v>
      </c>
      <c r="G134" s="119">
        <v>100000</v>
      </c>
      <c r="H134" s="119">
        <v>0</v>
      </c>
      <c r="I134" s="115" t="s">
        <v>1097</v>
      </c>
      <c r="J134" s="120">
        <v>43241.91747685185</v>
      </c>
      <c r="K134" s="115"/>
      <c r="L134" s="115" t="s">
        <v>1609</v>
      </c>
      <c r="M134" s="115" t="s">
        <v>464</v>
      </c>
      <c r="N134" s="127" t="str">
        <f t="shared" si="7"/>
        <v>CN_Taim_SWP_NeTool Software</v>
      </c>
    </row>
    <row r="135" spans="1:14" hidden="1" x14ac:dyDescent="0.35">
      <c r="A135" s="127" t="str">
        <f t="shared" si="6"/>
        <v>CN_Xinjiang_SVC_DSIS  Customization</v>
      </c>
      <c r="B135" s="115" t="s">
        <v>1610</v>
      </c>
      <c r="C135" s="115" t="s">
        <v>1063</v>
      </c>
      <c r="D135" s="115" t="s">
        <v>1097</v>
      </c>
      <c r="E135" s="115" t="s">
        <v>128</v>
      </c>
      <c r="F135" s="118">
        <v>43459.25</v>
      </c>
      <c r="G135" s="119">
        <v>150000</v>
      </c>
      <c r="H135" s="119">
        <v>0</v>
      </c>
      <c r="I135" s="115" t="s">
        <v>1097</v>
      </c>
      <c r="J135" s="120">
        <v>43255.916504629633</v>
      </c>
      <c r="K135" s="115"/>
      <c r="L135" s="115" t="s">
        <v>1100</v>
      </c>
      <c r="M135" s="115" t="s">
        <v>464</v>
      </c>
      <c r="N135" s="127" t="str">
        <f t="shared" si="7"/>
        <v>CN_Xinjiang_SVC_DSIS  Customization</v>
      </c>
    </row>
    <row r="136" spans="1:14" hidden="1" x14ac:dyDescent="0.35">
      <c r="A136" s="127" t="str">
        <f t="shared" si="6"/>
        <v>A-10ep_CN_POLY_SWP_DSG10ep software</v>
      </c>
      <c r="B136" s="115" t="s">
        <v>1611</v>
      </c>
      <c r="C136" s="115" t="s">
        <v>1063</v>
      </c>
      <c r="D136" s="115" t="s">
        <v>1097</v>
      </c>
      <c r="E136" s="115" t="s">
        <v>127</v>
      </c>
      <c r="F136" s="118">
        <v>43370.291666666664</v>
      </c>
      <c r="G136" s="119">
        <v>300000</v>
      </c>
      <c r="H136" s="119">
        <v>0</v>
      </c>
      <c r="I136" s="115" t="s">
        <v>1097</v>
      </c>
      <c r="J136" s="120">
        <v>43255.917939814812</v>
      </c>
      <c r="K136" s="115"/>
      <c r="L136" s="115" t="s">
        <v>1098</v>
      </c>
      <c r="M136" s="115" t="s">
        <v>464</v>
      </c>
      <c r="N136" s="127" t="str">
        <f t="shared" si="7"/>
        <v>A-10ep_CN_POLY_SWP_DSG10ep software</v>
      </c>
    </row>
    <row r="137" spans="1:14" hidden="1" x14ac:dyDescent="0.35">
      <c r="A137" s="127" t="str">
        <f t="shared" si="6"/>
        <v>A_WC4.0_RTOC_CN_XiBu_SWP_DrillWorks</v>
      </c>
      <c r="B137" s="115" t="s">
        <v>1612</v>
      </c>
      <c r="C137" s="115" t="s">
        <v>1063</v>
      </c>
      <c r="D137" s="115" t="s">
        <v>1097</v>
      </c>
      <c r="E137" s="115" t="s">
        <v>128</v>
      </c>
      <c r="F137" s="118">
        <v>43454.25</v>
      </c>
      <c r="G137" s="119">
        <v>200000</v>
      </c>
      <c r="H137" s="119">
        <v>0</v>
      </c>
      <c r="I137" s="115" t="s">
        <v>1097</v>
      </c>
      <c r="J137" s="120">
        <v>43255.918622685182</v>
      </c>
      <c r="K137" s="115"/>
      <c r="L137" s="115" t="s">
        <v>1613</v>
      </c>
      <c r="M137" s="115" t="s">
        <v>464</v>
      </c>
      <c r="N137" s="127" t="str">
        <f t="shared" si="7"/>
        <v>A_WC4.0_RTOC_CN_XiBu_SWP_DrillWorks</v>
      </c>
    </row>
    <row r="138" spans="1:14" hidden="1" x14ac:dyDescent="0.35">
      <c r="A138" s="127" t="str">
        <f t="shared" si="6"/>
        <v>A_Cloud（science and technology）_CN_XJ_SVC Cloud Customization</v>
      </c>
      <c r="B138" s="115" t="s">
        <v>1614</v>
      </c>
      <c r="C138" s="115" t="s">
        <v>1063</v>
      </c>
      <c r="D138" s="115" t="s">
        <v>1097</v>
      </c>
      <c r="E138" s="115" t="s">
        <v>674</v>
      </c>
      <c r="F138" s="118">
        <v>43824.25</v>
      </c>
      <c r="G138" s="119">
        <v>1500000</v>
      </c>
      <c r="H138" s="119">
        <v>500000</v>
      </c>
      <c r="I138" s="115" t="s">
        <v>1097</v>
      </c>
      <c r="J138" s="120">
        <v>43255.920740740738</v>
      </c>
      <c r="K138" s="115"/>
      <c r="L138" s="115" t="s">
        <v>1615</v>
      </c>
      <c r="M138" s="115" t="s">
        <v>464</v>
      </c>
      <c r="N138" s="127" t="str">
        <f t="shared" si="7"/>
        <v>A_Cloud（science and technology）_CN_XJ_SVC Cloud Customization</v>
      </c>
    </row>
    <row r="139" spans="1:14" hidden="1" x14ac:dyDescent="0.35">
      <c r="A139" s="127" t="str">
        <f t="shared" si="6"/>
        <v>A-EDT500014_CN_GDWC_SWP_COMPASS</v>
      </c>
      <c r="B139" s="115" t="s">
        <v>1616</v>
      </c>
      <c r="C139" s="115" t="s">
        <v>1063</v>
      </c>
      <c r="D139" s="115" t="s">
        <v>1097</v>
      </c>
      <c r="E139" s="115" t="s">
        <v>674</v>
      </c>
      <c r="F139" s="118">
        <v>43464.25</v>
      </c>
      <c r="G139" s="119">
        <v>90000</v>
      </c>
      <c r="H139" s="119"/>
      <c r="I139" s="115" t="s">
        <v>1097</v>
      </c>
      <c r="J139" s="120">
        <v>43256.151238425926</v>
      </c>
      <c r="K139" s="115"/>
      <c r="L139" s="115" t="s">
        <v>1617</v>
      </c>
      <c r="M139" s="115" t="s">
        <v>464</v>
      </c>
      <c r="N139" s="127" t="str">
        <f t="shared" si="7"/>
        <v>A-EDT500014_CN_GDWC_SWP_COMPASS</v>
      </c>
    </row>
    <row r="140" spans="1:14" hidden="1" x14ac:dyDescent="0.35">
      <c r="A140" s="127" t="str">
        <f t="shared" si="6"/>
        <v>A-EDT500014_CN_LH_SWP_WellCat</v>
      </c>
      <c r="B140" s="115" t="s">
        <v>1102</v>
      </c>
      <c r="C140" s="115" t="s">
        <v>1063</v>
      </c>
      <c r="D140" s="115" t="s">
        <v>1097</v>
      </c>
      <c r="E140" s="115" t="s">
        <v>674</v>
      </c>
      <c r="F140" s="118">
        <v>43454.25</v>
      </c>
      <c r="G140" s="119">
        <v>100000</v>
      </c>
      <c r="H140" s="119">
        <v>0</v>
      </c>
      <c r="I140" s="115" t="s">
        <v>1097</v>
      </c>
      <c r="J140" s="120">
        <v>43256.147106481483</v>
      </c>
      <c r="K140" s="115"/>
      <c r="L140" s="115" t="s">
        <v>1103</v>
      </c>
      <c r="M140" s="115" t="s">
        <v>464</v>
      </c>
      <c r="N140" s="127" t="str">
        <f t="shared" si="7"/>
        <v>A-EDT500014_CN_LH_SWP_WellCat</v>
      </c>
    </row>
    <row r="141" spans="1:14" hidden="1" x14ac:dyDescent="0.35">
      <c r="A141" s="127" t="str">
        <f t="shared" si="6"/>
        <v>A-10ep_CN_LH_SWP_DSG 10ep/Classic</v>
      </c>
      <c r="B141" s="115" t="s">
        <v>1618</v>
      </c>
      <c r="C141" s="115" t="s">
        <v>1063</v>
      </c>
      <c r="D141" s="115" t="s">
        <v>1097</v>
      </c>
      <c r="E141" s="115" t="s">
        <v>128</v>
      </c>
      <c r="F141" s="118">
        <v>43459.25</v>
      </c>
      <c r="G141" s="119">
        <v>250000</v>
      </c>
      <c r="H141" s="119">
        <v>0</v>
      </c>
      <c r="I141" s="115" t="s">
        <v>1097</v>
      </c>
      <c r="J141" s="120">
        <v>43164.095057870371</v>
      </c>
      <c r="K141" s="115"/>
      <c r="L141" s="115" t="s">
        <v>1619</v>
      </c>
      <c r="M141" s="115" t="s">
        <v>464</v>
      </c>
      <c r="N141" s="127" t="str">
        <f t="shared" si="7"/>
        <v>A-10ep_CN_LH_SWP_DSG 10ep/Classic</v>
      </c>
    </row>
    <row r="142" spans="1:14" hidden="1" x14ac:dyDescent="0.35">
      <c r="A142" s="127" t="str">
        <f t="shared" si="6"/>
        <v>A_WC4.0_CN_Tarim_SVC+SWP</v>
      </c>
      <c r="B142" s="115" t="s">
        <v>1620</v>
      </c>
      <c r="C142" s="115" t="s">
        <v>1063</v>
      </c>
      <c r="D142" s="115" t="s">
        <v>1097</v>
      </c>
      <c r="E142" s="115" t="s">
        <v>674</v>
      </c>
      <c r="F142" s="118">
        <v>44185.25</v>
      </c>
      <c r="G142" s="119">
        <v>4000000</v>
      </c>
      <c r="H142" s="119">
        <v>1000000</v>
      </c>
      <c r="I142" s="115" t="s">
        <v>1097</v>
      </c>
      <c r="J142" s="120">
        <v>43258.15929398148</v>
      </c>
      <c r="K142" s="115"/>
      <c r="L142" s="115" t="s">
        <v>1621</v>
      </c>
      <c r="M142" s="115" t="s">
        <v>464</v>
      </c>
      <c r="N142" s="127" t="str">
        <f t="shared" si="7"/>
        <v>A_WC4.0_CN_Tarim_SVC+SWP</v>
      </c>
    </row>
    <row r="143" spans="1:14" hidden="1" x14ac:dyDescent="0.35">
      <c r="A143" s="127" t="str">
        <f t="shared" si="6"/>
        <v>A_Digital_E&amp;P_CN_Tarim_SVC+SWP</v>
      </c>
      <c r="B143" s="115" t="s">
        <v>1622</v>
      </c>
      <c r="C143" s="115" t="s">
        <v>1063</v>
      </c>
      <c r="D143" s="115" t="s">
        <v>1097</v>
      </c>
      <c r="E143" s="115" t="s">
        <v>674</v>
      </c>
      <c r="F143" s="118">
        <v>44185.25</v>
      </c>
      <c r="G143" s="119">
        <v>2400000</v>
      </c>
      <c r="H143" s="119">
        <v>2000000</v>
      </c>
      <c r="I143" s="115" t="s">
        <v>1097</v>
      </c>
      <c r="J143" s="120">
        <v>43255.921331018515</v>
      </c>
      <c r="K143" s="115"/>
      <c r="L143" s="115" t="s">
        <v>1623</v>
      </c>
      <c r="M143" s="115" t="s">
        <v>464</v>
      </c>
      <c r="N143" s="127" t="str">
        <f t="shared" si="7"/>
        <v>A_Digital_E&amp;P_CN_Tarim_SVC+SWP</v>
      </c>
    </row>
    <row r="144" spans="1:14" hidden="1" x14ac:dyDescent="0.35">
      <c r="A144" s="127" t="str">
        <f t="shared" si="6"/>
        <v>A-10ep_CN_Tarim_SWP_DSG</v>
      </c>
      <c r="B144" s="115" t="s">
        <v>1624</v>
      </c>
      <c r="C144" s="115" t="s">
        <v>1063</v>
      </c>
      <c r="D144" s="115" t="s">
        <v>1097</v>
      </c>
      <c r="E144" s="115" t="s">
        <v>674</v>
      </c>
      <c r="F144" s="118">
        <v>43464.25</v>
      </c>
      <c r="G144" s="119">
        <v>600000</v>
      </c>
      <c r="H144" s="119">
        <v>0</v>
      </c>
      <c r="I144" s="115" t="s">
        <v>1097</v>
      </c>
      <c r="J144" s="120">
        <v>43230.841377314813</v>
      </c>
      <c r="K144" s="115"/>
      <c r="L144" s="115" t="s">
        <v>1101</v>
      </c>
      <c r="M144" s="115" t="s">
        <v>464</v>
      </c>
      <c r="N144" s="127" t="str">
        <f t="shared" si="7"/>
        <v>A-10ep_CN_Tarim_SWP_DSG</v>
      </c>
    </row>
    <row r="145" spans="1:14" hidden="1" x14ac:dyDescent="0.35">
      <c r="A145" s="127" t="str">
        <f t="shared" si="6"/>
        <v>A-10ep_CN_LH_SWP_DSGG1 Software</v>
      </c>
      <c r="B145" s="115" t="s">
        <v>1112</v>
      </c>
      <c r="C145" s="115" t="s">
        <v>1063</v>
      </c>
      <c r="D145" s="115" t="s">
        <v>1097</v>
      </c>
      <c r="E145" s="115" t="s">
        <v>674</v>
      </c>
      <c r="F145" s="118">
        <v>43434.25</v>
      </c>
      <c r="G145" s="119">
        <v>90000</v>
      </c>
      <c r="H145" s="119">
        <v>0</v>
      </c>
      <c r="I145" s="115" t="s">
        <v>1097</v>
      </c>
      <c r="J145" s="120">
        <v>43131.35229166667</v>
      </c>
      <c r="K145" s="115"/>
      <c r="L145" s="115" t="s">
        <v>1113</v>
      </c>
      <c r="M145" s="115" t="s">
        <v>464</v>
      </c>
      <c r="N145" s="127" t="str">
        <f t="shared" si="7"/>
        <v>A-10ep_CN_LH_SWP_DSGG1 Software</v>
      </c>
    </row>
    <row r="146" spans="1:14" hidden="1" x14ac:dyDescent="0.35">
      <c r="A146" s="127" t="str">
        <f t="shared" si="6"/>
        <v>CN__Poly_SWP_DrillWorks-LIFE17</v>
      </c>
      <c r="B146" s="115" t="s">
        <v>1625</v>
      </c>
      <c r="C146" s="115" t="s">
        <v>1063</v>
      </c>
      <c r="D146" s="115" t="s">
        <v>1097</v>
      </c>
      <c r="E146" s="115" t="s">
        <v>674</v>
      </c>
      <c r="F146" s="118">
        <v>43370.291666666664</v>
      </c>
      <c r="G146" s="119">
        <v>89000</v>
      </c>
      <c r="H146" s="119">
        <v>0</v>
      </c>
      <c r="I146" s="115" t="s">
        <v>1097</v>
      </c>
      <c r="J146" s="120">
        <v>43255.914560185185</v>
      </c>
      <c r="K146" s="115"/>
      <c r="L146" s="115" t="s">
        <v>1626</v>
      </c>
      <c r="M146" s="115" t="s">
        <v>464</v>
      </c>
      <c r="N146" s="127" t="str">
        <f t="shared" si="7"/>
        <v>CN__Poly_SWP_DrillWorks-LIFE17</v>
      </c>
    </row>
    <row r="147" spans="1:14" hidden="1" x14ac:dyDescent="0.35">
      <c r="A147" s="127" t="str">
        <f t="shared" si="6"/>
        <v>CN_Xinjiang_SVC_OpenWorks DB Management</v>
      </c>
      <c r="B147" s="115" t="s">
        <v>1627</v>
      </c>
      <c r="C147" s="115" t="s">
        <v>1063</v>
      </c>
      <c r="D147" s="115" t="s">
        <v>1097</v>
      </c>
      <c r="E147" s="115" t="s">
        <v>126</v>
      </c>
      <c r="F147" s="118">
        <v>43464.25</v>
      </c>
      <c r="G147" s="119">
        <v>120000</v>
      </c>
      <c r="H147" s="119">
        <v>120000</v>
      </c>
      <c r="I147" s="115" t="s">
        <v>1097</v>
      </c>
      <c r="J147" s="120">
        <v>43255.919641203705</v>
      </c>
      <c r="K147" s="115"/>
      <c r="L147" s="115" t="s">
        <v>1471</v>
      </c>
      <c r="M147" s="115" t="s">
        <v>464</v>
      </c>
      <c r="N147" s="127" t="str">
        <f t="shared" si="7"/>
        <v>CN_Xinjiang_SVC_OpenWorks DB Management</v>
      </c>
    </row>
    <row r="148" spans="1:14" hidden="1" x14ac:dyDescent="0.35">
      <c r="A148" s="127" t="str">
        <f t="shared" si="6"/>
        <v>A-EDT500014-CHN-CPL-SWP-WELLPLAN</v>
      </c>
      <c r="B148" s="115" t="s">
        <v>1628</v>
      </c>
      <c r="C148" s="115" t="s">
        <v>1063</v>
      </c>
      <c r="D148" s="115" t="s">
        <v>1120</v>
      </c>
      <c r="E148" s="115" t="s">
        <v>674</v>
      </c>
      <c r="F148" s="118">
        <v>43465.25</v>
      </c>
      <c r="G148" s="119">
        <v>100000</v>
      </c>
      <c r="H148" s="119">
        <v>0</v>
      </c>
      <c r="I148" s="115" t="s">
        <v>1120</v>
      </c>
      <c r="J148" s="120">
        <v>43234.15724537037</v>
      </c>
      <c r="K148" s="115"/>
      <c r="L148" s="115" t="s">
        <v>1119</v>
      </c>
      <c r="M148" s="115" t="s">
        <v>464</v>
      </c>
      <c r="N148" s="127" t="str">
        <f t="shared" si="7"/>
        <v>A-EDT500014-CHN-CPL-SWP-WELLPLAN</v>
      </c>
    </row>
    <row r="149" spans="1:14" hidden="1" x14ac:dyDescent="0.35">
      <c r="A149" s="127" t="str">
        <f t="shared" si="6"/>
        <v>CHN-CNPC DaGang Nexus</v>
      </c>
      <c r="B149" s="115" t="s">
        <v>1629</v>
      </c>
      <c r="C149" s="115" t="s">
        <v>1063</v>
      </c>
      <c r="D149" s="115" t="s">
        <v>1120</v>
      </c>
      <c r="E149" s="115" t="s">
        <v>674</v>
      </c>
      <c r="F149" s="118">
        <v>43465.25</v>
      </c>
      <c r="G149" s="119">
        <v>200000</v>
      </c>
      <c r="H149" s="119">
        <v>0</v>
      </c>
      <c r="I149" s="115" t="s">
        <v>1120</v>
      </c>
      <c r="J149" s="120">
        <v>43122.383900462963</v>
      </c>
      <c r="K149" s="115"/>
      <c r="L149" s="115" t="s">
        <v>1127</v>
      </c>
      <c r="M149" s="115" t="s">
        <v>464</v>
      </c>
      <c r="N149" s="127" t="str">
        <f t="shared" si="7"/>
        <v>CHN-CNPC DaGang Nexus</v>
      </c>
    </row>
    <row r="150" spans="1:14" hidden="1" x14ac:dyDescent="0.35">
      <c r="A150" s="127" t="str">
        <f t="shared" ref="A150:A181" si="8">HYPERLINK(CONCATENATE("http://crm.corp.halliburton.com/SalesMethod/main.aspx?etc=3&amp;id=%7b",L150,"%7d&amp;pagetype=entityrecord "),B150)</f>
        <v>IMS-CNPC RIPED Planning consulting Serivices-2018</v>
      </c>
      <c r="B150" s="115" t="s">
        <v>1630</v>
      </c>
      <c r="C150" s="115" t="s">
        <v>1063</v>
      </c>
      <c r="D150" s="115" t="s">
        <v>1120</v>
      </c>
      <c r="E150" s="115" t="s">
        <v>128</v>
      </c>
      <c r="F150" s="118">
        <v>43465.25</v>
      </c>
      <c r="G150" s="119">
        <v>500000</v>
      </c>
      <c r="H150" s="119">
        <v>500000</v>
      </c>
      <c r="I150" s="115" t="s">
        <v>1120</v>
      </c>
      <c r="J150" s="120">
        <v>43258.83253472222</v>
      </c>
      <c r="K150" s="115"/>
      <c r="L150" s="115" t="s">
        <v>1128</v>
      </c>
      <c r="M150" s="115" t="s">
        <v>464</v>
      </c>
      <c r="N150" s="127" t="str">
        <f t="shared" ref="N150:N181" si="9">HYPERLINK(CONCATENATE("http://crm.corp.halliburton.com/SalesMethod/main.aspx?etc=3&amp;id=%7b",L150,"%7d&amp;pagetype=entityrecord "),B150)</f>
        <v>IMS-CNPC RIPED Planning consulting Serivices-2018</v>
      </c>
    </row>
    <row r="151" spans="1:14" hidden="1" x14ac:dyDescent="0.35">
      <c r="A151" s="127" t="str">
        <f t="shared" si="8"/>
        <v>A-10EP-CHN-NanJing CGS-DSG</v>
      </c>
      <c r="B151" s="115" t="s">
        <v>1631</v>
      </c>
      <c r="C151" s="115" t="s">
        <v>1063</v>
      </c>
      <c r="D151" s="115" t="s">
        <v>1120</v>
      </c>
      <c r="E151" s="115" t="s">
        <v>674</v>
      </c>
      <c r="F151" s="118">
        <v>43799.25</v>
      </c>
      <c r="G151" s="119">
        <v>90000</v>
      </c>
      <c r="H151" s="119">
        <v>0</v>
      </c>
      <c r="I151" s="115" t="s">
        <v>1120</v>
      </c>
      <c r="J151" s="120">
        <v>43123.42114583333</v>
      </c>
      <c r="K151" s="115"/>
      <c r="L151" s="115" t="s">
        <v>1131</v>
      </c>
      <c r="M151" s="115" t="s">
        <v>464</v>
      </c>
      <c r="N151" s="127" t="str">
        <f t="shared" si="9"/>
        <v>A-10EP-CHN-NanJing CGS-DSG</v>
      </c>
    </row>
    <row r="152" spans="1:14" hidden="1" x14ac:dyDescent="0.35">
      <c r="A152" s="127" t="str">
        <f t="shared" si="8"/>
        <v>A-10ep-CNPC Daqing GPEC-China GGT</v>
      </c>
      <c r="B152" s="115" t="s">
        <v>1135</v>
      </c>
      <c r="C152" s="115" t="s">
        <v>1063</v>
      </c>
      <c r="D152" s="115" t="s">
        <v>1120</v>
      </c>
      <c r="E152" s="115" t="s">
        <v>128</v>
      </c>
      <c r="F152" s="118">
        <v>43373.291666666664</v>
      </c>
      <c r="G152" s="119">
        <v>400000</v>
      </c>
      <c r="H152" s="119">
        <v>0</v>
      </c>
      <c r="I152" s="115" t="s">
        <v>1120</v>
      </c>
      <c r="J152" s="120">
        <v>43258.770833333336</v>
      </c>
      <c r="K152" s="115"/>
      <c r="L152" s="115" t="s">
        <v>1136</v>
      </c>
      <c r="M152" s="115" t="s">
        <v>464</v>
      </c>
      <c r="N152" s="127" t="str">
        <f t="shared" si="9"/>
        <v>A-10ep-CNPC Daqing GPEC-China GGT</v>
      </c>
    </row>
    <row r="153" spans="1:14" hidden="1" x14ac:dyDescent="0.35">
      <c r="A153" s="127" t="str">
        <f t="shared" si="8"/>
        <v>LIFE2017-CHINA-CNPC-Dagang-EDT-COMPASS</v>
      </c>
      <c r="B153" s="115" t="s">
        <v>1632</v>
      </c>
      <c r="C153" s="115" t="s">
        <v>1063</v>
      </c>
      <c r="D153" s="115" t="s">
        <v>1120</v>
      </c>
      <c r="E153" s="115" t="s">
        <v>674</v>
      </c>
      <c r="F153" s="118">
        <v>43646.291666666664</v>
      </c>
      <c r="G153" s="119">
        <v>120000</v>
      </c>
      <c r="H153" s="119">
        <v>0</v>
      </c>
      <c r="I153" s="115" t="s">
        <v>1120</v>
      </c>
      <c r="J153" s="120">
        <v>43156.880960648145</v>
      </c>
      <c r="K153" s="115"/>
      <c r="L153" s="115" t="s">
        <v>1633</v>
      </c>
      <c r="M153" s="115" t="s">
        <v>464</v>
      </c>
      <c r="N153" s="127" t="str">
        <f t="shared" si="9"/>
        <v>LIFE2017-CHINA-CNPC-Dagang-EDT-COMPASS</v>
      </c>
    </row>
    <row r="154" spans="1:14" hidden="1" x14ac:dyDescent="0.35">
      <c r="A154" s="127" t="str">
        <f t="shared" si="8"/>
        <v>A-Wells_CNPC_Daqing_Drillworks</v>
      </c>
      <c r="B154" s="115" t="s">
        <v>1124</v>
      </c>
      <c r="C154" s="115" t="s">
        <v>1063</v>
      </c>
      <c r="D154" s="115" t="s">
        <v>1120</v>
      </c>
      <c r="E154" s="115" t="s">
        <v>127</v>
      </c>
      <c r="F154" s="118">
        <v>43465.25</v>
      </c>
      <c r="G154" s="119">
        <v>100000</v>
      </c>
      <c r="H154" s="119">
        <v>0</v>
      </c>
      <c r="I154" s="115" t="s">
        <v>1120</v>
      </c>
      <c r="J154" s="120">
        <v>43123.379629629628</v>
      </c>
      <c r="K154" s="115"/>
      <c r="L154" s="115" t="s">
        <v>1125</v>
      </c>
      <c r="M154" s="115" t="s">
        <v>464</v>
      </c>
      <c r="N154" s="127" t="str">
        <f t="shared" si="9"/>
        <v>A-Wells_CNPC_Daqing_Drillworks</v>
      </c>
    </row>
    <row r="155" spans="1:14" hidden="1" x14ac:dyDescent="0.35">
      <c r="A155" s="127" t="str">
        <f t="shared" si="8"/>
        <v>A-10EP-CHN-CNPC-RICHFIT-DSG</v>
      </c>
      <c r="B155" s="115" t="s">
        <v>1634</v>
      </c>
      <c r="C155" s="115" t="s">
        <v>1063</v>
      </c>
      <c r="D155" s="115" t="s">
        <v>1120</v>
      </c>
      <c r="E155" s="115" t="s">
        <v>674</v>
      </c>
      <c r="F155" s="118">
        <v>43738.291666666664</v>
      </c>
      <c r="G155" s="119">
        <v>260000</v>
      </c>
      <c r="H155" s="119">
        <v>0</v>
      </c>
      <c r="I155" s="115" t="s">
        <v>1120</v>
      </c>
      <c r="J155" s="120">
        <v>43123.796689814815</v>
      </c>
      <c r="K155" s="115"/>
      <c r="L155" s="115" t="s">
        <v>1635</v>
      </c>
      <c r="M155" s="115" t="s">
        <v>464</v>
      </c>
      <c r="N155" s="127" t="str">
        <f t="shared" si="9"/>
        <v>A-10EP-CHN-CNPC-RICHFIT-DSG</v>
      </c>
    </row>
    <row r="156" spans="1:14" hidden="1" x14ac:dyDescent="0.35">
      <c r="A156" s="127" t="str">
        <f t="shared" si="8"/>
        <v>LIFE2017-CHINA-CNPC-ENGINEERING-Drillworks</v>
      </c>
      <c r="B156" s="115" t="s">
        <v>1636</v>
      </c>
      <c r="C156" s="115" t="s">
        <v>1063</v>
      </c>
      <c r="D156" s="115" t="s">
        <v>1120</v>
      </c>
      <c r="E156" s="115" t="s">
        <v>127</v>
      </c>
      <c r="F156" s="118">
        <v>43465.25</v>
      </c>
      <c r="G156" s="119">
        <v>100000</v>
      </c>
      <c r="H156" s="119">
        <v>0</v>
      </c>
      <c r="I156" s="115" t="s">
        <v>1120</v>
      </c>
      <c r="J156" s="120">
        <v>43156.87699074074</v>
      </c>
      <c r="K156" s="115"/>
      <c r="L156" s="115" t="s">
        <v>1637</v>
      </c>
      <c r="M156" s="115" t="s">
        <v>464</v>
      </c>
      <c r="N156" s="127" t="str">
        <f t="shared" si="9"/>
        <v>LIFE2017-CHINA-CNPC-ENGINEERING-Drillworks</v>
      </c>
    </row>
    <row r="157" spans="1:14" hidden="1" x14ac:dyDescent="0.35">
      <c r="A157" s="127" t="str">
        <f t="shared" si="8"/>
        <v>A-EDT500015-CHN-CNPC-OPENWELLS</v>
      </c>
      <c r="B157" s="115" t="s">
        <v>1638</v>
      </c>
      <c r="C157" s="115" t="s">
        <v>1063</v>
      </c>
      <c r="D157" s="115" t="s">
        <v>1120</v>
      </c>
      <c r="E157" s="115" t="s">
        <v>674</v>
      </c>
      <c r="F157" s="118">
        <v>43465.25</v>
      </c>
      <c r="G157" s="119">
        <v>490000</v>
      </c>
      <c r="H157" s="119">
        <v>0</v>
      </c>
      <c r="I157" s="115" t="s">
        <v>1120</v>
      </c>
      <c r="J157" s="120">
        <v>43122.066354166665</v>
      </c>
      <c r="K157" s="115"/>
      <c r="L157" s="115" t="s">
        <v>1134</v>
      </c>
      <c r="M157" s="115" t="s">
        <v>464</v>
      </c>
      <c r="N157" s="127" t="str">
        <f t="shared" si="9"/>
        <v>A-EDT500015-CHN-CNPC-OPENWELLS</v>
      </c>
    </row>
    <row r="158" spans="1:14" hidden="1" x14ac:dyDescent="0.35">
      <c r="A158" s="127" t="str">
        <f t="shared" si="8"/>
        <v>A-DS365-SINOPEC JIANGSU</v>
      </c>
      <c r="B158" s="115" t="s">
        <v>1121</v>
      </c>
      <c r="C158" s="115" t="s">
        <v>1063</v>
      </c>
      <c r="D158" s="115" t="s">
        <v>1120</v>
      </c>
      <c r="E158" s="115" t="s">
        <v>674</v>
      </c>
      <c r="F158" s="118">
        <v>43373.291666666664</v>
      </c>
      <c r="G158" s="119">
        <v>200000</v>
      </c>
      <c r="H158" s="119">
        <v>0</v>
      </c>
      <c r="I158" s="115" t="s">
        <v>1120</v>
      </c>
      <c r="J158" s="120">
        <v>43122.038171296299</v>
      </c>
      <c r="K158" s="115"/>
      <c r="L158" s="115" t="s">
        <v>1122</v>
      </c>
      <c r="M158" s="115" t="s">
        <v>464</v>
      </c>
      <c r="N158" s="127" t="str">
        <f t="shared" si="9"/>
        <v>A-DS365-SINOPEC JIANGSU</v>
      </c>
    </row>
    <row r="159" spans="1:14" hidden="1" x14ac:dyDescent="0.35">
      <c r="A159" s="127" t="str">
        <f t="shared" si="8"/>
        <v>A-DIGITALEP-CHN-CNPC RIPED Cognitive project</v>
      </c>
      <c r="B159" s="115" t="s">
        <v>1639</v>
      </c>
      <c r="C159" s="115" t="s">
        <v>1063</v>
      </c>
      <c r="D159" s="115" t="s">
        <v>1120</v>
      </c>
      <c r="E159" s="115" t="s">
        <v>674</v>
      </c>
      <c r="F159" s="118">
        <v>43434.25</v>
      </c>
      <c r="G159" s="119">
        <v>2000000</v>
      </c>
      <c r="H159" s="119">
        <v>2000000</v>
      </c>
      <c r="I159" s="115" t="s">
        <v>1120</v>
      </c>
      <c r="J159" s="120">
        <v>43225.986886574072</v>
      </c>
      <c r="K159" s="115"/>
      <c r="L159" s="115" t="s">
        <v>1123</v>
      </c>
      <c r="M159" s="115" t="s">
        <v>464</v>
      </c>
      <c r="N159" s="127" t="str">
        <f t="shared" si="9"/>
        <v>A-DIGITALEP-CHN-CNPC RIPED Cognitive project</v>
      </c>
    </row>
    <row r="160" spans="1:14" hidden="1" x14ac:dyDescent="0.35">
      <c r="A160" s="127" t="str">
        <f t="shared" si="8"/>
        <v>A-WELLS-CHN-CNPC-DAQING-Netool</v>
      </c>
      <c r="B160" s="115" t="s">
        <v>1640</v>
      </c>
      <c r="C160" s="115" t="s">
        <v>1063</v>
      </c>
      <c r="D160" s="115" t="s">
        <v>1120</v>
      </c>
      <c r="E160" s="115" t="s">
        <v>674</v>
      </c>
      <c r="F160" s="118">
        <v>43830.25</v>
      </c>
      <c r="G160" s="119">
        <v>90000</v>
      </c>
      <c r="H160" s="119">
        <v>0</v>
      </c>
      <c r="I160" s="115" t="s">
        <v>1120</v>
      </c>
      <c r="J160" s="120">
        <v>43200.107245370367</v>
      </c>
      <c r="K160" s="115"/>
      <c r="L160" s="115" t="s">
        <v>1641</v>
      </c>
      <c r="M160" s="115" t="s">
        <v>464</v>
      </c>
      <c r="N160" s="127" t="str">
        <f t="shared" si="9"/>
        <v>A-WELLS-CHN-CNPC-DAQING-Netool</v>
      </c>
    </row>
    <row r="161" spans="1:14" hidden="1" x14ac:dyDescent="0.35">
      <c r="A161" s="127" t="str">
        <f t="shared" si="8"/>
        <v>A-Wells_CNPC_Daqing_PDI_EDT</v>
      </c>
      <c r="B161" s="115" t="s">
        <v>1132</v>
      </c>
      <c r="C161" s="115" t="s">
        <v>1063</v>
      </c>
      <c r="D161" s="115" t="s">
        <v>1120</v>
      </c>
      <c r="E161" s="115" t="s">
        <v>128</v>
      </c>
      <c r="F161" s="118">
        <v>43465.25</v>
      </c>
      <c r="G161" s="119">
        <v>100000</v>
      </c>
      <c r="H161" s="119">
        <v>0</v>
      </c>
      <c r="I161" s="115" t="s">
        <v>1120</v>
      </c>
      <c r="J161" s="120">
        <v>43123.409444444442</v>
      </c>
      <c r="K161" s="115"/>
      <c r="L161" s="115" t="s">
        <v>1133</v>
      </c>
      <c r="M161" s="115" t="s">
        <v>464</v>
      </c>
      <c r="N161" s="127" t="str">
        <f t="shared" si="9"/>
        <v>A-Wells_CNPC_Daqing_PDI_EDT</v>
      </c>
    </row>
    <row r="162" spans="1:14" hidden="1" x14ac:dyDescent="0.35">
      <c r="A162" s="127" t="str">
        <f t="shared" si="8"/>
        <v>A-10ep-CN-Changqing-M&amp;S-DSG</v>
      </c>
      <c r="B162" s="115" t="s">
        <v>1642</v>
      </c>
      <c r="C162" s="115" t="s">
        <v>1063</v>
      </c>
      <c r="D162" s="115" t="s">
        <v>1644</v>
      </c>
      <c r="E162" s="115" t="s">
        <v>126</v>
      </c>
      <c r="F162" s="118">
        <v>43465.25</v>
      </c>
      <c r="G162" s="119">
        <v>200000</v>
      </c>
      <c r="H162" s="119">
        <v>0</v>
      </c>
      <c r="I162" s="115" t="s">
        <v>1137</v>
      </c>
      <c r="J162" s="120">
        <v>43258.240648148145</v>
      </c>
      <c r="K162" s="115"/>
      <c r="L162" s="115" t="s">
        <v>1643</v>
      </c>
      <c r="M162" s="115" t="s">
        <v>464</v>
      </c>
      <c r="N162" s="127" t="str">
        <f t="shared" si="9"/>
        <v>A-10ep-CN-Changqing-M&amp;S-DSG</v>
      </c>
    </row>
    <row r="163" spans="1:14" hidden="1" x14ac:dyDescent="0.35">
      <c r="A163" s="127" t="str">
        <f t="shared" si="8"/>
        <v>OPT-A-DigitalE&amp;P-CN-PTRCHANGQING-SV-BigData</v>
      </c>
      <c r="B163" s="115" t="s">
        <v>1645</v>
      </c>
      <c r="C163" s="115" t="s">
        <v>1063</v>
      </c>
      <c r="D163" s="115" t="s">
        <v>1644</v>
      </c>
      <c r="E163" s="115" t="s">
        <v>126</v>
      </c>
      <c r="F163" s="118">
        <v>43434.25</v>
      </c>
      <c r="G163" s="119">
        <v>46000</v>
      </c>
      <c r="H163" s="119">
        <v>46000</v>
      </c>
      <c r="I163" s="115" t="s">
        <v>1137</v>
      </c>
      <c r="J163" s="120">
        <v>43223.266481481478</v>
      </c>
      <c r="K163" s="115"/>
      <c r="L163" s="115" t="s">
        <v>1646</v>
      </c>
      <c r="M163" s="115" t="s">
        <v>464</v>
      </c>
      <c r="N163" s="127" t="str">
        <f t="shared" si="9"/>
        <v>OPT-A-DigitalE&amp;P-CN-PTRCHANGQING-SV-BigData</v>
      </c>
    </row>
    <row r="164" spans="1:14" hidden="1" x14ac:dyDescent="0.35">
      <c r="A164" s="127" t="str">
        <f t="shared" si="8"/>
        <v>A-EDT5000.14-CN-ChanqingSLG-M&amp;S</v>
      </c>
      <c r="B164" s="115" t="s">
        <v>1647</v>
      </c>
      <c r="C164" s="115" t="s">
        <v>1063</v>
      </c>
      <c r="D164" s="115" t="s">
        <v>1644</v>
      </c>
      <c r="E164" s="115" t="s">
        <v>127</v>
      </c>
      <c r="F164" s="118">
        <v>43465.25</v>
      </c>
      <c r="G164" s="119">
        <v>70000</v>
      </c>
      <c r="H164" s="119">
        <v>0</v>
      </c>
      <c r="I164" s="115" t="s">
        <v>1137</v>
      </c>
      <c r="J164" s="120">
        <v>43262.893194444441</v>
      </c>
      <c r="K164" s="115"/>
      <c r="L164" s="115" t="s">
        <v>1648</v>
      </c>
      <c r="M164" s="115" t="s">
        <v>464</v>
      </c>
      <c r="N164" s="127" t="str">
        <f t="shared" si="9"/>
        <v>A-EDT5000.14-CN-ChanqingSLG-M&amp;S</v>
      </c>
    </row>
    <row r="165" spans="1:14" hidden="1" x14ac:dyDescent="0.35">
      <c r="A165" s="127" t="str">
        <f t="shared" si="8"/>
        <v>A-EDT500014-CN-PTRCBM-SWP-EDT</v>
      </c>
      <c r="B165" s="115" t="s">
        <v>1155</v>
      </c>
      <c r="C165" s="115" t="s">
        <v>1063</v>
      </c>
      <c r="D165" s="115" t="s">
        <v>1644</v>
      </c>
      <c r="E165" s="115" t="s">
        <v>127</v>
      </c>
      <c r="F165" s="118">
        <v>43371.291666666664</v>
      </c>
      <c r="G165" s="119">
        <v>150000</v>
      </c>
      <c r="H165" s="119">
        <v>0</v>
      </c>
      <c r="I165" s="115" t="s">
        <v>1137</v>
      </c>
      <c r="J165" s="120">
        <v>43123.807789351849</v>
      </c>
      <c r="K165" s="115"/>
      <c r="L165" s="115" t="s">
        <v>1156</v>
      </c>
      <c r="M165" s="115" t="s">
        <v>464</v>
      </c>
      <c r="N165" s="127" t="str">
        <f t="shared" si="9"/>
        <v>A-EDT500014-CN-PTRCBM-SWP-EDT</v>
      </c>
    </row>
    <row r="166" spans="1:14" hidden="1" x14ac:dyDescent="0.35">
      <c r="A166" s="127" t="str">
        <f t="shared" si="8"/>
        <v>OPT-A-VOF-CN-Yanchang-SWP-PEOffice-GRI</v>
      </c>
      <c r="B166" s="115" t="s">
        <v>1649</v>
      </c>
      <c r="C166" s="115" t="s">
        <v>1063</v>
      </c>
      <c r="D166" s="115" t="s">
        <v>1644</v>
      </c>
      <c r="E166" s="115" t="s">
        <v>126</v>
      </c>
      <c r="F166" s="118">
        <v>43434.25</v>
      </c>
      <c r="G166" s="119">
        <v>90000</v>
      </c>
      <c r="H166" s="119">
        <v>0</v>
      </c>
      <c r="I166" s="115" t="s">
        <v>1137</v>
      </c>
      <c r="J166" s="120">
        <v>43223.273877314816</v>
      </c>
      <c r="K166" s="115"/>
      <c r="L166" s="115" t="s">
        <v>1650</v>
      </c>
      <c r="M166" s="115" t="s">
        <v>464</v>
      </c>
      <c r="N166" s="127" t="str">
        <f t="shared" si="9"/>
        <v>OPT-A-VOF-CN-Yanchang-SWP-PEOffice-GRI</v>
      </c>
    </row>
    <row r="167" spans="1:14" hidden="1" x14ac:dyDescent="0.35">
      <c r="A167" s="127" t="str">
        <f t="shared" si="8"/>
        <v>OPT-A-VOF-CN-PTRQINGHAI-SWP-PEOffice-Production III</v>
      </c>
      <c r="B167" s="115" t="s">
        <v>1651</v>
      </c>
      <c r="C167" s="115" t="s">
        <v>1063</v>
      </c>
      <c r="D167" s="115" t="s">
        <v>1120</v>
      </c>
      <c r="E167" s="115" t="s">
        <v>126</v>
      </c>
      <c r="F167" s="118">
        <v>43312.291666666664</v>
      </c>
      <c r="G167" s="119">
        <v>43000</v>
      </c>
      <c r="H167" s="119">
        <v>0</v>
      </c>
      <c r="I167" s="115" t="s">
        <v>1137</v>
      </c>
      <c r="J167" s="120">
        <v>43222.810057870367</v>
      </c>
      <c r="K167" s="115"/>
      <c r="L167" s="115" t="s">
        <v>1652</v>
      </c>
      <c r="M167" s="115" t="s">
        <v>464</v>
      </c>
      <c r="N167" s="127" t="str">
        <f t="shared" si="9"/>
        <v>OPT-A-VOF-CN-PTRQINGHAI-SWP-PEOffice-Production III</v>
      </c>
    </row>
    <row r="168" spans="1:14" hidden="1" x14ac:dyDescent="0.35">
      <c r="A168" s="127" t="str">
        <f t="shared" si="8"/>
        <v>A-10EP-CN-SinopecSouthern-SWP-DSG</v>
      </c>
      <c r="B168" s="115" t="s">
        <v>1158</v>
      </c>
      <c r="C168" s="115" t="s">
        <v>1063</v>
      </c>
      <c r="D168" s="115" t="s">
        <v>1137</v>
      </c>
      <c r="E168" s="115" t="s">
        <v>674</v>
      </c>
      <c r="F168" s="118">
        <v>43465.25</v>
      </c>
      <c r="G168" s="119">
        <v>150000</v>
      </c>
      <c r="H168" s="119">
        <v>0</v>
      </c>
      <c r="I168" s="115" t="s">
        <v>1137</v>
      </c>
      <c r="J168" s="120">
        <v>43142.835034722222</v>
      </c>
      <c r="K168" s="115"/>
      <c r="L168" s="115" t="s">
        <v>1159</v>
      </c>
      <c r="M168" s="115" t="s">
        <v>464</v>
      </c>
      <c r="N168" s="127" t="str">
        <f t="shared" si="9"/>
        <v>A-10EP-CN-SinopecSouthern-SWP-DSG</v>
      </c>
    </row>
    <row r="169" spans="1:14" hidden="1" x14ac:dyDescent="0.35">
      <c r="A169" s="127" t="str">
        <f t="shared" si="8"/>
        <v>OPT-A-VOF-CN-PTRCHANGQING-SWP-PEOffice-GRIGAS II</v>
      </c>
      <c r="B169" s="115" t="s">
        <v>1653</v>
      </c>
      <c r="C169" s="115" t="s">
        <v>1063</v>
      </c>
      <c r="D169" s="115" t="s">
        <v>1137</v>
      </c>
      <c r="E169" s="115" t="s">
        <v>126</v>
      </c>
      <c r="F169" s="118">
        <v>43434.25</v>
      </c>
      <c r="G169" s="119">
        <v>56000</v>
      </c>
      <c r="H169" s="119">
        <v>0</v>
      </c>
      <c r="I169" s="115" t="s">
        <v>1137</v>
      </c>
      <c r="J169" s="120">
        <v>43223.267951388887</v>
      </c>
      <c r="K169" s="115"/>
      <c r="L169" s="115" t="s">
        <v>1654</v>
      </c>
      <c r="M169" s="115" t="s">
        <v>464</v>
      </c>
      <c r="N169" s="127" t="str">
        <f t="shared" si="9"/>
        <v>OPT-A-VOF-CN-PTRCHANGQING-SWP-PEOffice-GRIGAS II</v>
      </c>
    </row>
    <row r="170" spans="1:14" hidden="1" x14ac:dyDescent="0.35">
      <c r="A170" s="127" t="str">
        <f t="shared" si="8"/>
        <v>OPT-A-VOF-CN-PTRCHANGQING-SWP-PEOffice-ProductionVI</v>
      </c>
      <c r="B170" s="115" t="s">
        <v>1655</v>
      </c>
      <c r="C170" s="115" t="s">
        <v>1063</v>
      </c>
      <c r="D170" s="115" t="s">
        <v>1137</v>
      </c>
      <c r="E170" s="115" t="s">
        <v>126</v>
      </c>
      <c r="F170" s="118">
        <v>43404.291666666664</v>
      </c>
      <c r="G170" s="119">
        <v>42000</v>
      </c>
      <c r="H170" s="119">
        <v>0</v>
      </c>
      <c r="I170" s="115" t="s">
        <v>1137</v>
      </c>
      <c r="J170" s="120">
        <v>43223.269699074073</v>
      </c>
      <c r="K170" s="115"/>
      <c r="L170" s="115" t="s">
        <v>1656</v>
      </c>
      <c r="M170" s="115" t="s">
        <v>464</v>
      </c>
      <c r="N170" s="127" t="str">
        <f t="shared" si="9"/>
        <v>OPT-A-VOF-CN-PTRCHANGQING-SWP-PEOffice-ProductionVI</v>
      </c>
    </row>
    <row r="171" spans="1:14" hidden="1" x14ac:dyDescent="0.35">
      <c r="A171" s="127" t="str">
        <f t="shared" si="8"/>
        <v>OPT-A-VOF-CN-PTRCHANGQING-SWP-PEOffice-Production II</v>
      </c>
      <c r="B171" s="115" t="s">
        <v>1657</v>
      </c>
      <c r="C171" s="115" t="s">
        <v>1063</v>
      </c>
      <c r="D171" s="115" t="s">
        <v>1137</v>
      </c>
      <c r="E171" s="115" t="s">
        <v>126</v>
      </c>
      <c r="F171" s="118">
        <v>43403.291666666664</v>
      </c>
      <c r="G171" s="119">
        <v>42000</v>
      </c>
      <c r="H171" s="119">
        <v>0</v>
      </c>
      <c r="I171" s="115" t="s">
        <v>1137</v>
      </c>
      <c r="J171" s="120">
        <v>43223.27138888889</v>
      </c>
      <c r="K171" s="115"/>
      <c r="L171" s="115" t="s">
        <v>1658</v>
      </c>
      <c r="M171" s="115" t="s">
        <v>464</v>
      </c>
      <c r="N171" s="127" t="str">
        <f t="shared" si="9"/>
        <v>OPT-A-VOF-CN-PTRCHANGQING-SWP-PEOffice-Production II</v>
      </c>
    </row>
    <row r="172" spans="1:14" hidden="1" x14ac:dyDescent="0.35">
      <c r="A172" s="127" t="str">
        <f t="shared" si="8"/>
        <v>OPT-A-VOF-CN-PTRCHANGQING-SWP-PEOffice-Production V</v>
      </c>
      <c r="B172" s="115" t="s">
        <v>1659</v>
      </c>
      <c r="C172" s="115" t="s">
        <v>1063</v>
      </c>
      <c r="D172" s="115" t="s">
        <v>1137</v>
      </c>
      <c r="E172" s="115" t="s">
        <v>126</v>
      </c>
      <c r="F172" s="118">
        <v>43404.291666666664</v>
      </c>
      <c r="G172" s="119">
        <v>42000</v>
      </c>
      <c r="H172" s="119">
        <v>0</v>
      </c>
      <c r="I172" s="115" t="s">
        <v>1137</v>
      </c>
      <c r="J172" s="120">
        <v>43223.272476851853</v>
      </c>
      <c r="K172" s="115"/>
      <c r="L172" s="115" t="s">
        <v>1660</v>
      </c>
      <c r="M172" s="115" t="s">
        <v>464</v>
      </c>
      <c r="N172" s="127" t="str">
        <f t="shared" si="9"/>
        <v>OPT-A-VOF-CN-PTRCHANGQING-SWP-PEOffice-Production V</v>
      </c>
    </row>
    <row r="173" spans="1:14" hidden="1" x14ac:dyDescent="0.35">
      <c r="A173" s="127" t="str">
        <f t="shared" si="8"/>
        <v>OPT-A-VOF-CN-RIPED-SWP-PEOffice-Oversea</v>
      </c>
      <c r="B173" s="115" t="s">
        <v>1661</v>
      </c>
      <c r="C173" s="115" t="s">
        <v>1063</v>
      </c>
      <c r="D173" s="115" t="s">
        <v>1137</v>
      </c>
      <c r="E173" s="115" t="s">
        <v>128</v>
      </c>
      <c r="F173" s="118">
        <v>43434.25</v>
      </c>
      <c r="G173" s="119">
        <v>195000</v>
      </c>
      <c r="H173" s="119">
        <v>0</v>
      </c>
      <c r="I173" s="115" t="s">
        <v>1137</v>
      </c>
      <c r="J173" s="120">
        <v>43223.255150462966</v>
      </c>
      <c r="K173" s="115"/>
      <c r="L173" s="115" t="s">
        <v>1662</v>
      </c>
      <c r="M173" s="115" t="s">
        <v>464</v>
      </c>
      <c r="N173" s="127" t="str">
        <f t="shared" si="9"/>
        <v>OPT-A-VOF-CN-RIPED-SWP-PEOffice-Oversea</v>
      </c>
    </row>
    <row r="174" spans="1:14" hidden="1" x14ac:dyDescent="0.35">
      <c r="A174" s="127" t="str">
        <f t="shared" si="8"/>
        <v>OPT-A-VOF-CN-RIPED-SWP-PEOffice-Dubai</v>
      </c>
      <c r="B174" s="115" t="s">
        <v>1663</v>
      </c>
      <c r="C174" s="115" t="s">
        <v>1063</v>
      </c>
      <c r="D174" s="115" t="s">
        <v>1137</v>
      </c>
      <c r="E174" s="115" t="s">
        <v>128</v>
      </c>
      <c r="F174" s="118">
        <v>43465.25</v>
      </c>
      <c r="G174" s="119">
        <v>195000</v>
      </c>
      <c r="H174" s="119">
        <v>0</v>
      </c>
      <c r="I174" s="115" t="s">
        <v>1137</v>
      </c>
      <c r="J174" s="120">
        <v>43223.256655092591</v>
      </c>
      <c r="K174" s="115"/>
      <c r="L174" s="115" t="s">
        <v>1664</v>
      </c>
      <c r="M174" s="115" t="s">
        <v>464</v>
      </c>
      <c r="N174" s="127" t="str">
        <f t="shared" si="9"/>
        <v>OPT-A-VOF-CN-RIPED-SWP-PEOffice-Dubai</v>
      </c>
    </row>
    <row r="175" spans="1:14" hidden="1" x14ac:dyDescent="0.35">
      <c r="A175" s="127" t="str">
        <f t="shared" si="8"/>
        <v>OPT-A-VOF-CN-RIPED-SWP-PEOffice-ThermalRecovery</v>
      </c>
      <c r="B175" s="115" t="s">
        <v>1665</v>
      </c>
      <c r="C175" s="115" t="s">
        <v>1063</v>
      </c>
      <c r="D175" s="115" t="s">
        <v>1137</v>
      </c>
      <c r="E175" s="115" t="s">
        <v>128</v>
      </c>
      <c r="F175" s="118">
        <v>43434.25</v>
      </c>
      <c r="G175" s="119">
        <v>100000</v>
      </c>
      <c r="H175" s="119">
        <v>0</v>
      </c>
      <c r="I175" s="115" t="s">
        <v>1137</v>
      </c>
      <c r="J175" s="120">
        <v>43223.258206018516</v>
      </c>
      <c r="K175" s="115"/>
      <c r="L175" s="115" t="s">
        <v>1666</v>
      </c>
      <c r="M175" s="115" t="s">
        <v>464</v>
      </c>
      <c r="N175" s="127" t="str">
        <f t="shared" si="9"/>
        <v>OPT-A-VOF-CN-RIPED-SWP-PEOffice-ThermalRecovery</v>
      </c>
    </row>
    <row r="176" spans="1:14" hidden="1" x14ac:dyDescent="0.35">
      <c r="A176" s="127" t="str">
        <f t="shared" si="8"/>
        <v>OPT-A-VOF-CN-CNODC-SWP-PEOffice</v>
      </c>
      <c r="B176" s="115" t="s">
        <v>1667</v>
      </c>
      <c r="C176" s="115" t="s">
        <v>1063</v>
      </c>
      <c r="D176" s="115" t="s">
        <v>1137</v>
      </c>
      <c r="E176" s="115" t="s">
        <v>128</v>
      </c>
      <c r="F176" s="118">
        <v>43465.25</v>
      </c>
      <c r="G176" s="119">
        <v>625000</v>
      </c>
      <c r="H176" s="119">
        <v>0</v>
      </c>
      <c r="I176" s="115" t="s">
        <v>1137</v>
      </c>
      <c r="J176" s="120">
        <v>43223.260300925926</v>
      </c>
      <c r="K176" s="115"/>
      <c r="L176" s="115" t="s">
        <v>1668</v>
      </c>
      <c r="M176" s="115" t="s">
        <v>464</v>
      </c>
      <c r="N176" s="127" t="str">
        <f t="shared" si="9"/>
        <v>OPT-A-VOF-CN-CNODC-SWP-PEOffice</v>
      </c>
    </row>
    <row r="177" spans="1:14" hidden="1" x14ac:dyDescent="0.35">
      <c r="A177" s="127" t="str">
        <f t="shared" si="8"/>
        <v>OPT-A-VOF-CN-PTRJIDONG-SWP-PEOffice</v>
      </c>
      <c r="B177" s="115" t="s">
        <v>1669</v>
      </c>
      <c r="C177" s="115" t="s">
        <v>1063</v>
      </c>
      <c r="D177" s="115" t="s">
        <v>1137</v>
      </c>
      <c r="E177" s="115" t="s">
        <v>126</v>
      </c>
      <c r="F177" s="118">
        <v>43341.291666666664</v>
      </c>
      <c r="G177" s="119">
        <v>100000</v>
      </c>
      <c r="H177" s="119">
        <v>0</v>
      </c>
      <c r="I177" s="115" t="s">
        <v>1137</v>
      </c>
      <c r="J177" s="120">
        <v>43223.261793981481</v>
      </c>
      <c r="K177" s="115"/>
      <c r="L177" s="115" t="s">
        <v>1670</v>
      </c>
      <c r="M177" s="115" t="s">
        <v>464</v>
      </c>
      <c r="N177" s="127" t="str">
        <f t="shared" si="9"/>
        <v>OPT-A-VOF-CN-PTRJIDONG-SWP-PEOffice</v>
      </c>
    </row>
    <row r="178" spans="1:14" hidden="1" x14ac:dyDescent="0.35">
      <c r="A178" s="127" t="str">
        <f t="shared" si="8"/>
        <v>OPT-A-VOF-CN-PTRCBM-SWP-PEOffice</v>
      </c>
      <c r="B178" s="115" t="s">
        <v>1671</v>
      </c>
      <c r="C178" s="115" t="s">
        <v>1063</v>
      </c>
      <c r="D178" s="115" t="s">
        <v>1137</v>
      </c>
      <c r="E178" s="115" t="s">
        <v>126</v>
      </c>
      <c r="F178" s="118">
        <v>43465.25</v>
      </c>
      <c r="G178" s="119">
        <v>70000</v>
      </c>
      <c r="H178" s="119">
        <v>0</v>
      </c>
      <c r="I178" s="115" t="s">
        <v>1137</v>
      </c>
      <c r="J178" s="120">
        <v>43223.264456018522</v>
      </c>
      <c r="K178" s="115"/>
      <c r="L178" s="115" t="s">
        <v>1672</v>
      </c>
      <c r="M178" s="115" t="s">
        <v>464</v>
      </c>
      <c r="N178" s="127" t="str">
        <f t="shared" si="9"/>
        <v>OPT-A-VOF-CN-PTRCBM-SWP-PEOffice</v>
      </c>
    </row>
    <row r="179" spans="1:14" hidden="1" x14ac:dyDescent="0.35">
      <c r="A179" s="127" t="str">
        <f t="shared" si="8"/>
        <v>OPT-A-DigitalE&amp;P-CN-SIPC-SV</v>
      </c>
      <c r="B179" s="115" t="s">
        <v>1673</v>
      </c>
      <c r="C179" s="115" t="s">
        <v>1063</v>
      </c>
      <c r="D179" s="115" t="s">
        <v>1137</v>
      </c>
      <c r="E179" s="115" t="s">
        <v>674</v>
      </c>
      <c r="F179" s="118">
        <v>43434.25</v>
      </c>
      <c r="G179" s="119">
        <v>86000</v>
      </c>
      <c r="H179" s="119">
        <v>86000</v>
      </c>
      <c r="I179" s="115" t="s">
        <v>1137</v>
      </c>
      <c r="J179" s="120">
        <v>43223.329432870371</v>
      </c>
      <c r="K179" s="115"/>
      <c r="L179" s="115" t="s">
        <v>1674</v>
      </c>
      <c r="M179" s="115" t="s">
        <v>464</v>
      </c>
      <c r="N179" s="127" t="str">
        <f t="shared" si="9"/>
        <v>OPT-A-DigitalE&amp;P-CN-SIPC-SV</v>
      </c>
    </row>
    <row r="180" spans="1:14" hidden="1" x14ac:dyDescent="0.35">
      <c r="A180" s="127" t="str">
        <f t="shared" si="8"/>
        <v>A-EDT5000.14-CN-Chuanqing-SWP</v>
      </c>
      <c r="B180" s="115" t="s">
        <v>1139</v>
      </c>
      <c r="C180" s="115" t="s">
        <v>1063</v>
      </c>
      <c r="D180" s="115" t="s">
        <v>1137</v>
      </c>
      <c r="E180" s="115" t="s">
        <v>128</v>
      </c>
      <c r="F180" s="118">
        <v>43464.25</v>
      </c>
      <c r="G180" s="119">
        <v>32000</v>
      </c>
      <c r="H180" s="119">
        <v>0</v>
      </c>
      <c r="I180" s="115" t="s">
        <v>1137</v>
      </c>
      <c r="J180" s="120">
        <v>43263.064421296294</v>
      </c>
      <c r="K180" s="115"/>
      <c r="L180" s="115" t="s">
        <v>1675</v>
      </c>
      <c r="M180" s="115" t="s">
        <v>464</v>
      </c>
      <c r="N180" s="127" t="str">
        <f t="shared" si="9"/>
        <v>A-EDT5000.14-CN-Chuanqing-SWP</v>
      </c>
    </row>
    <row r="181" spans="1:14" hidden="1" x14ac:dyDescent="0.35">
      <c r="A181" s="127" t="str">
        <f t="shared" si="8"/>
        <v>A-10.ep-CN-Chuanqing-SWP-G1-SEG China</v>
      </c>
      <c r="B181" s="115" t="s">
        <v>1676</v>
      </c>
      <c r="C181" s="115" t="s">
        <v>1063</v>
      </c>
      <c r="D181" s="115" t="s">
        <v>1137</v>
      </c>
      <c r="E181" s="115" t="s">
        <v>674</v>
      </c>
      <c r="F181" s="118">
        <v>43464.25</v>
      </c>
      <c r="G181" s="119">
        <v>100000</v>
      </c>
      <c r="H181" s="119">
        <v>0</v>
      </c>
      <c r="I181" s="115" t="s">
        <v>1137</v>
      </c>
      <c r="J181" s="120">
        <v>43222.262291666666</v>
      </c>
      <c r="K181" s="115"/>
      <c r="L181" s="115" t="s">
        <v>1677</v>
      </c>
      <c r="M181" s="115" t="s">
        <v>464</v>
      </c>
      <c r="N181" s="127" t="str">
        <f t="shared" si="9"/>
        <v>A-10.ep-CN-Chuanqing-SWP-G1-SEG China</v>
      </c>
    </row>
    <row r="182" spans="1:14" hidden="1" x14ac:dyDescent="0.35">
      <c r="A182" s="127" t="str">
        <f t="shared" ref="A182:A213" si="10">HYPERLINK(CONCATENATE("http://crm.corp.halliburton.com/SalesMethod/main.aspx?etc=3&amp;id=%7b",L182,"%7d&amp;pagetype=entityrecord "),B182)</f>
        <v>A-VOF-CN-PTRSW-SV</v>
      </c>
      <c r="B182" s="115" t="s">
        <v>1678</v>
      </c>
      <c r="C182" s="115" t="s">
        <v>1063</v>
      </c>
      <c r="D182" s="115" t="s">
        <v>1137</v>
      </c>
      <c r="E182" s="115" t="s">
        <v>674</v>
      </c>
      <c r="F182" s="118">
        <v>44196.25</v>
      </c>
      <c r="G182" s="119">
        <v>3000000</v>
      </c>
      <c r="H182" s="119">
        <v>3000000</v>
      </c>
      <c r="I182" s="115" t="s">
        <v>1137</v>
      </c>
      <c r="J182" s="120">
        <v>43263.062708333331</v>
      </c>
      <c r="K182" s="115"/>
      <c r="L182" s="115" t="s">
        <v>1679</v>
      </c>
      <c r="M182" s="115" t="s">
        <v>464</v>
      </c>
      <c r="N182" s="127" t="str">
        <f t="shared" ref="N182:N213" si="11">HYPERLINK(CONCATENATE("http://crm.corp.halliburton.com/SalesMethod/main.aspx?etc=3&amp;id=%7b",L182,"%7d&amp;pagetype=entityrecord "),B182)</f>
        <v>A-VOF-CN-PTRSW-SV</v>
      </c>
    </row>
    <row r="183" spans="1:14" hidden="1" x14ac:dyDescent="0.35">
      <c r="A183" s="127" t="str">
        <f t="shared" si="10"/>
        <v>A-EDT500014-CN-PTRHuabei-SWP-Drillworks-LIFE2017-CHINA</v>
      </c>
      <c r="B183" s="115" t="s">
        <v>1680</v>
      </c>
      <c r="C183" s="115" t="s">
        <v>1063</v>
      </c>
      <c r="D183" s="115" t="s">
        <v>1137</v>
      </c>
      <c r="E183" s="115" t="s">
        <v>128</v>
      </c>
      <c r="F183" s="118">
        <v>43465.25</v>
      </c>
      <c r="G183" s="119">
        <v>100000</v>
      </c>
      <c r="H183" s="119">
        <v>0</v>
      </c>
      <c r="I183" s="115" t="s">
        <v>1137</v>
      </c>
      <c r="J183" s="120">
        <v>43254.887812499997</v>
      </c>
      <c r="K183" s="115"/>
      <c r="L183" s="115" t="s">
        <v>1138</v>
      </c>
      <c r="M183" s="115" t="s">
        <v>464</v>
      </c>
      <c r="N183" s="127" t="str">
        <f t="shared" si="11"/>
        <v>A-EDT500014-CN-PTRHuabei-SWP-Drillworks-LIFE2017-CHINA</v>
      </c>
    </row>
    <row r="184" spans="1:14" hidden="1" x14ac:dyDescent="0.35">
      <c r="A184" s="127" t="str">
        <f t="shared" si="10"/>
        <v>A-EDT500014-CN-PTRSouthwest-SWP-Multistring</v>
      </c>
      <c r="B184" s="115" t="s">
        <v>1681</v>
      </c>
      <c r="C184" s="115" t="s">
        <v>1063</v>
      </c>
      <c r="D184" s="115" t="s">
        <v>1137</v>
      </c>
      <c r="E184" s="115" t="s">
        <v>674</v>
      </c>
      <c r="F184" s="118">
        <v>43465.25</v>
      </c>
      <c r="G184" s="119">
        <v>80000</v>
      </c>
      <c r="H184" s="119">
        <v>0</v>
      </c>
      <c r="I184" s="115" t="s">
        <v>1137</v>
      </c>
      <c r="J184" s="120">
        <v>43179.880729166667</v>
      </c>
      <c r="K184" s="115"/>
      <c r="L184" s="115" t="s">
        <v>1157</v>
      </c>
      <c r="M184" s="115" t="s">
        <v>464</v>
      </c>
      <c r="N184" s="127" t="str">
        <f t="shared" si="11"/>
        <v>A-EDT500014-CN-PTRSouthwest-SWP-Multistring</v>
      </c>
    </row>
    <row r="185" spans="1:14" hidden="1" x14ac:dyDescent="0.35">
      <c r="A185" s="127" t="str">
        <f t="shared" si="10"/>
        <v>CN-PTRSW-SWP-R5000-ChinaSEG</v>
      </c>
      <c r="B185" s="115" t="s">
        <v>1682</v>
      </c>
      <c r="C185" s="115" t="s">
        <v>1063</v>
      </c>
      <c r="D185" s="115" t="s">
        <v>1137</v>
      </c>
      <c r="E185" s="115" t="s">
        <v>126</v>
      </c>
      <c r="F185" s="118">
        <v>43465.25</v>
      </c>
      <c r="G185" s="119">
        <v>350000</v>
      </c>
      <c r="H185" s="119">
        <v>0</v>
      </c>
      <c r="I185" s="115" t="s">
        <v>1137</v>
      </c>
      <c r="J185" s="120">
        <v>43263.063576388886</v>
      </c>
      <c r="K185" s="115"/>
      <c r="L185" s="115" t="s">
        <v>1683</v>
      </c>
      <c r="M185" s="115" t="s">
        <v>464</v>
      </c>
      <c r="N185" s="127" t="str">
        <f t="shared" si="11"/>
        <v>CN-PTRSW-SWP-R5000-ChinaSEG</v>
      </c>
    </row>
    <row r="186" spans="1:14" hidden="1" x14ac:dyDescent="0.35">
      <c r="A186" s="127" t="str">
        <f t="shared" si="10"/>
        <v>A-DigitalEP-CN-PTRHuabei-SV-DSIS</v>
      </c>
      <c r="B186" s="115" t="s">
        <v>1179</v>
      </c>
      <c r="C186" s="115" t="s">
        <v>1063</v>
      </c>
      <c r="D186" s="115" t="s">
        <v>1137</v>
      </c>
      <c r="E186" s="115" t="s">
        <v>128</v>
      </c>
      <c r="F186" s="118">
        <v>43464.25</v>
      </c>
      <c r="G186" s="119">
        <v>100000</v>
      </c>
      <c r="H186" s="119">
        <v>100000</v>
      </c>
      <c r="I186" s="115" t="s">
        <v>1137</v>
      </c>
      <c r="J186" s="120">
        <v>43256.312731481485</v>
      </c>
      <c r="K186" s="115"/>
      <c r="L186" s="115" t="s">
        <v>1180</v>
      </c>
      <c r="M186" s="115" t="s">
        <v>464</v>
      </c>
      <c r="N186" s="127" t="str">
        <f t="shared" si="11"/>
        <v>A-DigitalEP-CN-PTRHuabei-SV-DSIS</v>
      </c>
    </row>
    <row r="187" spans="1:14" hidden="1" x14ac:dyDescent="0.35">
      <c r="A187" s="127" t="str">
        <f t="shared" si="10"/>
        <v>CN-PTRSW-BasinII-SV</v>
      </c>
      <c r="B187" s="115" t="s">
        <v>1472</v>
      </c>
      <c r="C187" s="115" t="s">
        <v>1063</v>
      </c>
      <c r="D187" s="115" t="s">
        <v>1137</v>
      </c>
      <c r="E187" s="115" t="s">
        <v>128</v>
      </c>
      <c r="F187" s="118">
        <v>43465.25</v>
      </c>
      <c r="G187" s="119">
        <v>70000</v>
      </c>
      <c r="H187" s="119">
        <v>70000</v>
      </c>
      <c r="I187" s="115" t="s">
        <v>1137</v>
      </c>
      <c r="J187" s="120">
        <v>43263.057673611111</v>
      </c>
      <c r="K187" s="115"/>
      <c r="L187" s="115" t="s">
        <v>1473</v>
      </c>
      <c r="M187" s="115" t="s">
        <v>464</v>
      </c>
      <c r="N187" s="127" t="str">
        <f t="shared" si="11"/>
        <v>CN-PTRSW-BasinII-SV</v>
      </c>
    </row>
    <row r="188" spans="1:14" hidden="1" x14ac:dyDescent="0.35">
      <c r="A188" s="127" t="str">
        <f t="shared" si="10"/>
        <v>A-DigitalE&amp;P-CN-PTRSLG-DSIS-SWP</v>
      </c>
      <c r="B188" s="115" t="s">
        <v>1152</v>
      </c>
      <c r="C188" s="115" t="s">
        <v>1063</v>
      </c>
      <c r="D188" s="115" t="s">
        <v>1137</v>
      </c>
      <c r="E188" s="115" t="s">
        <v>674</v>
      </c>
      <c r="F188" s="118">
        <v>43464.25</v>
      </c>
      <c r="G188" s="119">
        <v>100000</v>
      </c>
      <c r="H188" s="119">
        <v>0</v>
      </c>
      <c r="I188" s="115" t="s">
        <v>1137</v>
      </c>
      <c r="J188" s="120">
        <v>43248.030266203707</v>
      </c>
      <c r="K188" s="115"/>
      <c r="L188" s="115" t="s">
        <v>1153</v>
      </c>
      <c r="M188" s="115" t="s">
        <v>464</v>
      </c>
      <c r="N188" s="127" t="str">
        <f t="shared" si="11"/>
        <v>A-DigitalE&amp;P-CN-PTRSLG-DSIS-SWP</v>
      </c>
    </row>
    <row r="189" spans="1:14" hidden="1" x14ac:dyDescent="0.35">
      <c r="A189" s="127" t="str">
        <f t="shared" si="10"/>
        <v>A-10EP-CN-PTRSW-SWP-G1</v>
      </c>
      <c r="B189" s="115" t="s">
        <v>1148</v>
      </c>
      <c r="C189" s="115" t="s">
        <v>1063</v>
      </c>
      <c r="D189" s="115" t="s">
        <v>1137</v>
      </c>
      <c r="E189" s="115" t="s">
        <v>126</v>
      </c>
      <c r="F189" s="118">
        <v>43434.25</v>
      </c>
      <c r="G189" s="119">
        <v>200000</v>
      </c>
      <c r="H189" s="119">
        <v>0</v>
      </c>
      <c r="I189" s="115" t="s">
        <v>1137</v>
      </c>
      <c r="J189" s="120">
        <v>43258.237210648149</v>
      </c>
      <c r="K189" s="115"/>
      <c r="L189" s="115" t="s">
        <v>1149</v>
      </c>
      <c r="M189" s="115" t="s">
        <v>464</v>
      </c>
      <c r="N189" s="127" t="str">
        <f t="shared" si="11"/>
        <v>A-10EP-CN-PTRSW-SWP-G1</v>
      </c>
    </row>
    <row r="190" spans="1:14" hidden="1" x14ac:dyDescent="0.35">
      <c r="A190" s="127" t="str">
        <f t="shared" si="10"/>
        <v>CN-PTRSW-SWP-Netool</v>
      </c>
      <c r="B190" s="115" t="s">
        <v>1150</v>
      </c>
      <c r="C190" s="115" t="s">
        <v>1063</v>
      </c>
      <c r="D190" s="115" t="s">
        <v>1137</v>
      </c>
      <c r="E190" s="115" t="s">
        <v>674</v>
      </c>
      <c r="F190" s="118">
        <v>43465.25</v>
      </c>
      <c r="G190" s="119">
        <v>150000</v>
      </c>
      <c r="H190" s="119">
        <v>0</v>
      </c>
      <c r="I190" s="115" t="s">
        <v>1137</v>
      </c>
      <c r="J190" s="120">
        <v>43258.235856481479</v>
      </c>
      <c r="K190" s="115"/>
      <c r="L190" s="115" t="s">
        <v>1151</v>
      </c>
      <c r="M190" s="115" t="s">
        <v>464</v>
      </c>
      <c r="N190" s="127" t="str">
        <f t="shared" si="11"/>
        <v>CN-PTRSW-SWP-Netool</v>
      </c>
    </row>
    <row r="191" spans="1:14" x14ac:dyDescent="0.35">
      <c r="A191" s="127" t="str">
        <f t="shared" si="10"/>
        <v>A-DigitalE&amp;P-CN-BGP-SV</v>
      </c>
      <c r="B191" s="115" t="s">
        <v>1684</v>
      </c>
      <c r="C191" s="115" t="s">
        <v>1063</v>
      </c>
      <c r="D191" s="115" t="s">
        <v>1137</v>
      </c>
      <c r="E191" s="115" t="s">
        <v>674</v>
      </c>
      <c r="F191" s="118">
        <v>43464.25</v>
      </c>
      <c r="G191" s="119">
        <v>200000</v>
      </c>
      <c r="H191" s="119">
        <v>200000</v>
      </c>
      <c r="I191" s="115" t="s">
        <v>1137</v>
      </c>
      <c r="J191" s="120">
        <v>43214.84269675926</v>
      </c>
      <c r="K191" s="115"/>
      <c r="L191" s="115" t="s">
        <v>1685</v>
      </c>
      <c r="M191" s="115" t="s">
        <v>464</v>
      </c>
      <c r="N191" s="127" t="str">
        <f t="shared" si="11"/>
        <v>A-DigitalE&amp;P-CN-BGP-SV</v>
      </c>
    </row>
    <row r="192" spans="1:14" hidden="1" x14ac:dyDescent="0.35">
      <c r="A192" s="127" t="str">
        <f t="shared" si="10"/>
        <v>CN-PTRHuabei-SWP-DSIS</v>
      </c>
      <c r="B192" s="115" t="s">
        <v>1686</v>
      </c>
      <c r="C192" s="115" t="s">
        <v>1063</v>
      </c>
      <c r="D192" s="115" t="s">
        <v>1137</v>
      </c>
      <c r="E192" s="115" t="s">
        <v>126</v>
      </c>
      <c r="F192" s="118">
        <v>43465.25</v>
      </c>
      <c r="G192" s="119">
        <v>100000</v>
      </c>
      <c r="H192" s="119">
        <v>0</v>
      </c>
      <c r="I192" s="115" t="s">
        <v>1137</v>
      </c>
      <c r="J192" s="120">
        <v>43128.856574074074</v>
      </c>
      <c r="K192" s="115"/>
      <c r="L192" s="115" t="s">
        <v>1687</v>
      </c>
      <c r="M192" s="115" t="s">
        <v>464</v>
      </c>
      <c r="N192" s="127" t="str">
        <f t="shared" si="11"/>
        <v>CN-PTRHuabei-SWP-DSIS</v>
      </c>
    </row>
    <row r="193" spans="1:14" hidden="1" x14ac:dyDescent="0.35">
      <c r="A193" s="127" t="str">
        <f t="shared" si="10"/>
        <v>CN-CUAPS-SWP-SeisSpace</v>
      </c>
      <c r="B193" s="115" t="s">
        <v>1688</v>
      </c>
      <c r="C193" s="115" t="s">
        <v>1063</v>
      </c>
      <c r="D193" s="115" t="s">
        <v>1137</v>
      </c>
      <c r="E193" s="115" t="s">
        <v>674</v>
      </c>
      <c r="F193" s="118">
        <v>43464.25</v>
      </c>
      <c r="G193" s="119">
        <v>100000</v>
      </c>
      <c r="H193" s="119">
        <v>0</v>
      </c>
      <c r="I193" s="115" t="s">
        <v>1137</v>
      </c>
      <c r="J193" s="120">
        <v>43128.930011574077</v>
      </c>
      <c r="K193" s="115"/>
      <c r="L193" s="115" t="s">
        <v>1689</v>
      </c>
      <c r="M193" s="115" t="s">
        <v>464</v>
      </c>
      <c r="N193" s="127" t="str">
        <f t="shared" si="11"/>
        <v>CN-CUAPS-SWP-SeisSpace</v>
      </c>
    </row>
    <row r="194" spans="1:14" hidden="1" x14ac:dyDescent="0.35">
      <c r="A194" s="127" t="str">
        <f t="shared" si="10"/>
        <v>A-EDT5000.14-CN-Chuanqing-SWP</v>
      </c>
      <c r="B194" s="115" t="s">
        <v>1139</v>
      </c>
      <c r="C194" s="115" t="s">
        <v>1063</v>
      </c>
      <c r="D194" s="115" t="s">
        <v>1137</v>
      </c>
      <c r="E194" s="115" t="s">
        <v>126</v>
      </c>
      <c r="F194" s="118">
        <v>43434.25</v>
      </c>
      <c r="G194" s="119">
        <v>150000</v>
      </c>
      <c r="H194" s="119">
        <v>0</v>
      </c>
      <c r="I194" s="115" t="s">
        <v>1137</v>
      </c>
      <c r="J194" s="120">
        <v>43258.237638888888</v>
      </c>
      <c r="K194" s="115"/>
      <c r="L194" s="115" t="s">
        <v>1140</v>
      </c>
      <c r="M194" s="115" t="s">
        <v>464</v>
      </c>
      <c r="N194" s="127" t="str">
        <f t="shared" si="11"/>
        <v>A-EDT5000.14-CN-Chuanqing-SWP</v>
      </c>
    </row>
    <row r="195" spans="1:14" hidden="1" x14ac:dyDescent="0.35">
      <c r="A195" s="127" t="str">
        <f t="shared" si="10"/>
        <v>CN-PTRCBM-SWP-G1-SEG China</v>
      </c>
      <c r="B195" s="115" t="s">
        <v>1690</v>
      </c>
      <c r="C195" s="115" t="s">
        <v>1063</v>
      </c>
      <c r="D195" s="115" t="s">
        <v>1137</v>
      </c>
      <c r="E195" s="115" t="s">
        <v>674</v>
      </c>
      <c r="F195" s="118">
        <v>43434.25</v>
      </c>
      <c r="G195" s="119">
        <v>100000</v>
      </c>
      <c r="H195" s="119">
        <v>0</v>
      </c>
      <c r="I195" s="115" t="s">
        <v>1137</v>
      </c>
      <c r="J195" s="120">
        <v>43214.843182870369</v>
      </c>
      <c r="K195" s="115"/>
      <c r="L195" s="115" t="s">
        <v>1145</v>
      </c>
      <c r="M195" s="115" t="s">
        <v>464</v>
      </c>
      <c r="N195" s="127" t="str">
        <f t="shared" si="11"/>
        <v>CN-PTRCBM-SWP-G1-SEG China</v>
      </c>
    </row>
    <row r="196" spans="1:14" hidden="1" x14ac:dyDescent="0.35">
      <c r="A196" s="127" t="str">
        <f t="shared" si="10"/>
        <v>A-EDT50014-CN-Shell&amp;Changqing-SWP</v>
      </c>
      <c r="B196" s="115" t="s">
        <v>1141</v>
      </c>
      <c r="C196" s="115" t="s">
        <v>1063</v>
      </c>
      <c r="D196" s="115" t="s">
        <v>1137</v>
      </c>
      <c r="E196" s="115" t="s">
        <v>674</v>
      </c>
      <c r="F196" s="118">
        <v>43465.25</v>
      </c>
      <c r="G196" s="119">
        <v>150000</v>
      </c>
      <c r="H196" s="119">
        <v>0</v>
      </c>
      <c r="I196" s="115" t="s">
        <v>1137</v>
      </c>
      <c r="J196" s="120">
        <v>43128.846388888887</v>
      </c>
      <c r="K196" s="115"/>
      <c r="L196" s="115" t="s">
        <v>1142</v>
      </c>
      <c r="M196" s="115" t="s">
        <v>464</v>
      </c>
      <c r="N196" s="127" t="str">
        <f t="shared" si="11"/>
        <v>A-EDT50014-CN-Shell&amp;Changqing-SWP</v>
      </c>
    </row>
    <row r="197" spans="1:14" hidden="1" x14ac:dyDescent="0.35">
      <c r="A197" s="127" t="str">
        <f t="shared" si="10"/>
        <v>CN-JEREY-SWP-NETOOL</v>
      </c>
      <c r="B197" s="115" t="s">
        <v>1691</v>
      </c>
      <c r="C197" s="115" t="s">
        <v>1063</v>
      </c>
      <c r="D197" s="115" t="s">
        <v>1137</v>
      </c>
      <c r="E197" s="115" t="s">
        <v>674</v>
      </c>
      <c r="F197" s="118">
        <v>43465.25</v>
      </c>
      <c r="G197" s="119">
        <v>60000</v>
      </c>
      <c r="H197" s="119">
        <v>0</v>
      </c>
      <c r="I197" s="115" t="s">
        <v>1137</v>
      </c>
      <c r="J197" s="120">
        <v>43248.228321759256</v>
      </c>
      <c r="K197" s="115"/>
      <c r="L197" s="115" t="s">
        <v>1692</v>
      </c>
      <c r="M197" s="115" t="s">
        <v>464</v>
      </c>
      <c r="N197" s="127" t="str">
        <f t="shared" si="11"/>
        <v>CN-JEREY-SWP-NETOOL</v>
      </c>
    </row>
    <row r="198" spans="1:14" hidden="1" x14ac:dyDescent="0.35">
      <c r="A198" s="127" t="str">
        <f t="shared" si="10"/>
        <v>A-10ep-CN-PTRSW-SWP-DSG-LIFE2017-CHINA</v>
      </c>
      <c r="B198" s="115" t="s">
        <v>1693</v>
      </c>
      <c r="C198" s="115" t="s">
        <v>1063</v>
      </c>
      <c r="D198" s="115" t="s">
        <v>1137</v>
      </c>
      <c r="E198" s="115" t="s">
        <v>128</v>
      </c>
      <c r="F198" s="118">
        <v>43465.25</v>
      </c>
      <c r="G198" s="119">
        <v>300000</v>
      </c>
      <c r="H198" s="119">
        <v>0</v>
      </c>
      <c r="I198" s="115" t="s">
        <v>1137</v>
      </c>
      <c r="J198" s="120">
        <v>43262.902569444443</v>
      </c>
      <c r="K198" s="115"/>
      <c r="L198" s="115" t="s">
        <v>1694</v>
      </c>
      <c r="M198" s="115" t="s">
        <v>464</v>
      </c>
      <c r="N198" s="127" t="str">
        <f t="shared" si="11"/>
        <v>A-10ep-CN-PTRSW-SWP-DSG-LIFE2017-CHINA</v>
      </c>
    </row>
    <row r="199" spans="1:14" hidden="1" x14ac:dyDescent="0.35">
      <c r="A199" s="127" t="str">
        <f t="shared" si="10"/>
        <v>A-DigitalEP-CN-SinopecSouthwest-SV-DSIS</v>
      </c>
      <c r="B199" s="115" t="s">
        <v>1695</v>
      </c>
      <c r="C199" s="115" t="s">
        <v>1063</v>
      </c>
      <c r="D199" s="115" t="s">
        <v>1137</v>
      </c>
      <c r="E199" s="115" t="s">
        <v>128</v>
      </c>
      <c r="F199" s="118">
        <v>43465.25</v>
      </c>
      <c r="G199" s="119">
        <v>100000</v>
      </c>
      <c r="H199" s="119">
        <v>0</v>
      </c>
      <c r="I199" s="115" t="s">
        <v>1137</v>
      </c>
      <c r="J199" s="120">
        <v>43262.933865740742</v>
      </c>
      <c r="K199" s="115"/>
      <c r="L199" s="115" t="s">
        <v>1154</v>
      </c>
      <c r="M199" s="115" t="s">
        <v>464</v>
      </c>
      <c r="N199" s="127" t="str">
        <f t="shared" si="11"/>
        <v>A-DigitalEP-CN-SinopecSouthwest-SV-DSIS</v>
      </c>
    </row>
    <row r="200" spans="1:14" hidden="1" x14ac:dyDescent="0.35">
      <c r="A200" s="127" t="str">
        <f t="shared" si="10"/>
        <v>OPT-A-VOF-CN-PTRXINJIANG-SWP-PEOffice-Production II</v>
      </c>
      <c r="B200" s="115" t="s">
        <v>1696</v>
      </c>
      <c r="C200" s="115" t="s">
        <v>1063</v>
      </c>
      <c r="D200" s="115" t="s">
        <v>1137</v>
      </c>
      <c r="E200" s="115" t="s">
        <v>128</v>
      </c>
      <c r="F200" s="118">
        <v>43312.291666666664</v>
      </c>
      <c r="G200" s="119">
        <v>64000</v>
      </c>
      <c r="H200" s="119">
        <v>0</v>
      </c>
      <c r="I200" s="115" t="s">
        <v>1137</v>
      </c>
      <c r="J200" s="120">
        <v>43222.812303240738</v>
      </c>
      <c r="K200" s="115"/>
      <c r="L200" s="115" t="s">
        <v>1697</v>
      </c>
      <c r="M200" s="115" t="s">
        <v>464</v>
      </c>
      <c r="N200" s="127" t="str">
        <f t="shared" si="11"/>
        <v>OPT-A-VOF-CN-PTRXINJIANG-SWP-PEOffice-Production II</v>
      </c>
    </row>
    <row r="201" spans="1:14" hidden="1" x14ac:dyDescent="0.35">
      <c r="A201" s="127" t="str">
        <f t="shared" si="10"/>
        <v>OPT-A-VOF-CN-PTRXINJIANG-SV-Luliang</v>
      </c>
      <c r="B201" s="115" t="s">
        <v>1698</v>
      </c>
      <c r="C201" s="115" t="s">
        <v>1063</v>
      </c>
      <c r="D201" s="115" t="s">
        <v>1137</v>
      </c>
      <c r="E201" s="115" t="s">
        <v>126</v>
      </c>
      <c r="F201" s="118">
        <v>43343.291666666664</v>
      </c>
      <c r="G201" s="119">
        <v>68000</v>
      </c>
      <c r="H201" s="119">
        <v>68000</v>
      </c>
      <c r="I201" s="115" t="s">
        <v>1137</v>
      </c>
      <c r="J201" s="120">
        <v>43222.813206018516</v>
      </c>
      <c r="K201" s="115"/>
      <c r="L201" s="115" t="s">
        <v>1699</v>
      </c>
      <c r="M201" s="115" t="s">
        <v>464</v>
      </c>
      <c r="N201" s="127" t="str">
        <f t="shared" si="11"/>
        <v>OPT-A-VOF-CN-PTRXINJIANG-SV-Luliang</v>
      </c>
    </row>
    <row r="202" spans="1:14" hidden="1" x14ac:dyDescent="0.35">
      <c r="A202" s="127" t="str">
        <f t="shared" si="10"/>
        <v>OPT-A-VOF-CN-PTRXINJIANG-SWP-PEOffice-ERI</v>
      </c>
      <c r="B202" s="115" t="s">
        <v>1700</v>
      </c>
      <c r="C202" s="115" t="s">
        <v>1063</v>
      </c>
      <c r="D202" s="115" t="s">
        <v>1137</v>
      </c>
      <c r="E202" s="115" t="s">
        <v>128</v>
      </c>
      <c r="F202" s="118">
        <v>43373.291666666664</v>
      </c>
      <c r="G202" s="119">
        <v>320000</v>
      </c>
      <c r="H202" s="119">
        <v>0</v>
      </c>
      <c r="I202" s="115" t="s">
        <v>1137</v>
      </c>
      <c r="J202" s="120">
        <v>43222.815370370372</v>
      </c>
      <c r="K202" s="115"/>
      <c r="L202" s="115" t="s">
        <v>1701</v>
      </c>
      <c r="M202" s="115" t="s">
        <v>464</v>
      </c>
      <c r="N202" s="127" t="str">
        <f t="shared" si="11"/>
        <v>OPT-A-VOF-CN-PTRXINJIANG-SWP-PEOffice-ERI</v>
      </c>
    </row>
    <row r="203" spans="1:14" hidden="1" x14ac:dyDescent="0.35">
      <c r="A203" s="127" t="str">
        <f t="shared" si="10"/>
        <v>OPT-A-VOF-CN-PTRXINJIANG-SWP-PEOffice-MiddleAsia</v>
      </c>
      <c r="B203" s="115" t="s">
        <v>1702</v>
      </c>
      <c r="C203" s="115" t="s">
        <v>1063</v>
      </c>
      <c r="D203" s="115" t="s">
        <v>1137</v>
      </c>
      <c r="E203" s="115" t="s">
        <v>126</v>
      </c>
      <c r="F203" s="118">
        <v>43373.291666666664</v>
      </c>
      <c r="G203" s="119">
        <v>150000</v>
      </c>
      <c r="H203" s="119">
        <v>0</v>
      </c>
      <c r="I203" s="115" t="s">
        <v>1137</v>
      </c>
      <c r="J203" s="120">
        <v>43222.910462962966</v>
      </c>
      <c r="K203" s="115"/>
      <c r="L203" s="115" t="s">
        <v>1703</v>
      </c>
      <c r="M203" s="115" t="s">
        <v>464</v>
      </c>
      <c r="N203" s="127" t="str">
        <f t="shared" si="11"/>
        <v>OPT-A-VOF-CN-PTRXINJIANG-SWP-PEOffice-MiddleAsia</v>
      </c>
    </row>
    <row r="204" spans="1:14" hidden="1" x14ac:dyDescent="0.35">
      <c r="A204" s="127" t="str">
        <f t="shared" si="10"/>
        <v>OPT-A-VOF-CN-PTRXINJIANG-SWP-PEOffice-GRIDevelopment</v>
      </c>
      <c r="B204" s="115" t="s">
        <v>1704</v>
      </c>
      <c r="C204" s="115" t="s">
        <v>1063</v>
      </c>
      <c r="D204" s="115" t="s">
        <v>1137</v>
      </c>
      <c r="E204" s="115" t="s">
        <v>128</v>
      </c>
      <c r="F204" s="118">
        <v>43434.25</v>
      </c>
      <c r="G204" s="119">
        <v>360000</v>
      </c>
      <c r="H204" s="119">
        <v>0</v>
      </c>
      <c r="I204" s="115" t="s">
        <v>1137</v>
      </c>
      <c r="J204" s="120">
        <v>43222.921030092592</v>
      </c>
      <c r="K204" s="115"/>
      <c r="L204" s="115" t="s">
        <v>1705</v>
      </c>
      <c r="M204" s="115" t="s">
        <v>464</v>
      </c>
      <c r="N204" s="127" t="str">
        <f t="shared" si="11"/>
        <v>OPT-A-VOF-CN-PTRXINJIANG-SWP-PEOffice-GRIDevelopment</v>
      </c>
    </row>
    <row r="205" spans="1:14" hidden="1" x14ac:dyDescent="0.35">
      <c r="A205" s="127" t="str">
        <f t="shared" si="10"/>
        <v>OPT-A-VOF-CN-PTRQINGHAI-SWP-PEOffice-GRI</v>
      </c>
      <c r="B205" s="115" t="s">
        <v>1706</v>
      </c>
      <c r="C205" s="115" t="s">
        <v>1063</v>
      </c>
      <c r="D205" s="115" t="s">
        <v>1137</v>
      </c>
      <c r="E205" s="115" t="s">
        <v>128</v>
      </c>
      <c r="F205" s="118">
        <v>43404.291666666664</v>
      </c>
      <c r="G205" s="119">
        <v>260000</v>
      </c>
      <c r="H205" s="119">
        <v>0</v>
      </c>
      <c r="I205" s="115" t="s">
        <v>1137</v>
      </c>
      <c r="J205" s="120">
        <v>43222.923125000001</v>
      </c>
      <c r="K205" s="115"/>
      <c r="L205" s="115" t="s">
        <v>1707</v>
      </c>
      <c r="M205" s="115" t="s">
        <v>464</v>
      </c>
      <c r="N205" s="127" t="str">
        <f t="shared" si="11"/>
        <v>OPT-A-VOF-CN-PTRQINGHAI-SWP-PEOffice-GRI</v>
      </c>
    </row>
    <row r="206" spans="1:14" hidden="1" x14ac:dyDescent="0.35">
      <c r="A206" s="127" t="str">
        <f t="shared" si="10"/>
        <v>OPT-A-VOF-CN-PTRTUHA-SV</v>
      </c>
      <c r="B206" s="115" t="s">
        <v>1708</v>
      </c>
      <c r="C206" s="115" t="s">
        <v>1063</v>
      </c>
      <c r="D206" s="115" t="s">
        <v>1137</v>
      </c>
      <c r="E206" s="115" t="s">
        <v>128</v>
      </c>
      <c r="F206" s="118">
        <v>43404.291666666664</v>
      </c>
      <c r="G206" s="119">
        <v>28000</v>
      </c>
      <c r="H206" s="119">
        <v>28000</v>
      </c>
      <c r="I206" s="115" t="s">
        <v>1137</v>
      </c>
      <c r="J206" s="120">
        <v>43222.939328703702</v>
      </c>
      <c r="K206" s="115"/>
      <c r="L206" s="115" t="s">
        <v>1709</v>
      </c>
      <c r="M206" s="115" t="s">
        <v>464</v>
      </c>
      <c r="N206" s="127" t="str">
        <f t="shared" si="11"/>
        <v>OPT-A-VOF-CN-PTRTUHA-SV</v>
      </c>
    </row>
    <row r="207" spans="1:14" hidden="1" x14ac:dyDescent="0.35">
      <c r="A207" s="127" t="str">
        <f t="shared" si="10"/>
        <v>OPT-A-VOF-CN-PTRXINJIANG--SWP-PEOffice-GRIAppraisal</v>
      </c>
      <c r="B207" s="115" t="s">
        <v>1710</v>
      </c>
      <c r="C207" s="115" t="s">
        <v>1063</v>
      </c>
      <c r="D207" s="115" t="s">
        <v>1137</v>
      </c>
      <c r="E207" s="115" t="s">
        <v>126</v>
      </c>
      <c r="F207" s="118">
        <v>43434.25</v>
      </c>
      <c r="G207" s="119">
        <v>140000</v>
      </c>
      <c r="H207" s="119">
        <v>0</v>
      </c>
      <c r="I207" s="115" t="s">
        <v>1137</v>
      </c>
      <c r="J207" s="120">
        <v>43222.944120370368</v>
      </c>
      <c r="K207" s="115"/>
      <c r="L207" s="115" t="s">
        <v>1711</v>
      </c>
      <c r="M207" s="115" t="s">
        <v>464</v>
      </c>
      <c r="N207" s="127" t="str">
        <f t="shared" si="11"/>
        <v>OPT-A-VOF-CN-PTRXINJIANG--SWP-PEOffice-GRIAppraisal</v>
      </c>
    </row>
    <row r="208" spans="1:14" hidden="1" x14ac:dyDescent="0.35">
      <c r="A208" s="127" t="str">
        <f t="shared" si="10"/>
        <v>OPT-A-VOF-CN-PTRXINJIANG-SWP-PEOffice-Lab&amp;Test</v>
      </c>
      <c r="B208" s="115" t="s">
        <v>1712</v>
      </c>
      <c r="C208" s="115" t="s">
        <v>1063</v>
      </c>
      <c r="D208" s="115" t="s">
        <v>1137</v>
      </c>
      <c r="E208" s="115" t="s">
        <v>126</v>
      </c>
      <c r="F208" s="118">
        <v>43465.25</v>
      </c>
      <c r="G208" s="119">
        <v>140000</v>
      </c>
      <c r="H208" s="119">
        <v>0</v>
      </c>
      <c r="I208" s="115" t="s">
        <v>1137</v>
      </c>
      <c r="J208" s="120">
        <v>43222.947071759256</v>
      </c>
      <c r="K208" s="115"/>
      <c r="L208" s="115" t="s">
        <v>1713</v>
      </c>
      <c r="M208" s="115" t="s">
        <v>464</v>
      </c>
      <c r="N208" s="127" t="str">
        <f t="shared" si="11"/>
        <v>OPT-A-VOF-CN-PTRXINJIANG-SWP-PEOffice-Lab&amp;Test</v>
      </c>
    </row>
    <row r="209" spans="1:14" hidden="1" x14ac:dyDescent="0.35">
      <c r="A209" s="127" t="str">
        <f t="shared" si="10"/>
        <v>OPT-CN-PTRXINJIANG-SV</v>
      </c>
      <c r="B209" s="115" t="s">
        <v>1714</v>
      </c>
      <c r="C209" s="115" t="s">
        <v>1063</v>
      </c>
      <c r="D209" s="115" t="s">
        <v>1137</v>
      </c>
      <c r="E209" s="115" t="s">
        <v>128</v>
      </c>
      <c r="F209" s="118">
        <v>43434.25</v>
      </c>
      <c r="G209" s="119">
        <v>62000</v>
      </c>
      <c r="H209" s="119">
        <v>62000</v>
      </c>
      <c r="I209" s="115" t="s">
        <v>1137</v>
      </c>
      <c r="J209" s="120">
        <v>43222.949780092589</v>
      </c>
      <c r="K209" s="115"/>
      <c r="L209" s="115" t="s">
        <v>1715</v>
      </c>
      <c r="M209" s="115" t="s">
        <v>464</v>
      </c>
      <c r="N209" s="127" t="str">
        <f t="shared" si="11"/>
        <v>OPT-CN-PTRXINJIANG-SV</v>
      </c>
    </row>
    <row r="210" spans="1:14" hidden="1" x14ac:dyDescent="0.35">
      <c r="A210" s="127" t="str">
        <f t="shared" si="10"/>
        <v>OPT-CN-RIPED-SV-AP</v>
      </c>
      <c r="B210" s="115" t="s">
        <v>1716</v>
      </c>
      <c r="C210" s="115" t="s">
        <v>1063</v>
      </c>
      <c r="D210" s="115" t="s">
        <v>1137</v>
      </c>
      <c r="E210" s="115" t="s">
        <v>128</v>
      </c>
      <c r="F210" s="118">
        <v>43312.291666666664</v>
      </c>
      <c r="G210" s="119">
        <v>7000</v>
      </c>
      <c r="H210" s="119">
        <v>7000</v>
      </c>
      <c r="I210" s="115" t="s">
        <v>1137</v>
      </c>
      <c r="J210" s="120">
        <v>43222.952222222222</v>
      </c>
      <c r="K210" s="115"/>
      <c r="L210" s="115" t="s">
        <v>1717</v>
      </c>
      <c r="M210" s="115" t="s">
        <v>464</v>
      </c>
      <c r="N210" s="127" t="str">
        <f t="shared" si="11"/>
        <v>OPT-CN-RIPED-SV-AP</v>
      </c>
    </row>
    <row r="211" spans="1:14" hidden="1" x14ac:dyDescent="0.35">
      <c r="A211" s="127" t="str">
        <f t="shared" si="10"/>
        <v>OPT-CN-RIPED-SV-Recovery</v>
      </c>
      <c r="B211" s="115" t="s">
        <v>1718</v>
      </c>
      <c r="C211" s="115" t="s">
        <v>1063</v>
      </c>
      <c r="D211" s="115" t="s">
        <v>1137</v>
      </c>
      <c r="E211" s="115" t="s">
        <v>128</v>
      </c>
      <c r="F211" s="118">
        <v>43373.291666666664</v>
      </c>
      <c r="G211" s="119">
        <v>22000</v>
      </c>
      <c r="H211" s="119">
        <v>22000</v>
      </c>
      <c r="I211" s="115" t="s">
        <v>1137</v>
      </c>
      <c r="J211" s="120">
        <v>43248.050520833334</v>
      </c>
      <c r="K211" s="115"/>
      <c r="L211" s="115" t="s">
        <v>1719</v>
      </c>
      <c r="M211" s="115" t="s">
        <v>464</v>
      </c>
      <c r="N211" s="127" t="str">
        <f t="shared" si="11"/>
        <v>OPT-CN-RIPED-SV-Recovery</v>
      </c>
    </row>
    <row r="212" spans="1:14" hidden="1" x14ac:dyDescent="0.35">
      <c r="A212" s="127" t="str">
        <f t="shared" si="10"/>
        <v>OPT-CN-RIPED-SV-Oversea</v>
      </c>
      <c r="B212" s="115" t="s">
        <v>1720</v>
      </c>
      <c r="C212" s="115" t="s">
        <v>1063</v>
      </c>
      <c r="D212" s="115" t="s">
        <v>1137</v>
      </c>
      <c r="E212" s="115" t="s">
        <v>128</v>
      </c>
      <c r="F212" s="118">
        <v>43343.291666666664</v>
      </c>
      <c r="G212" s="119">
        <v>75000</v>
      </c>
      <c r="H212" s="119">
        <v>75000</v>
      </c>
      <c r="I212" s="115" t="s">
        <v>1137</v>
      </c>
      <c r="J212" s="120">
        <v>43223.20349537037</v>
      </c>
      <c r="K212" s="115"/>
      <c r="L212" s="115" t="s">
        <v>1721</v>
      </c>
      <c r="M212" s="115" t="s">
        <v>464</v>
      </c>
      <c r="N212" s="127" t="str">
        <f t="shared" si="11"/>
        <v>OPT-CN-RIPED-SV-Oversea</v>
      </c>
    </row>
    <row r="213" spans="1:14" hidden="1" x14ac:dyDescent="0.35">
      <c r="A213" s="127" t="str">
        <f t="shared" si="10"/>
        <v>OPT-A-VOF-CN-RIPED-SWP-PEOffice-Afica</v>
      </c>
      <c r="B213" s="115" t="s">
        <v>1722</v>
      </c>
      <c r="C213" s="115" t="s">
        <v>1063</v>
      </c>
      <c r="D213" s="115" t="s">
        <v>1137</v>
      </c>
      <c r="E213" s="115" t="s">
        <v>128</v>
      </c>
      <c r="F213" s="118">
        <v>43373.291666666664</v>
      </c>
      <c r="G213" s="119">
        <v>120000</v>
      </c>
      <c r="H213" s="119">
        <v>0</v>
      </c>
      <c r="I213" s="115" t="s">
        <v>1137</v>
      </c>
      <c r="J213" s="120">
        <v>43223.206388888888</v>
      </c>
      <c r="K213" s="115"/>
      <c r="L213" s="115" t="s">
        <v>1723</v>
      </c>
      <c r="M213" s="115" t="s">
        <v>464</v>
      </c>
      <c r="N213" s="127" t="str">
        <f t="shared" si="11"/>
        <v>OPT-A-VOF-CN-RIPED-SWP-PEOffice-Afica</v>
      </c>
    </row>
    <row r="214" spans="1:14" hidden="1" x14ac:dyDescent="0.35">
      <c r="A214" s="127" t="str">
        <f t="shared" ref="A214:A245" si="12">HYPERLINK(CONCATENATE("http://crm.corp.halliburton.com/SalesMethod/main.aspx?etc=3&amp;id=%7b",L214,"%7d&amp;pagetype=entityrecord "),B214)</f>
        <v>OPT-A-VOF-CN-RIPED-SWP-PEOffice-Development</v>
      </c>
      <c r="B214" s="115" t="s">
        <v>1724</v>
      </c>
      <c r="C214" s="115" t="s">
        <v>1063</v>
      </c>
      <c r="D214" s="115" t="s">
        <v>1137</v>
      </c>
      <c r="E214" s="115" t="s">
        <v>128</v>
      </c>
      <c r="F214" s="118">
        <v>43343.291666666664</v>
      </c>
      <c r="G214" s="119">
        <v>50000</v>
      </c>
      <c r="H214" s="119">
        <v>0</v>
      </c>
      <c r="I214" s="115" t="s">
        <v>1137</v>
      </c>
      <c r="J214" s="120">
        <v>43223.207812499997</v>
      </c>
      <c r="K214" s="115"/>
      <c r="L214" s="115" t="s">
        <v>1725</v>
      </c>
      <c r="M214" s="115" t="s">
        <v>464</v>
      </c>
      <c r="N214" s="127" t="str">
        <f t="shared" ref="N214:N248" si="13">HYPERLINK(CONCATENATE("http://crm.corp.halliburton.com/SalesMethod/main.aspx?etc=3&amp;id=%7b",L214,"%7d&amp;pagetype=entityrecord "),B214)</f>
        <v>OPT-A-VOF-CN-RIPED-SWP-PEOffice-Development</v>
      </c>
    </row>
    <row r="215" spans="1:14" hidden="1" x14ac:dyDescent="0.35">
      <c r="A215" s="127" t="str">
        <f t="shared" si="12"/>
        <v>OPT-A-VOF-CN-RIPED-SWP-PEOffice-OilProduction</v>
      </c>
      <c r="B215" s="115" t="s">
        <v>1726</v>
      </c>
      <c r="C215" s="115" t="s">
        <v>1063</v>
      </c>
      <c r="D215" s="115" t="s">
        <v>1137</v>
      </c>
      <c r="E215" s="115" t="s">
        <v>128</v>
      </c>
      <c r="F215" s="118">
        <v>43404.291666666664</v>
      </c>
      <c r="G215" s="119">
        <v>110000</v>
      </c>
      <c r="H215" s="119">
        <v>0</v>
      </c>
      <c r="I215" s="115" t="s">
        <v>1137</v>
      </c>
      <c r="J215" s="120">
        <v>43223.20921296296</v>
      </c>
      <c r="K215" s="115"/>
      <c r="L215" s="115" t="s">
        <v>1727</v>
      </c>
      <c r="M215" s="115" t="s">
        <v>464</v>
      </c>
      <c r="N215" s="127" t="str">
        <f t="shared" si="13"/>
        <v>OPT-A-VOF-CN-RIPED-SWP-PEOffice-OilProduction</v>
      </c>
    </row>
    <row r="216" spans="1:14" hidden="1" x14ac:dyDescent="0.35">
      <c r="A216" s="127" t="str">
        <f t="shared" si="12"/>
        <v>OPT-A-VOF-CN-RIPED-SWP-PEOffice-ERI Oil Pumpling</v>
      </c>
      <c r="B216" s="115" t="s">
        <v>1728</v>
      </c>
      <c r="C216" s="115" t="s">
        <v>1063</v>
      </c>
      <c r="D216" s="115" t="s">
        <v>1137</v>
      </c>
      <c r="E216" s="115" t="s">
        <v>128</v>
      </c>
      <c r="F216" s="118">
        <v>43312.291666666664</v>
      </c>
      <c r="G216" s="119">
        <v>90000</v>
      </c>
      <c r="H216" s="119">
        <v>0</v>
      </c>
      <c r="I216" s="115" t="s">
        <v>1137</v>
      </c>
      <c r="J216" s="120">
        <v>43223.211122685185</v>
      </c>
      <c r="K216" s="115"/>
      <c r="L216" s="115" t="s">
        <v>1729</v>
      </c>
      <c r="M216" s="115" t="s">
        <v>464</v>
      </c>
      <c r="N216" s="127" t="str">
        <f t="shared" si="13"/>
        <v>OPT-A-VOF-CN-RIPED-SWP-PEOffice-ERI Oil Pumpling</v>
      </c>
    </row>
    <row r="217" spans="1:14" hidden="1" x14ac:dyDescent="0.35">
      <c r="A217" s="127" t="str">
        <f t="shared" si="12"/>
        <v>OPT-A-VOF-CN-RIPED-SWP-PEOffice-ERI Screw Pump</v>
      </c>
      <c r="B217" s="115" t="s">
        <v>1730</v>
      </c>
      <c r="C217" s="115" t="s">
        <v>1063</v>
      </c>
      <c r="D217" s="115" t="s">
        <v>1137</v>
      </c>
      <c r="E217" s="115" t="s">
        <v>128</v>
      </c>
      <c r="F217" s="118">
        <v>43312.291666666664</v>
      </c>
      <c r="G217" s="119">
        <v>62000</v>
      </c>
      <c r="H217" s="119">
        <v>0</v>
      </c>
      <c r="I217" s="115" t="s">
        <v>1137</v>
      </c>
      <c r="J217" s="120">
        <v>43223.212395833332</v>
      </c>
      <c r="K217" s="115"/>
      <c r="L217" s="115" t="s">
        <v>1731</v>
      </c>
      <c r="M217" s="115" t="s">
        <v>464</v>
      </c>
      <c r="N217" s="127" t="str">
        <f t="shared" si="13"/>
        <v>OPT-A-VOF-CN-RIPED-SWP-PEOffice-ERI Screw Pump</v>
      </c>
    </row>
    <row r="218" spans="1:14" hidden="1" x14ac:dyDescent="0.35">
      <c r="A218" s="127" t="str">
        <f t="shared" si="12"/>
        <v>OPT-A-VOF-CN-RIPED-SWP-PEOffice-ERI PEPS</v>
      </c>
      <c r="B218" s="115" t="s">
        <v>1732</v>
      </c>
      <c r="C218" s="115" t="s">
        <v>1063</v>
      </c>
      <c r="D218" s="115" t="s">
        <v>1137</v>
      </c>
      <c r="E218" s="115" t="s">
        <v>128</v>
      </c>
      <c r="F218" s="118">
        <v>43312.291666666664</v>
      </c>
      <c r="G218" s="119">
        <v>62000</v>
      </c>
      <c r="H218" s="119">
        <v>0</v>
      </c>
      <c r="I218" s="115" t="s">
        <v>1137</v>
      </c>
      <c r="J218" s="120">
        <v>43223.213796296295</v>
      </c>
      <c r="K218" s="115"/>
      <c r="L218" s="115" t="s">
        <v>1733</v>
      </c>
      <c r="M218" s="115" t="s">
        <v>464</v>
      </c>
      <c r="N218" s="127" t="str">
        <f t="shared" si="13"/>
        <v>OPT-A-VOF-CN-RIPED-SWP-PEOffice-ERI PEPS</v>
      </c>
    </row>
    <row r="219" spans="1:14" hidden="1" x14ac:dyDescent="0.35">
      <c r="A219" s="127" t="str">
        <f t="shared" si="12"/>
        <v>OPT-CN-RIPED-SV-Platform-ERI</v>
      </c>
      <c r="B219" s="115" t="s">
        <v>1734</v>
      </c>
      <c r="C219" s="115" t="s">
        <v>1063</v>
      </c>
      <c r="D219" s="115" t="s">
        <v>1137</v>
      </c>
      <c r="E219" s="115" t="s">
        <v>128</v>
      </c>
      <c r="F219" s="118">
        <v>43342.291666666664</v>
      </c>
      <c r="G219" s="119">
        <v>21000</v>
      </c>
      <c r="H219" s="119">
        <v>21000</v>
      </c>
      <c r="I219" s="115" t="s">
        <v>1137</v>
      </c>
      <c r="J219" s="120">
        <v>43223.252465277779</v>
      </c>
      <c r="K219" s="115"/>
      <c r="L219" s="115" t="s">
        <v>1735</v>
      </c>
      <c r="M219" s="115" t="s">
        <v>464</v>
      </c>
      <c r="N219" s="127" t="str">
        <f t="shared" si="13"/>
        <v>OPT-CN-RIPED-SV-Platform-ERI</v>
      </c>
    </row>
    <row r="220" spans="1:14" hidden="1" x14ac:dyDescent="0.35">
      <c r="A220" s="127" t="str">
        <f t="shared" si="12"/>
        <v>OPT-CN-RIPED-SV-AL</v>
      </c>
      <c r="B220" s="115" t="s">
        <v>1736</v>
      </c>
      <c r="C220" s="115" t="s">
        <v>1063</v>
      </c>
      <c r="D220" s="115" t="s">
        <v>1137</v>
      </c>
      <c r="E220" s="115" t="s">
        <v>128</v>
      </c>
      <c r="F220" s="118">
        <v>43343.291666666664</v>
      </c>
      <c r="G220" s="119">
        <v>34000</v>
      </c>
      <c r="H220" s="119">
        <v>34000</v>
      </c>
      <c r="I220" s="115" t="s">
        <v>1137</v>
      </c>
      <c r="J220" s="120">
        <v>43223.25372685185</v>
      </c>
      <c r="K220" s="115"/>
      <c r="L220" s="115" t="s">
        <v>1737</v>
      </c>
      <c r="M220" s="115" t="s">
        <v>464</v>
      </c>
      <c r="N220" s="127" t="str">
        <f t="shared" si="13"/>
        <v>OPT-CN-RIPED-SV-AL</v>
      </c>
    </row>
    <row r="221" spans="1:14" hidden="1" x14ac:dyDescent="0.35">
      <c r="A221" s="127" t="str">
        <f t="shared" si="12"/>
        <v>OPT-A-VOF-CN-Yanchang-SWP-PEOffice-Development</v>
      </c>
      <c r="B221" s="115" t="s">
        <v>1738</v>
      </c>
      <c r="C221" s="115" t="s">
        <v>1063</v>
      </c>
      <c r="D221" s="115" t="s">
        <v>1137</v>
      </c>
      <c r="E221" s="115" t="s">
        <v>126</v>
      </c>
      <c r="F221" s="118">
        <v>43404.291666666664</v>
      </c>
      <c r="G221" s="119">
        <v>125000</v>
      </c>
      <c r="H221" s="119">
        <v>0</v>
      </c>
      <c r="I221" s="115" t="s">
        <v>1137</v>
      </c>
      <c r="J221" s="120">
        <v>43223.286817129629</v>
      </c>
      <c r="K221" s="115"/>
      <c r="L221" s="115" t="s">
        <v>1739</v>
      </c>
      <c r="M221" s="115" t="s">
        <v>464</v>
      </c>
      <c r="N221" s="127" t="str">
        <f t="shared" si="13"/>
        <v>OPT-A-VOF-CN-Yanchang-SWP-PEOffice-Development</v>
      </c>
    </row>
    <row r="222" spans="1:14" hidden="1" x14ac:dyDescent="0.35">
      <c r="A222" s="127" t="str">
        <f t="shared" si="12"/>
        <v>OPT-A-VOF-CN-PTRCBM-SWP-PEOffice-JinCheng</v>
      </c>
      <c r="B222" s="115" t="s">
        <v>1740</v>
      </c>
      <c r="C222" s="115" t="s">
        <v>1063</v>
      </c>
      <c r="D222" s="115" t="s">
        <v>1137</v>
      </c>
      <c r="E222" s="115" t="s">
        <v>128</v>
      </c>
      <c r="F222" s="118">
        <v>43434.25</v>
      </c>
      <c r="G222" s="119">
        <v>100000</v>
      </c>
      <c r="H222" s="119">
        <v>0</v>
      </c>
      <c r="I222" s="115" t="s">
        <v>1137</v>
      </c>
      <c r="J222" s="120">
        <v>43223.288784722223</v>
      </c>
      <c r="K222" s="115"/>
      <c r="L222" s="115" t="s">
        <v>1741</v>
      </c>
      <c r="M222" s="115" t="s">
        <v>464</v>
      </c>
      <c r="N222" s="127" t="str">
        <f t="shared" si="13"/>
        <v>OPT-A-VOF-CN-PTRCBM-SWP-PEOffice-JinCheng</v>
      </c>
    </row>
    <row r="223" spans="1:14" hidden="1" x14ac:dyDescent="0.35">
      <c r="A223" s="127" t="str">
        <f t="shared" si="12"/>
        <v>OPT-A-VOF-CN-PTRCBM-SWP-PEOffice-XinZhou</v>
      </c>
      <c r="B223" s="115" t="s">
        <v>1742</v>
      </c>
      <c r="C223" s="115" t="s">
        <v>1063</v>
      </c>
      <c r="D223" s="115" t="s">
        <v>1137</v>
      </c>
      <c r="E223" s="115" t="s">
        <v>128</v>
      </c>
      <c r="F223" s="118">
        <v>43434.25</v>
      </c>
      <c r="G223" s="119">
        <v>140000</v>
      </c>
      <c r="H223" s="119">
        <v>0</v>
      </c>
      <c r="I223" s="115" t="s">
        <v>1137</v>
      </c>
      <c r="J223" s="120">
        <v>43223.29011574074</v>
      </c>
      <c r="K223" s="115"/>
      <c r="L223" s="115" t="s">
        <v>1743</v>
      </c>
      <c r="M223" s="115" t="s">
        <v>464</v>
      </c>
      <c r="N223" s="127" t="str">
        <f t="shared" si="13"/>
        <v>OPT-A-VOF-CN-PTRCBM-SWP-PEOffice-XinZhou</v>
      </c>
    </row>
    <row r="224" spans="1:14" hidden="1" x14ac:dyDescent="0.35">
      <c r="A224" s="127" t="str">
        <f t="shared" si="12"/>
        <v>OPT-A-VOF-CN-PTRCBM-SWP-PEOffice-Linfen</v>
      </c>
      <c r="B224" s="115" t="s">
        <v>1744</v>
      </c>
      <c r="C224" s="115" t="s">
        <v>1063</v>
      </c>
      <c r="D224" s="115" t="s">
        <v>1137</v>
      </c>
      <c r="E224" s="115" t="s">
        <v>128</v>
      </c>
      <c r="F224" s="118">
        <v>43465.25</v>
      </c>
      <c r="G224" s="119">
        <v>100000</v>
      </c>
      <c r="H224" s="119">
        <v>0</v>
      </c>
      <c r="I224" s="115" t="s">
        <v>1137</v>
      </c>
      <c r="J224" s="120">
        <v>43223.291886574072</v>
      </c>
      <c r="K224" s="115"/>
      <c r="L224" s="115" t="s">
        <v>1745</v>
      </c>
      <c r="M224" s="115" t="s">
        <v>464</v>
      </c>
      <c r="N224" s="127" t="str">
        <f t="shared" si="13"/>
        <v>OPT-A-VOF-CN-PTRCBM-SWP-PEOffice-Linfen</v>
      </c>
    </row>
    <row r="225" spans="1:14" hidden="1" x14ac:dyDescent="0.35">
      <c r="A225" s="127" t="str">
        <f t="shared" si="12"/>
        <v>OPT-A-VOF-CN-PTRLIAOHE-SWP-PEOffice</v>
      </c>
      <c r="B225" s="115" t="s">
        <v>1746</v>
      </c>
      <c r="C225" s="115" t="s">
        <v>1063</v>
      </c>
      <c r="D225" s="115" t="s">
        <v>1137</v>
      </c>
      <c r="E225" s="115" t="s">
        <v>128</v>
      </c>
      <c r="F225" s="118">
        <v>43281.291666666664</v>
      </c>
      <c r="G225" s="119">
        <v>150000</v>
      </c>
      <c r="H225" s="119">
        <v>0</v>
      </c>
      <c r="I225" s="115" t="s">
        <v>1137</v>
      </c>
      <c r="J225" s="120">
        <v>43188.002314814818</v>
      </c>
      <c r="K225" s="115"/>
      <c r="L225" s="115" t="s">
        <v>1747</v>
      </c>
      <c r="M225" s="115" t="s">
        <v>464</v>
      </c>
      <c r="N225" s="127" t="str">
        <f t="shared" si="13"/>
        <v>OPT-A-VOF-CN-PTRLIAOHE-SWP-PEOffice</v>
      </c>
    </row>
    <row r="226" spans="1:14" hidden="1" x14ac:dyDescent="0.35">
      <c r="A226" s="127" t="str">
        <f t="shared" si="12"/>
        <v>OPT-A-VOF-CN-PTRDAQING-SWP-PEOffice</v>
      </c>
      <c r="B226" s="115" t="s">
        <v>1748</v>
      </c>
      <c r="C226" s="115" t="s">
        <v>1063</v>
      </c>
      <c r="D226" s="115" t="s">
        <v>1137</v>
      </c>
      <c r="E226" s="115" t="s">
        <v>128</v>
      </c>
      <c r="F226" s="118">
        <v>43465.25</v>
      </c>
      <c r="G226" s="119">
        <v>110000</v>
      </c>
      <c r="H226" s="119">
        <v>0</v>
      </c>
      <c r="I226" s="115" t="s">
        <v>1137</v>
      </c>
      <c r="J226" s="120">
        <v>43223.293611111112</v>
      </c>
      <c r="K226" s="115"/>
      <c r="L226" s="115" t="s">
        <v>1749</v>
      </c>
      <c r="M226" s="115" t="s">
        <v>464</v>
      </c>
      <c r="N226" s="127" t="str">
        <f t="shared" si="13"/>
        <v>OPT-A-VOF-CN-PTRDAQING-SWP-PEOffice</v>
      </c>
    </row>
    <row r="227" spans="1:14" hidden="1" x14ac:dyDescent="0.35">
      <c r="A227" s="127" t="str">
        <f t="shared" si="12"/>
        <v>OPT-A-DigitalE&amp;P-CN-PTRLIAOHE-SV</v>
      </c>
      <c r="B227" s="115" t="s">
        <v>1750</v>
      </c>
      <c r="C227" s="115" t="s">
        <v>1063</v>
      </c>
      <c r="D227" s="115" t="s">
        <v>1137</v>
      </c>
      <c r="E227" s="115" t="s">
        <v>126</v>
      </c>
      <c r="F227" s="118">
        <v>43465.25</v>
      </c>
      <c r="G227" s="119">
        <v>62000</v>
      </c>
      <c r="H227" s="119">
        <v>62000</v>
      </c>
      <c r="I227" s="115" t="s">
        <v>1137</v>
      </c>
      <c r="J227" s="120">
        <v>43223.294895833336</v>
      </c>
      <c r="K227" s="115"/>
      <c r="L227" s="115" t="s">
        <v>1751</v>
      </c>
      <c r="M227" s="115" t="s">
        <v>464</v>
      </c>
      <c r="N227" s="127" t="str">
        <f t="shared" si="13"/>
        <v>OPT-A-DigitalE&amp;P-CN-PTRLIAOHE-SV</v>
      </c>
    </row>
    <row r="228" spans="1:14" hidden="1" x14ac:dyDescent="0.35">
      <c r="A228" s="127" t="str">
        <f t="shared" si="12"/>
        <v>OPT-A-DigitalE&amp;P-CN-PTRDAQING-SV</v>
      </c>
      <c r="B228" s="115" t="s">
        <v>1752</v>
      </c>
      <c r="C228" s="115" t="s">
        <v>1063</v>
      </c>
      <c r="D228" s="115" t="s">
        <v>1137</v>
      </c>
      <c r="E228" s="115" t="s">
        <v>126</v>
      </c>
      <c r="F228" s="118">
        <v>43465.25</v>
      </c>
      <c r="G228" s="119">
        <v>62000</v>
      </c>
      <c r="H228" s="119">
        <v>62000</v>
      </c>
      <c r="I228" s="115" t="s">
        <v>1137</v>
      </c>
      <c r="J228" s="120">
        <v>43223.295844907407</v>
      </c>
      <c r="K228" s="115"/>
      <c r="L228" s="115" t="s">
        <v>1753</v>
      </c>
      <c r="M228" s="115" t="s">
        <v>464</v>
      </c>
      <c r="N228" s="127" t="str">
        <f t="shared" si="13"/>
        <v>OPT-A-DigitalE&amp;P-CN-PTRDAQING-SV</v>
      </c>
    </row>
    <row r="229" spans="1:14" hidden="1" x14ac:dyDescent="0.35">
      <c r="A229" s="127" t="str">
        <f t="shared" si="12"/>
        <v>OPT-A-DigitalE&amp;P-CN-PTRHUABEI-SV</v>
      </c>
      <c r="B229" s="115" t="s">
        <v>1754</v>
      </c>
      <c r="C229" s="115" t="s">
        <v>1063</v>
      </c>
      <c r="D229" s="115" t="s">
        <v>1137</v>
      </c>
      <c r="E229" s="115" t="s">
        <v>126</v>
      </c>
      <c r="F229" s="118">
        <v>43465.25</v>
      </c>
      <c r="G229" s="119">
        <v>62000</v>
      </c>
      <c r="H229" s="177">
        <v>62000</v>
      </c>
      <c r="I229" s="115" t="s">
        <v>1137</v>
      </c>
      <c r="J229" s="120">
        <v>43223.296724537038</v>
      </c>
      <c r="K229" s="115"/>
      <c r="L229" s="115" t="s">
        <v>1755</v>
      </c>
      <c r="M229" s="115" t="s">
        <v>464</v>
      </c>
      <c r="N229" s="127" t="str">
        <f t="shared" si="13"/>
        <v>OPT-A-DigitalE&amp;P-CN-PTRHUABEI-SV</v>
      </c>
    </row>
    <row r="230" spans="1:14" hidden="1" x14ac:dyDescent="0.35">
      <c r="A230" s="127" t="str">
        <f t="shared" si="12"/>
        <v>OPT-CN-SINOPECZHONGYUAN-SV</v>
      </c>
      <c r="B230" s="115" t="s">
        <v>1756</v>
      </c>
      <c r="C230" s="115" t="s">
        <v>1063</v>
      </c>
      <c r="D230" s="115" t="s">
        <v>1137</v>
      </c>
      <c r="E230" s="115" t="s">
        <v>128</v>
      </c>
      <c r="F230" s="118">
        <v>43465.25</v>
      </c>
      <c r="G230" s="119">
        <v>93000</v>
      </c>
      <c r="H230" s="119">
        <v>93000</v>
      </c>
      <c r="I230" s="115" t="s">
        <v>1137</v>
      </c>
      <c r="J230" s="120">
        <v>43223.297800925924</v>
      </c>
      <c r="K230" s="115"/>
      <c r="L230" s="115" t="s">
        <v>1757</v>
      </c>
      <c r="M230" s="115" t="s">
        <v>464</v>
      </c>
      <c r="N230" s="127" t="str">
        <f t="shared" si="13"/>
        <v>OPT-CN-SINOPECZHONGYUAN-SV</v>
      </c>
    </row>
    <row r="231" spans="1:14" hidden="1" x14ac:dyDescent="0.35">
      <c r="A231" s="127" t="str">
        <f t="shared" si="12"/>
        <v>OPT-A-DigitalE&amp;P-CN-SINOPECHENAN-SV</v>
      </c>
      <c r="B231" s="115" t="s">
        <v>1758</v>
      </c>
      <c r="C231" s="115" t="s">
        <v>1063</v>
      </c>
      <c r="D231" s="115" t="s">
        <v>1137</v>
      </c>
      <c r="E231" s="115" t="s">
        <v>126</v>
      </c>
      <c r="F231" s="118">
        <v>43465.25</v>
      </c>
      <c r="G231" s="119">
        <v>93000</v>
      </c>
      <c r="H231" s="119">
        <v>93000</v>
      </c>
      <c r="I231" s="115" t="s">
        <v>1137</v>
      </c>
      <c r="J231" s="120">
        <v>43223.298622685186</v>
      </c>
      <c r="K231" s="115"/>
      <c r="L231" s="115" t="s">
        <v>1759</v>
      </c>
      <c r="M231" s="115" t="s">
        <v>464</v>
      </c>
      <c r="N231" s="127" t="str">
        <f t="shared" si="13"/>
        <v>OPT-A-DigitalE&amp;P-CN-SINOPECHENAN-SV</v>
      </c>
    </row>
    <row r="232" spans="1:14" hidden="1" x14ac:dyDescent="0.35">
      <c r="A232" s="127" t="str">
        <f t="shared" si="12"/>
        <v>OPT-CN-SINOPECHUABEI-SV</v>
      </c>
      <c r="B232" s="115" t="s">
        <v>1760</v>
      </c>
      <c r="C232" s="115" t="s">
        <v>1063</v>
      </c>
      <c r="D232" s="115" t="s">
        <v>1137</v>
      </c>
      <c r="E232" s="115" t="s">
        <v>126</v>
      </c>
      <c r="F232" s="118">
        <v>43434.25</v>
      </c>
      <c r="G232" s="119">
        <v>46000</v>
      </c>
      <c r="H232" s="119">
        <v>46000</v>
      </c>
      <c r="I232" s="115" t="s">
        <v>1137</v>
      </c>
      <c r="J232" s="120">
        <v>43223.299664351849</v>
      </c>
      <c r="K232" s="115"/>
      <c r="L232" s="115" t="s">
        <v>1761</v>
      </c>
      <c r="M232" s="115" t="s">
        <v>464</v>
      </c>
      <c r="N232" s="127" t="str">
        <f t="shared" si="13"/>
        <v>OPT-CN-SINOPECHUABEI-SV</v>
      </c>
    </row>
    <row r="233" spans="1:14" hidden="1" x14ac:dyDescent="0.35">
      <c r="A233" s="127" t="str">
        <f t="shared" si="12"/>
        <v>OPT-A-VOF-CN-CNOOC-SWP-PEOffice</v>
      </c>
      <c r="B233" s="115" t="s">
        <v>1762</v>
      </c>
      <c r="C233" s="115" t="s">
        <v>1063</v>
      </c>
      <c r="D233" s="115" t="s">
        <v>1137</v>
      </c>
      <c r="E233" s="115" t="s">
        <v>128</v>
      </c>
      <c r="F233" s="118">
        <v>43404.291666666664</v>
      </c>
      <c r="G233" s="119">
        <v>220000</v>
      </c>
      <c r="H233" s="119">
        <v>0</v>
      </c>
      <c r="I233" s="115" t="s">
        <v>1137</v>
      </c>
      <c r="J233" s="120">
        <v>43223.303391203706</v>
      </c>
      <c r="K233" s="115"/>
      <c r="L233" s="115" t="s">
        <v>1763</v>
      </c>
      <c r="M233" s="115" t="s">
        <v>464</v>
      </c>
      <c r="N233" s="127" t="str">
        <f t="shared" si="13"/>
        <v>OPT-A-VOF-CN-CNOOC-SWP-PEOffice</v>
      </c>
    </row>
    <row r="234" spans="1:14" hidden="1" x14ac:dyDescent="0.35">
      <c r="A234" s="127" t="str">
        <f t="shared" si="12"/>
        <v>OPT-CN-CNOOC-SV</v>
      </c>
      <c r="B234" s="115" t="s">
        <v>1764</v>
      </c>
      <c r="C234" s="115" t="s">
        <v>1063</v>
      </c>
      <c r="D234" s="115" t="s">
        <v>1137</v>
      </c>
      <c r="E234" s="115" t="s">
        <v>126</v>
      </c>
      <c r="F234" s="118">
        <v>43404.291666666664</v>
      </c>
      <c r="G234" s="119">
        <v>42000</v>
      </c>
      <c r="H234" s="119">
        <v>42000</v>
      </c>
      <c r="I234" s="115" t="s">
        <v>1137</v>
      </c>
      <c r="J234" s="120">
        <v>43223.304432870369</v>
      </c>
      <c r="K234" s="115"/>
      <c r="L234" s="115" t="s">
        <v>1765</v>
      </c>
      <c r="M234" s="115" t="s">
        <v>464</v>
      </c>
      <c r="N234" s="127" t="str">
        <f t="shared" si="13"/>
        <v>OPT-CN-CNOOC-SV</v>
      </c>
    </row>
    <row r="235" spans="1:14" hidden="1" x14ac:dyDescent="0.35">
      <c r="A235" s="127" t="str">
        <f t="shared" si="12"/>
        <v>OPT-A-VOF-CN-CNOOC-SWP-PEOffice-Upgrade</v>
      </c>
      <c r="B235" s="115" t="s">
        <v>1766</v>
      </c>
      <c r="C235" s="115" t="s">
        <v>1063</v>
      </c>
      <c r="D235" s="115" t="s">
        <v>1137</v>
      </c>
      <c r="E235" s="115" t="s">
        <v>128</v>
      </c>
      <c r="F235" s="118">
        <v>43434.25</v>
      </c>
      <c r="G235" s="119">
        <v>84000</v>
      </c>
      <c r="H235" s="119">
        <v>0</v>
      </c>
      <c r="I235" s="115" t="s">
        <v>1137</v>
      </c>
      <c r="J235" s="120">
        <v>43223.305925925924</v>
      </c>
      <c r="K235" s="115"/>
      <c r="L235" s="115" t="s">
        <v>1767</v>
      </c>
      <c r="M235" s="115" t="s">
        <v>464</v>
      </c>
      <c r="N235" s="127" t="str">
        <f t="shared" si="13"/>
        <v>OPT-A-VOF-CN-CNOOC-SWP-PEOffice-Upgrade</v>
      </c>
    </row>
    <row r="236" spans="1:14" hidden="1" x14ac:dyDescent="0.35">
      <c r="A236" s="127" t="str">
        <f t="shared" si="12"/>
        <v>OPT-CN-CNOOCTIANJIN-SV</v>
      </c>
      <c r="B236" s="115" t="s">
        <v>1768</v>
      </c>
      <c r="C236" s="115" t="s">
        <v>1063</v>
      </c>
      <c r="D236" s="115" t="s">
        <v>1137</v>
      </c>
      <c r="E236" s="115" t="s">
        <v>128</v>
      </c>
      <c r="F236" s="118">
        <v>43404.291666666664</v>
      </c>
      <c r="G236" s="119">
        <v>23000</v>
      </c>
      <c r="H236" s="177">
        <v>23000</v>
      </c>
      <c r="I236" s="115" t="s">
        <v>1137</v>
      </c>
      <c r="J236" s="120">
        <v>43223.307291666664</v>
      </c>
      <c r="K236" s="115"/>
      <c r="L236" s="115" t="s">
        <v>1769</v>
      </c>
      <c r="M236" s="115" t="s">
        <v>464</v>
      </c>
      <c r="N236" s="127" t="str">
        <f t="shared" si="13"/>
        <v>OPT-CN-CNOOCTIANJIN-SV</v>
      </c>
    </row>
    <row r="237" spans="1:14" hidden="1" x14ac:dyDescent="0.35">
      <c r="A237" s="127" t="str">
        <f t="shared" si="12"/>
        <v>OPT-A-VOF-CN-CNOOCTIANJIN-SWP-PEOffice</v>
      </c>
      <c r="B237" s="115" t="s">
        <v>1770</v>
      </c>
      <c r="C237" s="115" t="s">
        <v>1063</v>
      </c>
      <c r="D237" s="115" t="s">
        <v>1137</v>
      </c>
      <c r="E237" s="115" t="s">
        <v>128</v>
      </c>
      <c r="F237" s="118">
        <v>43465.25</v>
      </c>
      <c r="G237" s="119">
        <v>60000</v>
      </c>
      <c r="H237" s="119">
        <v>0</v>
      </c>
      <c r="I237" s="115" t="s">
        <v>1137</v>
      </c>
      <c r="J237" s="120">
        <v>43223.308692129627</v>
      </c>
      <c r="K237" s="115"/>
      <c r="L237" s="115" t="s">
        <v>1771</v>
      </c>
      <c r="M237" s="115" t="s">
        <v>464</v>
      </c>
      <c r="N237" s="127" t="str">
        <f t="shared" si="13"/>
        <v>OPT-A-VOF-CN-CNOOCTIANJIN-SWP-PEOffice</v>
      </c>
    </row>
    <row r="238" spans="1:14" hidden="1" x14ac:dyDescent="0.35">
      <c r="A238" s="127" t="str">
        <f t="shared" si="12"/>
        <v>OPT-A-VOF-CN-CNOOCSHANGHAI-SWP-PEOffice</v>
      </c>
      <c r="B238" s="115" t="s">
        <v>1772</v>
      </c>
      <c r="C238" s="115" t="s">
        <v>1063</v>
      </c>
      <c r="D238" s="115" t="s">
        <v>1137</v>
      </c>
      <c r="E238" s="115" t="s">
        <v>128</v>
      </c>
      <c r="F238" s="118">
        <v>43465.25</v>
      </c>
      <c r="G238" s="119">
        <v>62000</v>
      </c>
      <c r="H238" s="119">
        <v>0</v>
      </c>
      <c r="I238" s="115" t="s">
        <v>1137</v>
      </c>
      <c r="J238" s="120">
        <v>43223.310185185182</v>
      </c>
      <c r="K238" s="115"/>
      <c r="L238" s="115" t="s">
        <v>1773</v>
      </c>
      <c r="M238" s="115" t="s">
        <v>464</v>
      </c>
      <c r="N238" s="127" t="str">
        <f t="shared" si="13"/>
        <v>OPT-A-VOF-CN-CNOOCSHANGHAI-SWP-PEOffice</v>
      </c>
    </row>
    <row r="239" spans="1:14" hidden="1" x14ac:dyDescent="0.35">
      <c r="A239" s="127" t="str">
        <f t="shared" si="12"/>
        <v>OPT-CN-CNOOCSHANGHAI-SV-Collaboration</v>
      </c>
      <c r="B239" s="115" t="s">
        <v>1774</v>
      </c>
      <c r="C239" s="115" t="s">
        <v>1063</v>
      </c>
      <c r="D239" s="115" t="s">
        <v>1137</v>
      </c>
      <c r="E239" s="115" t="s">
        <v>674</v>
      </c>
      <c r="F239" s="118">
        <v>43465.25</v>
      </c>
      <c r="G239" s="119">
        <v>78000</v>
      </c>
      <c r="H239" s="119">
        <v>78000</v>
      </c>
      <c r="I239" s="115" t="s">
        <v>1137</v>
      </c>
      <c r="J239" s="120">
        <v>43174.263773148145</v>
      </c>
      <c r="K239" s="115"/>
      <c r="L239" s="115" t="s">
        <v>1775</v>
      </c>
      <c r="M239" s="115" t="s">
        <v>464</v>
      </c>
      <c r="N239" s="127" t="str">
        <f t="shared" si="13"/>
        <v>OPT-CN-CNOOCSHANGHAI-SV-Collaboration</v>
      </c>
    </row>
    <row r="240" spans="1:14" hidden="1" x14ac:dyDescent="0.35">
      <c r="A240" s="127" t="str">
        <f t="shared" si="12"/>
        <v>OPT-CN-CNOOCSHANGHAI-SV-PINGHU</v>
      </c>
      <c r="B240" s="115" t="s">
        <v>1776</v>
      </c>
      <c r="C240" s="115" t="s">
        <v>1063</v>
      </c>
      <c r="D240" s="115" t="s">
        <v>1137</v>
      </c>
      <c r="E240" s="115" t="s">
        <v>128</v>
      </c>
      <c r="F240" s="118">
        <v>43465.25</v>
      </c>
      <c r="G240" s="119">
        <v>22000</v>
      </c>
      <c r="H240" s="119">
        <v>22000</v>
      </c>
      <c r="I240" s="115" t="s">
        <v>1137</v>
      </c>
      <c r="J240" s="120">
        <v>43223.311631944445</v>
      </c>
      <c r="K240" s="115"/>
      <c r="L240" s="115" t="s">
        <v>1777</v>
      </c>
      <c r="M240" s="115" t="s">
        <v>464</v>
      </c>
      <c r="N240" s="127" t="str">
        <f t="shared" si="13"/>
        <v>OPT-CN-CNOOCSHANGHAI-SV-PINGHU</v>
      </c>
    </row>
    <row r="241" spans="1:14" hidden="1" x14ac:dyDescent="0.35">
      <c r="A241" s="127" t="str">
        <f t="shared" si="12"/>
        <v>OPT-CN-CNOOCSHANGHAI-SV-TIANWAITIAN</v>
      </c>
      <c r="B241" s="115" t="s">
        <v>1778</v>
      </c>
      <c r="C241" s="115" t="s">
        <v>1063</v>
      </c>
      <c r="D241" s="115" t="s">
        <v>1137</v>
      </c>
      <c r="E241" s="115" t="s">
        <v>128</v>
      </c>
      <c r="F241" s="118">
        <v>43465.25</v>
      </c>
      <c r="G241" s="119">
        <v>62000</v>
      </c>
      <c r="H241" s="119">
        <v>62000</v>
      </c>
      <c r="I241" s="115" t="s">
        <v>1137</v>
      </c>
      <c r="J241" s="120">
        <v>43223.31287037037</v>
      </c>
      <c r="K241" s="115"/>
      <c r="L241" s="115" t="s">
        <v>1779</v>
      </c>
      <c r="M241" s="115" t="s">
        <v>464</v>
      </c>
      <c r="N241" s="127" t="str">
        <f t="shared" si="13"/>
        <v>OPT-CN-CNOOCSHANGHAI-SV-TIANWAITIAN</v>
      </c>
    </row>
    <row r="242" spans="1:14" hidden="1" x14ac:dyDescent="0.35">
      <c r="A242" s="127" t="str">
        <f t="shared" si="12"/>
        <v>OPT-A-VOF-CN-CNOOCSHANGHAI-SWP-PEOffice-Upgrade</v>
      </c>
      <c r="B242" s="115" t="s">
        <v>1780</v>
      </c>
      <c r="C242" s="115" t="s">
        <v>1063</v>
      </c>
      <c r="D242" s="115" t="s">
        <v>1137</v>
      </c>
      <c r="E242" s="115" t="s">
        <v>128</v>
      </c>
      <c r="F242" s="118">
        <v>43465.25</v>
      </c>
      <c r="G242" s="119">
        <v>66000</v>
      </c>
      <c r="H242" s="177">
        <v>0</v>
      </c>
      <c r="I242" s="115" t="s">
        <v>1137</v>
      </c>
      <c r="J242" s="120">
        <v>43223.314259259256</v>
      </c>
      <c r="K242" s="115"/>
      <c r="L242" s="115" t="s">
        <v>1781</v>
      </c>
      <c r="M242" s="115" t="s">
        <v>464</v>
      </c>
      <c r="N242" s="127" t="str">
        <f t="shared" si="13"/>
        <v>OPT-A-VOF-CN-CNOOCSHANGHAI-SWP-PEOffice-Upgrade</v>
      </c>
    </row>
    <row r="243" spans="1:14" hidden="1" x14ac:dyDescent="0.35">
      <c r="A243" s="127" t="str">
        <f t="shared" si="12"/>
        <v>OPT-A-VOF-CN-CNOOCSHENZHEN-SWP-PEOffice-Upgrade</v>
      </c>
      <c r="B243" s="115" t="s">
        <v>1782</v>
      </c>
      <c r="C243" s="115" t="s">
        <v>1063</v>
      </c>
      <c r="D243" s="115" t="s">
        <v>1137</v>
      </c>
      <c r="E243" s="115" t="s">
        <v>128</v>
      </c>
      <c r="F243" s="118">
        <v>43465.25</v>
      </c>
      <c r="G243" s="119">
        <v>31000</v>
      </c>
      <c r="H243" s="119">
        <v>0</v>
      </c>
      <c r="I243" s="115" t="s">
        <v>1137</v>
      </c>
      <c r="J243" s="120">
        <v>43223.315555555557</v>
      </c>
      <c r="K243" s="115"/>
      <c r="L243" s="115" t="s">
        <v>1783</v>
      </c>
      <c r="M243" s="115" t="s">
        <v>464</v>
      </c>
      <c r="N243" s="127" t="str">
        <f t="shared" si="13"/>
        <v>OPT-A-VOF-CN-CNOOCSHENZHEN-SWP-PEOffice-Upgrade</v>
      </c>
    </row>
    <row r="244" spans="1:14" hidden="1" x14ac:dyDescent="0.35">
      <c r="A244" s="127" t="str">
        <f t="shared" si="12"/>
        <v>OPT-A-VOF-CN-CNOOCZHANJIANG-SWP-PEOffice-Upgrade</v>
      </c>
      <c r="B244" s="115" t="s">
        <v>1784</v>
      </c>
      <c r="C244" s="115" t="s">
        <v>1063</v>
      </c>
      <c r="D244" s="115" t="s">
        <v>1137</v>
      </c>
      <c r="E244" s="115" t="s">
        <v>128</v>
      </c>
      <c r="F244" s="118">
        <v>43465.25</v>
      </c>
      <c r="G244" s="119">
        <v>78000</v>
      </c>
      <c r="H244" s="119">
        <v>0</v>
      </c>
      <c r="I244" s="115" t="s">
        <v>1137</v>
      </c>
      <c r="J244" s="120">
        <v>43223.317187499997</v>
      </c>
      <c r="K244" s="115"/>
      <c r="L244" s="115" t="s">
        <v>1785</v>
      </c>
      <c r="M244" s="115" t="s">
        <v>464</v>
      </c>
      <c r="N244" s="127" t="str">
        <f t="shared" si="13"/>
        <v>OPT-A-VOF-CN-CNOOCZHANJIANG-SWP-PEOffice-Upgrade</v>
      </c>
    </row>
    <row r="245" spans="1:14" hidden="1" x14ac:dyDescent="0.35">
      <c r="A245" s="127" t="str">
        <f t="shared" si="12"/>
        <v>OPT-CN-CNOOCZHANJIANG-SV-HFDP</v>
      </c>
      <c r="B245" s="115" t="s">
        <v>1786</v>
      </c>
      <c r="C245" s="115" t="s">
        <v>1063</v>
      </c>
      <c r="D245" s="115" t="s">
        <v>1137</v>
      </c>
      <c r="E245" s="115" t="s">
        <v>128</v>
      </c>
      <c r="F245" s="118">
        <v>43465.25</v>
      </c>
      <c r="G245" s="119">
        <v>39000</v>
      </c>
      <c r="H245" s="119">
        <v>39000</v>
      </c>
      <c r="I245" s="115" t="s">
        <v>1137</v>
      </c>
      <c r="J245" s="120">
        <v>43223.319131944445</v>
      </c>
      <c r="K245" s="115"/>
      <c r="L245" s="115" t="s">
        <v>1787</v>
      </c>
      <c r="M245" s="115" t="s">
        <v>464</v>
      </c>
      <c r="N245" s="127" t="str">
        <f t="shared" si="13"/>
        <v>OPT-CN-CNOOCZHANJIANG-SV-HFDP</v>
      </c>
    </row>
    <row r="246" spans="1:14" hidden="1" x14ac:dyDescent="0.35">
      <c r="A246" s="127" t="str">
        <f>HYPERLINK(CONCATENATE("http://crm.corp.halliburton.com/SalesMethod/main.aspx?etc=3&amp;id=%7b",L246,"%7d&amp;pagetype=entityrecord "),B246)</f>
        <v>OPT-CN-CNOOCZHANJIANG-SV-PE</v>
      </c>
      <c r="B246" s="115" t="s">
        <v>1788</v>
      </c>
      <c r="C246" s="115" t="s">
        <v>1063</v>
      </c>
      <c r="D246" s="115" t="s">
        <v>1137</v>
      </c>
      <c r="E246" s="115" t="s">
        <v>128</v>
      </c>
      <c r="F246" s="118">
        <v>43465.25</v>
      </c>
      <c r="G246" s="119">
        <v>46000</v>
      </c>
      <c r="H246" s="119">
        <v>46000</v>
      </c>
      <c r="I246" s="115" t="s">
        <v>1137</v>
      </c>
      <c r="J246" s="120">
        <v>43223.320127314815</v>
      </c>
      <c r="K246" s="115"/>
      <c r="L246" s="115" t="s">
        <v>1789</v>
      </c>
      <c r="M246" s="115" t="s">
        <v>464</v>
      </c>
      <c r="N246" s="127" t="str">
        <f t="shared" si="13"/>
        <v>OPT-CN-CNOOCZHANJIANG-SV-PE</v>
      </c>
    </row>
    <row r="247" spans="1:14" hidden="1" x14ac:dyDescent="0.35">
      <c r="A247" s="127" t="str">
        <f>HYPERLINK(CONCATENATE("http://crm.corp.halliburton.com/SalesMethod/main.aspx?etc=3&amp;id=%7b",L247,"%7d&amp;pagetype=entityrecord "),B247)</f>
        <v>OPT-CN-LANYAN-SV</v>
      </c>
      <c r="B247" s="115" t="s">
        <v>1790</v>
      </c>
      <c r="C247" s="115" t="s">
        <v>1063</v>
      </c>
      <c r="D247" s="115" t="s">
        <v>1137</v>
      </c>
      <c r="E247" s="115" t="s">
        <v>674</v>
      </c>
      <c r="F247" s="118">
        <v>43434.25</v>
      </c>
      <c r="G247" s="119">
        <v>39000</v>
      </c>
      <c r="H247" s="193">
        <v>39000</v>
      </c>
      <c r="I247" s="115" t="s">
        <v>1137</v>
      </c>
      <c r="J247" s="120">
        <v>43174.288738425923</v>
      </c>
      <c r="K247" s="115"/>
      <c r="L247" s="115" t="s">
        <v>1791</v>
      </c>
      <c r="M247" s="115" t="s">
        <v>464</v>
      </c>
      <c r="N247" s="127" t="str">
        <f t="shared" si="13"/>
        <v>OPT-CN-LANYAN-SV</v>
      </c>
    </row>
    <row r="248" spans="1:14" hidden="1" x14ac:dyDescent="0.35">
      <c r="A248" s="127" t="str">
        <f>HYPERLINK(CONCATENATE("http://crm.corp.halliburton.com/SalesMethod/main.aspx?etc=3&amp;id=%7b",L248,"%7d&amp;pagetype=entityrecord "),B248)</f>
        <v>OPT-A-VOF-CN-PTRTARIM-SWP-PEOffice</v>
      </c>
      <c r="B248" s="115" t="s">
        <v>1792</v>
      </c>
      <c r="C248" s="115" t="s">
        <v>1063</v>
      </c>
      <c r="D248" s="115" t="s">
        <v>1137</v>
      </c>
      <c r="E248" s="115" t="s">
        <v>126</v>
      </c>
      <c r="F248" s="118">
        <v>43465.25</v>
      </c>
      <c r="G248" s="119">
        <v>140000</v>
      </c>
      <c r="H248" s="119">
        <v>0</v>
      </c>
      <c r="I248" s="115" t="s">
        <v>1137</v>
      </c>
      <c r="J248" s="120">
        <v>43222.784571759257</v>
      </c>
      <c r="K248" s="115"/>
      <c r="L248" s="115" t="s">
        <v>1793</v>
      </c>
      <c r="M248" s="115" t="s">
        <v>464</v>
      </c>
      <c r="N248" s="127" t="str">
        <f t="shared" si="13"/>
        <v>OPT-A-VOF-CN-PTRTARIM-SWP-PEOffice</v>
      </c>
    </row>
    <row r="249" spans="1:14" hidden="1" x14ac:dyDescent="0.35">
      <c r="A249" s="127" t="str">
        <f t="shared" ref="A249:A257" si="14">HYPERLINK(CONCATENATE("http://crm.corp.halliburton.com/SalesMethod/main.aspx?etc=3&amp;id=%7b",L249,"%7d&amp;pagetype=entityrecord "),B249)</f>
        <v>OPT-A-Digital&amp;P-CN-PTRTARIM-SV-BigData</v>
      </c>
      <c r="B249" s="115" t="s">
        <v>1794</v>
      </c>
      <c r="C249" s="115" t="s">
        <v>1063</v>
      </c>
      <c r="D249" s="115" t="s">
        <v>1137</v>
      </c>
      <c r="E249" s="115" t="s">
        <v>674</v>
      </c>
      <c r="F249" s="118">
        <v>43465.25</v>
      </c>
      <c r="G249" s="119">
        <v>80000</v>
      </c>
      <c r="H249" s="119">
        <v>80000</v>
      </c>
      <c r="I249" s="115" t="s">
        <v>1137</v>
      </c>
      <c r="J249" s="120">
        <v>43173.860763888886</v>
      </c>
      <c r="K249" s="115"/>
      <c r="L249" s="115" t="s">
        <v>1795</v>
      </c>
      <c r="M249" s="115" t="s">
        <v>464</v>
      </c>
      <c r="N249" s="127" t="str">
        <f t="shared" ref="N249:N257" si="15">HYPERLINK(CONCATENATE("http://crm.corp.halliburton.com/SalesMethod/main.aspx?etc=3&amp;id=%7b",L249,"%7d&amp;pagetype=entityrecord "),B249)</f>
        <v>OPT-A-Digital&amp;P-CN-PTRTARIM-SV-BigData</v>
      </c>
    </row>
    <row r="250" spans="1:14" hidden="1" x14ac:dyDescent="0.35">
      <c r="A250" s="127" t="str">
        <f t="shared" si="14"/>
        <v>OPT-A-VOF-CN-PTRTARIM-SV</v>
      </c>
      <c r="B250" s="115" t="s">
        <v>1796</v>
      </c>
      <c r="C250" s="115" t="s">
        <v>1063</v>
      </c>
      <c r="D250" s="115" t="s">
        <v>1137</v>
      </c>
      <c r="E250" s="115" t="s">
        <v>128</v>
      </c>
      <c r="F250" s="118">
        <v>43465.25</v>
      </c>
      <c r="G250" s="119">
        <v>93000</v>
      </c>
      <c r="H250" s="119">
        <v>93000</v>
      </c>
      <c r="I250" s="115" t="s">
        <v>1137</v>
      </c>
      <c r="J250" s="120">
        <v>43222.785034722219</v>
      </c>
      <c r="K250" s="115"/>
      <c r="L250" s="115" t="s">
        <v>1797</v>
      </c>
      <c r="M250" s="115" t="s">
        <v>464</v>
      </c>
      <c r="N250" s="127" t="str">
        <f t="shared" si="15"/>
        <v>OPT-A-VOF-CN-PTRTARIM-SV</v>
      </c>
    </row>
    <row r="251" spans="1:14" hidden="1" x14ac:dyDescent="0.35">
      <c r="A251" s="127" t="str">
        <f t="shared" si="14"/>
        <v>OPT-A-DSP-CN-PTRTARIM-SV-Platform</v>
      </c>
      <c r="B251" s="115" t="s">
        <v>1798</v>
      </c>
      <c r="C251" s="115" t="s">
        <v>1063</v>
      </c>
      <c r="D251" s="115" t="s">
        <v>1137</v>
      </c>
      <c r="E251" s="115" t="s">
        <v>126</v>
      </c>
      <c r="F251" s="118">
        <v>43465.25</v>
      </c>
      <c r="G251" s="119">
        <v>93000</v>
      </c>
      <c r="H251" s="119">
        <v>93000</v>
      </c>
      <c r="I251" s="115" t="s">
        <v>1137</v>
      </c>
      <c r="J251" s="120">
        <v>43222.785543981481</v>
      </c>
      <c r="K251" s="115"/>
      <c r="L251" s="115" t="s">
        <v>1799</v>
      </c>
      <c r="M251" s="115" t="s">
        <v>464</v>
      </c>
      <c r="N251" s="127" t="str">
        <f t="shared" si="15"/>
        <v>OPT-A-DSP-CN-PTRTARIM-SV-Platform</v>
      </c>
    </row>
    <row r="252" spans="1:14" hidden="1" x14ac:dyDescent="0.35">
      <c r="A252" s="127" t="str">
        <f t="shared" si="14"/>
        <v>OPT-A-DSP-CN-PTRTARIM-SV-Carbonate</v>
      </c>
      <c r="B252" s="115" t="s">
        <v>1800</v>
      </c>
      <c r="C252" s="115" t="s">
        <v>1063</v>
      </c>
      <c r="D252" s="115" t="s">
        <v>1137</v>
      </c>
      <c r="E252" s="115" t="s">
        <v>674</v>
      </c>
      <c r="F252" s="118">
        <v>43465.25</v>
      </c>
      <c r="G252" s="119">
        <v>93000</v>
      </c>
      <c r="H252" s="119">
        <v>93000</v>
      </c>
      <c r="I252" s="115" t="s">
        <v>1137</v>
      </c>
      <c r="J252" s="120">
        <v>43174.279039351852</v>
      </c>
      <c r="K252" s="115"/>
      <c r="L252" s="115" t="s">
        <v>1801</v>
      </c>
      <c r="M252" s="115" t="s">
        <v>464</v>
      </c>
      <c r="N252" s="127" t="str">
        <f t="shared" si="15"/>
        <v>OPT-A-DSP-CN-PTRTARIM-SV-Carbonate</v>
      </c>
    </row>
    <row r="253" spans="1:14" hidden="1" x14ac:dyDescent="0.35">
      <c r="A253" s="127" t="str">
        <f t="shared" si="14"/>
        <v>OPT-A-VOF-CN-SINOPECNW-SWP-PEOffice</v>
      </c>
      <c r="B253" s="115" t="s">
        <v>1802</v>
      </c>
      <c r="C253" s="115" t="s">
        <v>1063</v>
      </c>
      <c r="D253" s="115" t="s">
        <v>1137</v>
      </c>
      <c r="E253" s="115" t="s">
        <v>128</v>
      </c>
      <c r="F253" s="118">
        <v>43404.291666666664</v>
      </c>
      <c r="G253" s="119">
        <v>110000</v>
      </c>
      <c r="H253" s="193">
        <v>0</v>
      </c>
      <c r="I253" s="115" t="s">
        <v>1137</v>
      </c>
      <c r="J253" s="120">
        <v>43222.78638888889</v>
      </c>
      <c r="K253" s="115"/>
      <c r="L253" s="115" t="s">
        <v>1803</v>
      </c>
      <c r="M253" s="115" t="s">
        <v>464</v>
      </c>
      <c r="N253" s="127" t="str">
        <f t="shared" si="15"/>
        <v>OPT-A-VOF-CN-SINOPECNW-SWP-PEOffice</v>
      </c>
    </row>
    <row r="254" spans="1:14" hidden="1" x14ac:dyDescent="0.35">
      <c r="A254" s="127" t="str">
        <f t="shared" si="14"/>
        <v>OPT-A-VOF-CN-SINOPECNW-SV-Dilute Pumping Well</v>
      </c>
      <c r="B254" s="115" t="s">
        <v>1804</v>
      </c>
      <c r="C254" s="115" t="s">
        <v>1063</v>
      </c>
      <c r="D254" s="115" t="s">
        <v>1137</v>
      </c>
      <c r="E254" s="115" t="s">
        <v>128</v>
      </c>
      <c r="F254" s="118">
        <v>43404.291666666664</v>
      </c>
      <c r="G254" s="119">
        <v>70000</v>
      </c>
      <c r="H254" s="119">
        <v>70000</v>
      </c>
      <c r="I254" s="115" t="s">
        <v>1137</v>
      </c>
      <c r="J254" s="120">
        <v>43222.786805555559</v>
      </c>
      <c r="K254" s="115"/>
      <c r="L254" s="115" t="s">
        <v>1805</v>
      </c>
      <c r="M254" s="115" t="s">
        <v>464</v>
      </c>
      <c r="N254" s="127" t="str">
        <f t="shared" si="15"/>
        <v>OPT-A-VOF-CN-SINOPECNW-SV-Dilute Pumping Well</v>
      </c>
    </row>
    <row r="255" spans="1:14" hidden="1" x14ac:dyDescent="0.35">
      <c r="A255" s="127" t="str">
        <f t="shared" si="14"/>
        <v>OPT-A-VOF-CN-SINOPECNW-SV-Carbonate</v>
      </c>
      <c r="B255" s="115" t="s">
        <v>1806</v>
      </c>
      <c r="C255" s="115" t="s">
        <v>1063</v>
      </c>
      <c r="D255" s="115" t="s">
        <v>1137</v>
      </c>
      <c r="E255" s="115" t="s">
        <v>128</v>
      </c>
      <c r="F255" s="118">
        <v>43343.291666666664</v>
      </c>
      <c r="G255" s="119">
        <v>46000</v>
      </c>
      <c r="H255" s="119">
        <v>46000</v>
      </c>
      <c r="I255" s="115" t="s">
        <v>1137</v>
      </c>
      <c r="J255" s="120">
        <v>43222.780081018522</v>
      </c>
      <c r="K255" s="115"/>
      <c r="L255" s="115" t="s">
        <v>1807</v>
      </c>
      <c r="M255" s="115" t="s">
        <v>464</v>
      </c>
      <c r="N255" s="127" t="str">
        <f t="shared" si="15"/>
        <v>OPT-A-VOF-CN-SINOPECNW-SV-Carbonate</v>
      </c>
    </row>
    <row r="256" spans="1:14" hidden="1" x14ac:dyDescent="0.35">
      <c r="A256" s="127" t="str">
        <f t="shared" si="14"/>
        <v>OPT-A-VOF-CN-SINOPECNW-SV-Heavy Oil</v>
      </c>
      <c r="B256" s="115" t="s">
        <v>1808</v>
      </c>
      <c r="C256" s="115" t="s">
        <v>1063</v>
      </c>
      <c r="D256" s="115" t="s">
        <v>1137</v>
      </c>
      <c r="E256" s="115" t="s">
        <v>674</v>
      </c>
      <c r="F256" s="118">
        <v>43465.25</v>
      </c>
      <c r="G256" s="119">
        <v>93000</v>
      </c>
      <c r="H256" s="119">
        <v>93000</v>
      </c>
      <c r="I256" s="115" t="s">
        <v>1137</v>
      </c>
      <c r="J256" s="120">
        <v>43174.27957175926</v>
      </c>
      <c r="K256" s="115"/>
      <c r="L256" s="115" t="s">
        <v>1809</v>
      </c>
      <c r="M256" s="115" t="s">
        <v>464</v>
      </c>
      <c r="N256" s="127" t="str">
        <f t="shared" si="15"/>
        <v>OPT-A-VOF-CN-SINOPECNW-SV-Heavy Oil</v>
      </c>
    </row>
    <row r="257" spans="1:14" hidden="1" x14ac:dyDescent="0.35">
      <c r="A257" s="127" t="str">
        <f t="shared" si="14"/>
        <v>OPT-A-VOF-CN-SINOPECNW-SV-Platform</v>
      </c>
      <c r="B257" s="115" t="s">
        <v>1810</v>
      </c>
      <c r="C257" s="115" t="s">
        <v>1063</v>
      </c>
      <c r="D257" s="115" t="s">
        <v>1137</v>
      </c>
      <c r="E257" s="115" t="s">
        <v>128</v>
      </c>
      <c r="F257" s="118">
        <v>43343.291666666664</v>
      </c>
      <c r="G257" s="119">
        <v>46000</v>
      </c>
      <c r="H257" s="119">
        <v>46000</v>
      </c>
      <c r="I257" s="115" t="s">
        <v>1137</v>
      </c>
      <c r="J257" s="120">
        <v>43222.7812962963</v>
      </c>
      <c r="K257" s="115"/>
      <c r="L257" s="115" t="s">
        <v>1811</v>
      </c>
      <c r="M257" s="115" t="s">
        <v>464</v>
      </c>
      <c r="N257" s="127" t="str">
        <f t="shared" si="15"/>
        <v>OPT-A-VOF-CN-SINOPECNW-SV-Platform</v>
      </c>
    </row>
    <row r="258" spans="1:14" hidden="1" x14ac:dyDescent="0.35">
      <c r="A258" s="127" t="str">
        <f t="shared" ref="A258:A321" si="16">HYPERLINK(CONCATENATE("http://crm.corp.halliburton.com/SalesMethod/main.aspx?etc=3&amp;id=%7b",L258,"%7d&amp;pagetype=entityrecord "),B258)</f>
        <v>OPT-A-DigitalE&amp;P-CN-SINOPECNW-SV</v>
      </c>
      <c r="B258" s="115" t="s">
        <v>1812</v>
      </c>
      <c r="C258" s="115" t="s">
        <v>1063</v>
      </c>
      <c r="D258" s="115" t="s">
        <v>1137</v>
      </c>
      <c r="E258" s="115" t="s">
        <v>128</v>
      </c>
      <c r="F258" s="118">
        <v>43465.25</v>
      </c>
      <c r="G258" s="119">
        <v>62000</v>
      </c>
      <c r="H258" s="119">
        <v>62000</v>
      </c>
      <c r="I258" s="115" t="s">
        <v>1137</v>
      </c>
      <c r="J258" s="120">
        <v>43222.782465277778</v>
      </c>
      <c r="K258" s="115"/>
      <c r="L258" s="115" t="s">
        <v>1813</v>
      </c>
      <c r="M258" s="115" t="s">
        <v>464</v>
      </c>
      <c r="N258" s="127" t="str">
        <f t="shared" ref="N258:N321" si="17">HYPERLINK(CONCATENATE("http://crm.corp.halliburton.com/SalesMethod/main.aspx?etc=3&amp;id=%7b",L258,"%7d&amp;pagetype=entityrecord "),B258)</f>
        <v>OPT-A-DigitalE&amp;P-CN-SINOPECNW-SV</v>
      </c>
    </row>
    <row r="259" spans="1:14" hidden="1" x14ac:dyDescent="0.35">
      <c r="A259" s="127" t="str">
        <f t="shared" si="16"/>
        <v>OPT-A-VOF-CN-SINOPECSHENGLI-SWP-PEOffice</v>
      </c>
      <c r="B259" s="115" t="s">
        <v>1814</v>
      </c>
      <c r="C259" s="115" t="s">
        <v>1063</v>
      </c>
      <c r="D259" s="115" t="s">
        <v>1137</v>
      </c>
      <c r="E259" s="115" t="s">
        <v>128</v>
      </c>
      <c r="F259" s="118">
        <v>43465.25</v>
      </c>
      <c r="G259" s="119">
        <v>470000</v>
      </c>
      <c r="H259" s="119">
        <v>0</v>
      </c>
      <c r="I259" s="115" t="s">
        <v>1137</v>
      </c>
      <c r="J259" s="120">
        <v>43222.784062500003</v>
      </c>
      <c r="K259" s="115"/>
      <c r="L259" s="115" t="s">
        <v>1815</v>
      </c>
      <c r="M259" s="115" t="s">
        <v>464</v>
      </c>
      <c r="N259" s="127" t="str">
        <f t="shared" si="17"/>
        <v>OPT-A-VOF-CN-SINOPECSHENGLI-SWP-PEOffice</v>
      </c>
    </row>
    <row r="260" spans="1:14" hidden="1" x14ac:dyDescent="0.35">
      <c r="A260" s="127" t="str">
        <f t="shared" si="16"/>
        <v>OPT-A-DigitalE&amp;P-CN-SINOPECSHENGLI-SV</v>
      </c>
      <c r="B260" s="115" t="s">
        <v>1816</v>
      </c>
      <c r="C260" s="115" t="s">
        <v>1063</v>
      </c>
      <c r="D260" s="115" t="s">
        <v>1137</v>
      </c>
      <c r="E260" s="115" t="s">
        <v>128</v>
      </c>
      <c r="F260" s="118">
        <v>43465.25</v>
      </c>
      <c r="G260" s="119">
        <v>80000</v>
      </c>
      <c r="H260" s="119">
        <v>80000</v>
      </c>
      <c r="I260" s="115" t="s">
        <v>1137</v>
      </c>
      <c r="J260" s="120">
        <v>43222.788715277777</v>
      </c>
      <c r="K260" s="115"/>
      <c r="L260" s="115" t="s">
        <v>1817</v>
      </c>
      <c r="M260" s="115" t="s">
        <v>464</v>
      </c>
      <c r="N260" s="127" t="str">
        <f t="shared" si="17"/>
        <v>OPT-A-DigitalE&amp;P-CN-SINOPECSHENGLI-SV</v>
      </c>
    </row>
    <row r="261" spans="1:14" hidden="1" x14ac:dyDescent="0.35">
      <c r="A261" s="127" t="str">
        <f t="shared" si="16"/>
        <v>OPT-A-VOF-CN-SINOPECSHENGLI-SWP-ProdForecast</v>
      </c>
      <c r="B261" s="115" t="s">
        <v>1818</v>
      </c>
      <c r="C261" s="115" t="s">
        <v>1063</v>
      </c>
      <c r="D261" s="115" t="s">
        <v>1137</v>
      </c>
      <c r="E261" s="115" t="s">
        <v>128</v>
      </c>
      <c r="F261" s="118">
        <v>43465.25</v>
      </c>
      <c r="G261" s="119">
        <v>70000</v>
      </c>
      <c r="H261" s="119">
        <v>0</v>
      </c>
      <c r="I261" s="115" t="s">
        <v>1137</v>
      </c>
      <c r="J261" s="120">
        <v>43222.790162037039</v>
      </c>
      <c r="K261" s="115"/>
      <c r="L261" s="115" t="s">
        <v>1819</v>
      </c>
      <c r="M261" s="115" t="s">
        <v>464</v>
      </c>
      <c r="N261" s="127" t="str">
        <f t="shared" si="17"/>
        <v>OPT-A-VOF-CN-SINOPECSHENGLI-SWP-ProdForecast</v>
      </c>
    </row>
    <row r="262" spans="1:14" hidden="1" x14ac:dyDescent="0.35">
      <c r="A262" s="127" t="str">
        <f t="shared" si="16"/>
        <v>OPT-A-VOF-CN-PTRPIPELINE-SWP-PEOffice</v>
      </c>
      <c r="B262" s="115" t="s">
        <v>1820</v>
      </c>
      <c r="C262" s="115" t="s">
        <v>1063</v>
      </c>
      <c r="D262" s="115" t="s">
        <v>1137</v>
      </c>
      <c r="E262" s="115" t="s">
        <v>126</v>
      </c>
      <c r="F262" s="118">
        <v>43465.25</v>
      </c>
      <c r="G262" s="119">
        <v>280000</v>
      </c>
      <c r="H262" s="119">
        <v>0</v>
      </c>
      <c r="I262" s="115" t="s">
        <v>1137</v>
      </c>
      <c r="J262" s="120">
        <v>43222.792256944442</v>
      </c>
      <c r="K262" s="115"/>
      <c r="L262" s="115" t="s">
        <v>1821</v>
      </c>
      <c r="M262" s="115" t="s">
        <v>464</v>
      </c>
      <c r="N262" s="127" t="str">
        <f t="shared" si="17"/>
        <v>OPT-A-VOF-CN-PTRPIPELINE-SWP-PEOffice</v>
      </c>
    </row>
    <row r="263" spans="1:14" x14ac:dyDescent="0.35">
      <c r="A263" s="127" t="str">
        <f t="shared" si="16"/>
        <v>OPT-A-DigitalE&amp;P-CN-SINOPECSHENGLI-SV-BigData</v>
      </c>
      <c r="B263" s="115" t="s">
        <v>1822</v>
      </c>
      <c r="C263" s="115" t="s">
        <v>1063</v>
      </c>
      <c r="D263" s="115" t="s">
        <v>1137</v>
      </c>
      <c r="E263" s="115" t="s">
        <v>126</v>
      </c>
      <c r="F263" s="118">
        <v>43465.25</v>
      </c>
      <c r="G263" s="119">
        <v>30000</v>
      </c>
      <c r="H263" s="119">
        <v>30000</v>
      </c>
      <c r="I263" s="115" t="s">
        <v>1137</v>
      </c>
      <c r="J263" s="120">
        <v>43222.793854166666</v>
      </c>
      <c r="K263" s="115"/>
      <c r="L263" s="115" t="s">
        <v>1823</v>
      </c>
      <c r="M263" s="115" t="s">
        <v>464</v>
      </c>
      <c r="N263" s="127" t="str">
        <f t="shared" si="17"/>
        <v>OPT-A-DigitalE&amp;P-CN-SINOPECSHENGLI-SV-BigData</v>
      </c>
    </row>
    <row r="264" spans="1:14" hidden="1" x14ac:dyDescent="0.35">
      <c r="A264" s="127" t="str">
        <f t="shared" si="16"/>
        <v>OPT-A-DSP-CN-PTRSW-SV-Platform</v>
      </c>
      <c r="B264" s="115" t="s">
        <v>1824</v>
      </c>
      <c r="C264" s="115" t="s">
        <v>1063</v>
      </c>
      <c r="D264" s="115" t="s">
        <v>1137</v>
      </c>
      <c r="E264" s="115" t="s">
        <v>126</v>
      </c>
      <c r="F264" s="118">
        <v>43434.25</v>
      </c>
      <c r="G264" s="119">
        <v>80000</v>
      </c>
      <c r="H264" s="119">
        <v>80000</v>
      </c>
      <c r="I264" s="115" t="s">
        <v>1137</v>
      </c>
      <c r="J264" s="120">
        <v>43222.795428240737</v>
      </c>
      <c r="K264" s="115"/>
      <c r="L264" s="115" t="s">
        <v>1825</v>
      </c>
      <c r="M264" s="115" t="s">
        <v>464</v>
      </c>
      <c r="N264" s="127" t="str">
        <f t="shared" si="17"/>
        <v>OPT-A-DSP-CN-PTRSW-SV-Platform</v>
      </c>
    </row>
    <row r="265" spans="1:14" hidden="1" x14ac:dyDescent="0.35">
      <c r="A265" s="127" t="str">
        <f t="shared" si="16"/>
        <v>OPT-A-VOF-CN-PTRSW-Shale Gas-SWP-PEOffice</v>
      </c>
      <c r="B265" s="115" t="s">
        <v>1826</v>
      </c>
      <c r="C265" s="115" t="s">
        <v>1063</v>
      </c>
      <c r="D265" s="115" t="s">
        <v>1137</v>
      </c>
      <c r="E265" s="115" t="s">
        <v>128</v>
      </c>
      <c r="F265" s="118">
        <v>43312.291666666664</v>
      </c>
      <c r="G265" s="119">
        <v>150000</v>
      </c>
      <c r="H265" s="119">
        <v>0</v>
      </c>
      <c r="I265" s="115" t="s">
        <v>1137</v>
      </c>
      <c r="J265" s="120">
        <v>43222.796377314815</v>
      </c>
      <c r="K265" s="115"/>
      <c r="L265" s="115" t="s">
        <v>1827</v>
      </c>
      <c r="M265" s="115" t="s">
        <v>464</v>
      </c>
      <c r="N265" s="127" t="str">
        <f t="shared" si="17"/>
        <v>OPT-A-VOF-CN-PTRSW-Shale Gas-SWP-PEOffice</v>
      </c>
    </row>
    <row r="266" spans="1:14" hidden="1" x14ac:dyDescent="0.35">
      <c r="A266" s="127" t="str">
        <f t="shared" si="16"/>
        <v>OPT-CN-PTRSW-SV-Reserves</v>
      </c>
      <c r="B266" s="115" t="s">
        <v>1828</v>
      </c>
      <c r="C266" s="115" t="s">
        <v>1063</v>
      </c>
      <c r="D266" s="115" t="s">
        <v>1137</v>
      </c>
      <c r="E266" s="115" t="s">
        <v>126</v>
      </c>
      <c r="F266" s="118">
        <v>43465.25</v>
      </c>
      <c r="G266" s="119">
        <v>18000</v>
      </c>
      <c r="H266" s="119">
        <v>18000</v>
      </c>
      <c r="I266" s="115" t="s">
        <v>1137</v>
      </c>
      <c r="J266" s="120">
        <v>43222.798136574071</v>
      </c>
      <c r="K266" s="115"/>
      <c r="L266" s="115" t="s">
        <v>1829</v>
      </c>
      <c r="M266" s="115" t="s">
        <v>464</v>
      </c>
      <c r="N266" s="127" t="str">
        <f t="shared" si="17"/>
        <v>OPT-CN-PTRSW-SV-Reserves</v>
      </c>
    </row>
    <row r="267" spans="1:14" hidden="1" x14ac:dyDescent="0.35">
      <c r="A267" s="127" t="str">
        <f t="shared" si="16"/>
        <v>OPT-A-VOF-CN-PTRSW-SWP-PEOffice</v>
      </c>
      <c r="B267" s="115" t="s">
        <v>1830</v>
      </c>
      <c r="C267" s="115" t="s">
        <v>1063</v>
      </c>
      <c r="D267" s="115" t="s">
        <v>1137</v>
      </c>
      <c r="E267" s="115" t="s">
        <v>128</v>
      </c>
      <c r="F267" s="118">
        <v>43312.291666666664</v>
      </c>
      <c r="G267" s="119">
        <v>250000</v>
      </c>
      <c r="H267" s="193">
        <v>0</v>
      </c>
      <c r="I267" s="115" t="s">
        <v>1137</v>
      </c>
      <c r="J267" s="120">
        <v>43222.799699074072</v>
      </c>
      <c r="K267" s="115"/>
      <c r="L267" s="115" t="s">
        <v>1831</v>
      </c>
      <c r="M267" s="115" t="s">
        <v>464</v>
      </c>
      <c r="N267" s="127" t="str">
        <f t="shared" si="17"/>
        <v>OPT-A-VOF-CN-PTRSW-SWP-PEOffice</v>
      </c>
    </row>
    <row r="268" spans="1:14" hidden="1" x14ac:dyDescent="0.35">
      <c r="A268" s="127" t="str">
        <f t="shared" si="16"/>
        <v>OPT-A-VOF-CN-SINOPECEAST-SWP-PEOffice</v>
      </c>
      <c r="B268" s="115" t="s">
        <v>1832</v>
      </c>
      <c r="C268" s="115" t="s">
        <v>1063</v>
      </c>
      <c r="D268" s="115" t="s">
        <v>1137</v>
      </c>
      <c r="E268" s="115" t="s">
        <v>128</v>
      </c>
      <c r="F268" s="118">
        <v>43312.291666666664</v>
      </c>
      <c r="G268" s="119">
        <v>70000</v>
      </c>
      <c r="H268" s="119">
        <v>0</v>
      </c>
      <c r="I268" s="115" t="s">
        <v>1137</v>
      </c>
      <c r="J268" s="120">
        <v>43222.801874999997</v>
      </c>
      <c r="K268" s="115"/>
      <c r="L268" s="115" t="s">
        <v>1833</v>
      </c>
      <c r="M268" s="115" t="s">
        <v>464</v>
      </c>
      <c r="N268" s="127" t="str">
        <f t="shared" si="17"/>
        <v>OPT-A-VOF-CN-SINOPECEAST-SWP-PEOffice</v>
      </c>
    </row>
    <row r="269" spans="1:14" hidden="1" x14ac:dyDescent="0.35">
      <c r="A269" s="127" t="str">
        <f t="shared" si="16"/>
        <v>OPT-A-DigitalE&amp;P-CN-PTRDAGANG-SV</v>
      </c>
      <c r="B269" s="115" t="s">
        <v>1834</v>
      </c>
      <c r="C269" s="115" t="s">
        <v>1063</v>
      </c>
      <c r="D269" s="115" t="s">
        <v>1137</v>
      </c>
      <c r="E269" s="115" t="s">
        <v>126</v>
      </c>
      <c r="F269" s="118">
        <v>43465.25</v>
      </c>
      <c r="G269" s="119">
        <v>93000</v>
      </c>
      <c r="H269" s="119">
        <v>93000</v>
      </c>
      <c r="I269" s="115" t="s">
        <v>1137</v>
      </c>
      <c r="J269" s="120">
        <v>43222.803263888891</v>
      </c>
      <c r="K269" s="115"/>
      <c r="L269" s="115" t="s">
        <v>1835</v>
      </c>
      <c r="M269" s="115" t="s">
        <v>464</v>
      </c>
      <c r="N269" s="127" t="str">
        <f t="shared" si="17"/>
        <v>OPT-A-DigitalE&amp;P-CN-PTRDAGANG-SV</v>
      </c>
    </row>
    <row r="270" spans="1:14" hidden="1" x14ac:dyDescent="0.35">
      <c r="A270" s="127" t="str">
        <f t="shared" si="16"/>
        <v>OPT-A-VOF-CN-SINOPECSW-SWP-PEOffice</v>
      </c>
      <c r="B270" s="115" t="s">
        <v>1836</v>
      </c>
      <c r="C270" s="115" t="s">
        <v>1063</v>
      </c>
      <c r="D270" s="115" t="s">
        <v>1137</v>
      </c>
      <c r="E270" s="115" t="s">
        <v>128</v>
      </c>
      <c r="F270" s="118">
        <v>43404.291666666664</v>
      </c>
      <c r="G270" s="119">
        <v>280000</v>
      </c>
      <c r="H270" s="119">
        <v>0</v>
      </c>
      <c r="I270" s="115" t="s">
        <v>1137</v>
      </c>
      <c r="J270" s="120">
        <v>43222.805509259262</v>
      </c>
      <c r="K270" s="115"/>
      <c r="L270" s="115" t="s">
        <v>1837</v>
      </c>
      <c r="M270" s="115" t="s">
        <v>464</v>
      </c>
      <c r="N270" s="127" t="str">
        <f t="shared" si="17"/>
        <v>OPT-A-VOF-CN-SINOPECSW-SWP-PEOffice</v>
      </c>
    </row>
    <row r="271" spans="1:14" hidden="1" x14ac:dyDescent="0.35">
      <c r="A271" s="127" t="str">
        <f t="shared" si="16"/>
        <v>OPT-A-DigitalE&amp;P-CN-PTRXINJIANG-SV</v>
      </c>
      <c r="B271" s="115" t="s">
        <v>1838</v>
      </c>
      <c r="C271" s="115" t="s">
        <v>1063</v>
      </c>
      <c r="D271" s="115" t="s">
        <v>1137</v>
      </c>
      <c r="E271" s="115" t="s">
        <v>128</v>
      </c>
      <c r="F271" s="118">
        <v>43281.291666666664</v>
      </c>
      <c r="G271" s="119">
        <v>100000</v>
      </c>
      <c r="H271" s="119">
        <v>100000</v>
      </c>
      <c r="I271" s="115" t="s">
        <v>1137</v>
      </c>
      <c r="J271" s="120">
        <v>43248.050185185188</v>
      </c>
      <c r="K271" s="115"/>
      <c r="L271" s="115" t="s">
        <v>1839</v>
      </c>
      <c r="M271" s="115" t="s">
        <v>464</v>
      </c>
      <c r="N271" s="127" t="str">
        <f t="shared" si="17"/>
        <v>OPT-A-DigitalE&amp;P-CN-PTRXINJIANG-SV</v>
      </c>
    </row>
    <row r="272" spans="1:14" hidden="1" x14ac:dyDescent="0.35">
      <c r="A272" s="127" t="str">
        <f t="shared" si="16"/>
        <v>OPT-A-VOF-CN-PTRXINJIANG-SV-GRI</v>
      </c>
      <c r="B272" s="115" t="s">
        <v>1840</v>
      </c>
      <c r="C272" s="115" t="s">
        <v>1063</v>
      </c>
      <c r="D272" s="115" t="s">
        <v>1137</v>
      </c>
      <c r="E272" s="115" t="s">
        <v>128</v>
      </c>
      <c r="F272" s="118">
        <v>43312.291666666664</v>
      </c>
      <c r="G272" s="119">
        <v>73000</v>
      </c>
      <c r="H272" s="119">
        <v>73000</v>
      </c>
      <c r="I272" s="115" t="s">
        <v>1137</v>
      </c>
      <c r="J272" s="120">
        <v>43222.80777777778</v>
      </c>
      <c r="K272" s="115"/>
      <c r="L272" s="115" t="s">
        <v>1841</v>
      </c>
      <c r="M272" s="115" t="s">
        <v>464</v>
      </c>
      <c r="N272" s="127" t="str">
        <f t="shared" si="17"/>
        <v>OPT-A-VOF-CN-PTRXINJIANG-SV-GRI</v>
      </c>
    </row>
    <row r="273" spans="1:14" hidden="1" x14ac:dyDescent="0.35">
      <c r="A273" s="127" t="str">
        <f t="shared" si="16"/>
        <v>OPT-A-VOF-CN-PTRXINJIANG-SV-ZhunEast</v>
      </c>
      <c r="B273" s="115" t="s">
        <v>1842</v>
      </c>
      <c r="C273" s="115" t="s">
        <v>1063</v>
      </c>
      <c r="D273" s="115" t="s">
        <v>1137</v>
      </c>
      <c r="E273" s="115" t="s">
        <v>128</v>
      </c>
      <c r="F273" s="118">
        <v>43281.291666666664</v>
      </c>
      <c r="G273" s="119">
        <v>50000</v>
      </c>
      <c r="H273" s="119">
        <v>50000</v>
      </c>
      <c r="I273" s="115" t="s">
        <v>1137</v>
      </c>
      <c r="J273" s="120">
        <v>43222.808865740742</v>
      </c>
      <c r="K273" s="115"/>
      <c r="L273" s="115" t="s">
        <v>1843</v>
      </c>
      <c r="M273" s="115" t="s">
        <v>464</v>
      </c>
      <c r="N273" s="127" t="str">
        <f t="shared" si="17"/>
        <v>OPT-A-VOF-CN-PTRXINJIANG-SV-ZhunEast</v>
      </c>
    </row>
    <row r="274" spans="1:14" hidden="1" x14ac:dyDescent="0.35">
      <c r="A274" s="127" t="str">
        <f t="shared" si="16"/>
        <v>PetroBank_CN_Sinopec International_SWP_upgrade</v>
      </c>
      <c r="B274" s="115" t="s">
        <v>1844</v>
      </c>
      <c r="C274" s="115" t="s">
        <v>1063</v>
      </c>
      <c r="D274" s="115" t="s">
        <v>1116</v>
      </c>
      <c r="E274" s="115" t="s">
        <v>674</v>
      </c>
      <c r="F274" s="118">
        <v>43819.25</v>
      </c>
      <c r="G274" s="119">
        <v>200000</v>
      </c>
      <c r="H274" s="119">
        <v>0</v>
      </c>
      <c r="I274" s="115" t="s">
        <v>1116</v>
      </c>
      <c r="J274" s="120">
        <v>43257.067106481481</v>
      </c>
      <c r="K274" s="115"/>
      <c r="L274" s="115" t="s">
        <v>1845</v>
      </c>
      <c r="M274" s="115" t="s">
        <v>464</v>
      </c>
      <c r="N274" s="127" t="str">
        <f t="shared" si="17"/>
        <v>PetroBank_CN_Sinopec International_SWP_upgrade</v>
      </c>
    </row>
    <row r="275" spans="1:14" hidden="1" x14ac:dyDescent="0.35">
      <c r="A275" s="127" t="str">
        <f t="shared" si="16"/>
        <v>A-10EP_CHN_Sinopec North_SWP_DSG</v>
      </c>
      <c r="B275" s="115" t="s">
        <v>1846</v>
      </c>
      <c r="C275" s="115" t="s">
        <v>1063</v>
      </c>
      <c r="D275" s="115" t="s">
        <v>1116</v>
      </c>
      <c r="E275" s="115" t="s">
        <v>674</v>
      </c>
      <c r="F275" s="118">
        <v>43819.25</v>
      </c>
      <c r="G275" s="119">
        <v>200000</v>
      </c>
      <c r="H275" s="119">
        <v>0</v>
      </c>
      <c r="I275" s="115" t="s">
        <v>1116</v>
      </c>
      <c r="J275" s="120">
        <v>43237.913807870369</v>
      </c>
      <c r="K275" s="115"/>
      <c r="L275" s="115" t="s">
        <v>1847</v>
      </c>
      <c r="M275" s="115" t="s">
        <v>464</v>
      </c>
      <c r="N275" s="127" t="str">
        <f t="shared" si="17"/>
        <v>A-10EP_CHN_Sinopec North_SWP_DSG</v>
      </c>
    </row>
    <row r="276" spans="1:14" hidden="1" x14ac:dyDescent="0.35">
      <c r="A276" s="127" t="str">
        <f t="shared" si="16"/>
        <v>LIFE2018-CHINA_A-EDT50014_Sinopec engineering institute_SWP_EDT</v>
      </c>
      <c r="B276" s="115" t="s">
        <v>1848</v>
      </c>
      <c r="C276" s="115" t="s">
        <v>1063</v>
      </c>
      <c r="D276" s="115" t="s">
        <v>1116</v>
      </c>
      <c r="E276" s="115" t="s">
        <v>127</v>
      </c>
      <c r="F276" s="118">
        <v>43812.25</v>
      </c>
      <c r="G276" s="119">
        <v>100000</v>
      </c>
      <c r="H276" s="119">
        <v>0</v>
      </c>
      <c r="I276" s="115" t="s">
        <v>1116</v>
      </c>
      <c r="J276" s="120">
        <v>43244.958460648151</v>
      </c>
      <c r="K276" s="115"/>
      <c r="L276" s="115" t="s">
        <v>1168</v>
      </c>
      <c r="M276" s="115" t="s">
        <v>464</v>
      </c>
      <c r="N276" s="127" t="str">
        <f t="shared" si="17"/>
        <v>LIFE2018-CHINA_A-EDT50014_Sinopec engineering institute_SWP_EDT</v>
      </c>
    </row>
    <row r="277" spans="1:14" hidden="1" x14ac:dyDescent="0.35">
      <c r="A277" s="127" t="str">
        <f t="shared" si="16"/>
        <v>A-DigitalEP_CHN_Sinopec International_SWP_DSG DSIS</v>
      </c>
      <c r="B277" s="115" t="s">
        <v>1169</v>
      </c>
      <c r="C277" s="115" t="s">
        <v>1063</v>
      </c>
      <c r="D277" s="115" t="s">
        <v>1116</v>
      </c>
      <c r="E277" s="115" t="s">
        <v>674</v>
      </c>
      <c r="F277" s="118">
        <v>43462.25</v>
      </c>
      <c r="G277" s="119">
        <v>200000</v>
      </c>
      <c r="H277" s="119">
        <v>0</v>
      </c>
      <c r="I277" s="115" t="s">
        <v>1116</v>
      </c>
      <c r="J277" s="120">
        <v>43244.100023148145</v>
      </c>
      <c r="K277" s="115"/>
      <c r="L277" s="115" t="s">
        <v>1170</v>
      </c>
      <c r="M277" s="115" t="s">
        <v>464</v>
      </c>
      <c r="N277" s="127" t="str">
        <f t="shared" si="17"/>
        <v>A-DigitalEP_CHN_Sinopec International_SWP_DSG DSIS</v>
      </c>
    </row>
    <row r="278" spans="1:14" hidden="1" x14ac:dyDescent="0.35">
      <c r="A278" s="127" t="str">
        <f t="shared" si="16"/>
        <v>A-10EP_CN_Sinopec ZhongYuan_SWP_Geofram displacement</v>
      </c>
      <c r="B278" s="115" t="s">
        <v>1849</v>
      </c>
      <c r="C278" s="115" t="s">
        <v>1063</v>
      </c>
      <c r="D278" s="115" t="s">
        <v>1116</v>
      </c>
      <c r="E278" s="115" t="s">
        <v>674</v>
      </c>
      <c r="F278" s="118">
        <v>44181.25</v>
      </c>
      <c r="G278" s="119">
        <v>500000</v>
      </c>
      <c r="H278" s="119">
        <v>0</v>
      </c>
      <c r="I278" s="115" t="s">
        <v>1116</v>
      </c>
      <c r="J278" s="120">
        <v>43247.80190972222</v>
      </c>
      <c r="K278" s="115"/>
      <c r="L278" s="115" t="s">
        <v>1850</v>
      </c>
      <c r="M278" s="115" t="s">
        <v>464</v>
      </c>
      <c r="N278" s="127" t="str">
        <f t="shared" si="17"/>
        <v>A-10EP_CN_Sinopec ZhongYuan_SWP_Geofram displacement</v>
      </c>
    </row>
    <row r="279" spans="1:14" hidden="1" x14ac:dyDescent="0.35">
      <c r="A279" s="127" t="str">
        <f t="shared" si="16"/>
        <v>A-WC4.0_CN_Sinopec NW_SWP&amp;SW_RTOC_EDT_DSIS_LIFE18</v>
      </c>
      <c r="B279" s="115" t="s">
        <v>1851</v>
      </c>
      <c r="C279" s="115" t="s">
        <v>1063</v>
      </c>
      <c r="D279" s="115" t="s">
        <v>1116</v>
      </c>
      <c r="E279" s="115" t="s">
        <v>674</v>
      </c>
      <c r="F279" s="118">
        <v>43804.25</v>
      </c>
      <c r="G279" s="119">
        <v>300000</v>
      </c>
      <c r="H279" s="193">
        <v>0</v>
      </c>
      <c r="I279" s="115" t="s">
        <v>1116</v>
      </c>
      <c r="J279" s="120">
        <v>43262.15520833333</v>
      </c>
      <c r="K279" s="115"/>
      <c r="L279" s="115" t="s">
        <v>1852</v>
      </c>
      <c r="M279" s="115" t="s">
        <v>464</v>
      </c>
      <c r="N279" s="127" t="str">
        <f t="shared" si="17"/>
        <v>A-WC4.0_CN_Sinopec NW_SWP&amp;SW_RTOC_EDT_DSIS_LIFE18</v>
      </c>
    </row>
    <row r="280" spans="1:14" hidden="1" x14ac:dyDescent="0.35">
      <c r="A280" s="127" t="str">
        <f t="shared" si="16"/>
        <v>A-Digital_CN_Sinopec_SWP_WC4.0 LIFE2018 HOUSTON</v>
      </c>
      <c r="B280" s="115" t="s">
        <v>1853</v>
      </c>
      <c r="C280" s="115" t="s">
        <v>1063</v>
      </c>
      <c r="D280" s="115" t="s">
        <v>1116</v>
      </c>
      <c r="E280" s="115" t="s">
        <v>674</v>
      </c>
      <c r="F280" s="118">
        <v>43389.291666666664</v>
      </c>
      <c r="G280" s="119">
        <v>1000000</v>
      </c>
      <c r="H280" s="119">
        <v>0</v>
      </c>
      <c r="I280" s="115" t="s">
        <v>1116</v>
      </c>
      <c r="J280" s="120">
        <v>43257.064814814818</v>
      </c>
      <c r="K280" s="115"/>
      <c r="L280" s="115" t="s">
        <v>1854</v>
      </c>
      <c r="M280" s="115" t="s">
        <v>464</v>
      </c>
      <c r="N280" s="127" t="str">
        <f t="shared" si="17"/>
        <v>A-Digital_CN_Sinopec_SWP_WC4.0 LIFE2018 HOUSTON</v>
      </c>
    </row>
    <row r="281" spans="1:14" hidden="1" x14ac:dyDescent="0.35">
      <c r="A281" s="127" t="str">
        <f t="shared" si="16"/>
        <v>A-Digital_CHN_Sinopec RIPP_SW_Internet of thing</v>
      </c>
      <c r="B281" s="115" t="s">
        <v>1855</v>
      </c>
      <c r="C281" s="115" t="s">
        <v>1063</v>
      </c>
      <c r="D281" s="115" t="s">
        <v>1116</v>
      </c>
      <c r="E281" s="115" t="s">
        <v>674</v>
      </c>
      <c r="F281" s="118">
        <v>43818.25</v>
      </c>
      <c r="G281" s="119">
        <v>100000</v>
      </c>
      <c r="H281" s="119">
        <v>0</v>
      </c>
      <c r="I281" s="115" t="s">
        <v>1116</v>
      </c>
      <c r="J281" s="120">
        <v>43151.085590277777</v>
      </c>
      <c r="K281" s="115"/>
      <c r="L281" s="115" t="s">
        <v>1856</v>
      </c>
      <c r="M281" s="115" t="s">
        <v>464</v>
      </c>
      <c r="N281" s="127" t="str">
        <f t="shared" si="17"/>
        <v>A-Digital_CHN_Sinopec RIPP_SW_Internet of thing</v>
      </c>
    </row>
    <row r="282" spans="1:14" hidden="1" x14ac:dyDescent="0.35">
      <c r="A282" s="127" t="str">
        <f t="shared" si="16"/>
        <v>SeisSpace_CHN_Sinopec Shanghai_SW_SeisSpace</v>
      </c>
      <c r="B282" s="115" t="s">
        <v>1857</v>
      </c>
      <c r="C282" s="115" t="s">
        <v>1063</v>
      </c>
      <c r="D282" s="115" t="s">
        <v>1116</v>
      </c>
      <c r="E282" s="115" t="s">
        <v>674</v>
      </c>
      <c r="F282" s="118">
        <v>43461.25</v>
      </c>
      <c r="G282" s="119">
        <v>100000</v>
      </c>
      <c r="H282" s="119">
        <v>0</v>
      </c>
      <c r="I282" s="115" t="s">
        <v>1116</v>
      </c>
      <c r="J282" s="120">
        <v>43234.177604166667</v>
      </c>
      <c r="K282" s="115"/>
      <c r="L282" s="115" t="s">
        <v>1858</v>
      </c>
      <c r="M282" s="115" t="s">
        <v>464</v>
      </c>
      <c r="N282" s="127" t="str">
        <f t="shared" si="17"/>
        <v>SeisSpace_CHN_Sinopec Shanghai_SW_SeisSpace</v>
      </c>
    </row>
    <row r="283" spans="1:14" hidden="1" x14ac:dyDescent="0.35">
      <c r="A283" s="127" t="str">
        <f t="shared" si="16"/>
        <v>A-EDT500014_CHN_Sinopec Jianghan_SW_Netool</v>
      </c>
      <c r="B283" s="115" t="s">
        <v>1859</v>
      </c>
      <c r="C283" s="115" t="s">
        <v>1063</v>
      </c>
      <c r="D283" s="115" t="s">
        <v>1116</v>
      </c>
      <c r="E283" s="115" t="s">
        <v>674</v>
      </c>
      <c r="F283" s="118">
        <v>43826.25</v>
      </c>
      <c r="G283" s="119">
        <v>100000</v>
      </c>
      <c r="H283" s="119">
        <v>0</v>
      </c>
      <c r="I283" s="115" t="s">
        <v>1116</v>
      </c>
      <c r="J283" s="120">
        <v>43195.113622685189</v>
      </c>
      <c r="K283" s="115"/>
      <c r="L283" s="115" t="s">
        <v>1175</v>
      </c>
      <c r="M283" s="115" t="s">
        <v>464</v>
      </c>
      <c r="N283" s="127" t="str">
        <f t="shared" si="17"/>
        <v>A-EDT500014_CHN_Sinopec Jianghan_SW_Netool</v>
      </c>
    </row>
    <row r="284" spans="1:14" hidden="1" x14ac:dyDescent="0.35">
      <c r="A284" s="127" t="str">
        <f t="shared" si="16"/>
        <v>A-PILM_CN_Sinopec HQ_SWP_Palantir SW and SV</v>
      </c>
      <c r="B284" s="115" t="s">
        <v>1173</v>
      </c>
      <c r="C284" s="115" t="s">
        <v>1063</v>
      </c>
      <c r="D284" s="115" t="s">
        <v>1116</v>
      </c>
      <c r="E284" s="115" t="s">
        <v>127</v>
      </c>
      <c r="F284" s="118">
        <v>43462.25</v>
      </c>
      <c r="G284" s="119">
        <v>200000</v>
      </c>
      <c r="H284" s="119">
        <v>0</v>
      </c>
      <c r="I284" s="115" t="s">
        <v>1116</v>
      </c>
      <c r="J284" s="120">
        <v>43215.523333333331</v>
      </c>
      <c r="K284" s="115"/>
      <c r="L284" s="115" t="s">
        <v>1174</v>
      </c>
      <c r="M284" s="115" t="s">
        <v>464</v>
      </c>
      <c r="N284" s="127" t="str">
        <f t="shared" si="17"/>
        <v>A-PILM_CN_Sinopec HQ_SWP_Palantir SW and SV</v>
      </c>
    </row>
    <row r="285" spans="1:14" hidden="1" x14ac:dyDescent="0.35">
      <c r="A285" s="127" t="str">
        <f t="shared" si="16"/>
        <v>A-PILM-CHN-Sinopec HQ- Palantir</v>
      </c>
      <c r="B285" s="115" t="s">
        <v>1166</v>
      </c>
      <c r="C285" s="115" t="s">
        <v>1063</v>
      </c>
      <c r="D285" s="115" t="s">
        <v>1116</v>
      </c>
      <c r="E285" s="115" t="s">
        <v>674</v>
      </c>
      <c r="F285" s="118">
        <v>43461.25</v>
      </c>
      <c r="G285" s="119">
        <v>300000</v>
      </c>
      <c r="H285" s="119">
        <v>0</v>
      </c>
      <c r="I285" s="115" t="s">
        <v>1116</v>
      </c>
      <c r="J285" s="120">
        <v>43228.159432870372</v>
      </c>
      <c r="K285" s="115"/>
      <c r="L285" s="115" t="s">
        <v>1167</v>
      </c>
      <c r="M285" s="115" t="s">
        <v>464</v>
      </c>
      <c r="N285" s="127" t="str">
        <f t="shared" si="17"/>
        <v>A-PILM-CHN-Sinopec HQ- Palantir</v>
      </c>
    </row>
    <row r="286" spans="1:14" hidden="1" x14ac:dyDescent="0.35">
      <c r="A286" s="127" t="str">
        <f t="shared" si="16"/>
        <v>A-EDT500014_CHN_Sinopec Northeast_SWP_EDT</v>
      </c>
      <c r="B286" s="115" t="s">
        <v>1171</v>
      </c>
      <c r="C286" s="115" t="s">
        <v>1063</v>
      </c>
      <c r="D286" s="115" t="s">
        <v>1116</v>
      </c>
      <c r="E286" s="115" t="s">
        <v>674</v>
      </c>
      <c r="F286" s="118">
        <v>43432.25</v>
      </c>
      <c r="G286" s="119">
        <v>200000</v>
      </c>
      <c r="H286" s="119">
        <v>0</v>
      </c>
      <c r="I286" s="115" t="s">
        <v>1116</v>
      </c>
      <c r="J286" s="120">
        <v>43252.935636574075</v>
      </c>
      <c r="K286" s="115"/>
      <c r="L286" s="115" t="s">
        <v>1172</v>
      </c>
      <c r="M286" s="115" t="s">
        <v>464</v>
      </c>
      <c r="N286" s="127" t="str">
        <f t="shared" si="17"/>
        <v>A-EDT500014_CHN_Sinopec Northeast_SWP_EDT</v>
      </c>
    </row>
    <row r="287" spans="1:14" hidden="1" x14ac:dyDescent="0.35">
      <c r="A287" s="127" t="str">
        <f t="shared" si="16"/>
        <v>A-EDT500014_CHN_Sinopec Zhongyuan_SWP_EDT 5000.14</v>
      </c>
      <c r="B287" s="115" t="s">
        <v>1860</v>
      </c>
      <c r="C287" s="115" t="s">
        <v>1063</v>
      </c>
      <c r="D287" s="115" t="s">
        <v>1116</v>
      </c>
      <c r="E287" s="115" t="s">
        <v>674</v>
      </c>
      <c r="F287" s="118">
        <v>43462.25</v>
      </c>
      <c r="G287" s="119">
        <v>100000</v>
      </c>
      <c r="H287" s="119">
        <v>0</v>
      </c>
      <c r="I287" s="115" t="s">
        <v>1116</v>
      </c>
      <c r="J287" s="120">
        <v>43206.103263888886</v>
      </c>
      <c r="K287" s="115"/>
      <c r="L287" s="115" t="s">
        <v>1176</v>
      </c>
      <c r="M287" s="115" t="s">
        <v>464</v>
      </c>
      <c r="N287" s="127" t="str">
        <f t="shared" si="17"/>
        <v>A-EDT500014_CHN_Sinopec Zhongyuan_SWP_EDT 5000.14</v>
      </c>
    </row>
    <row r="288" spans="1:14" hidden="1" x14ac:dyDescent="0.35">
      <c r="A288" s="127" t="str">
        <f t="shared" si="16"/>
        <v>A-10EP-Sinopec HQ-EPRI-Nanjing-Geophysical institute</v>
      </c>
      <c r="B288" s="115" t="s">
        <v>1117</v>
      </c>
      <c r="C288" s="115" t="s">
        <v>1063</v>
      </c>
      <c r="D288" s="115" t="s">
        <v>1116</v>
      </c>
      <c r="E288" s="115" t="s">
        <v>674</v>
      </c>
      <c r="F288" s="118">
        <v>43823.25</v>
      </c>
      <c r="G288" s="119">
        <v>200000</v>
      </c>
      <c r="H288" s="119">
        <v>0</v>
      </c>
      <c r="I288" s="115" t="s">
        <v>1116</v>
      </c>
      <c r="J288" s="120">
        <v>43263.485578703701</v>
      </c>
      <c r="K288" s="115"/>
      <c r="L288" s="115" t="s">
        <v>1118</v>
      </c>
      <c r="M288" s="115" t="s">
        <v>464</v>
      </c>
      <c r="N288" s="127" t="str">
        <f t="shared" si="17"/>
        <v>A-10EP-Sinopec HQ-EPRI-Nanjing-Geophysical institute</v>
      </c>
    </row>
    <row r="289" spans="1:14" hidden="1" x14ac:dyDescent="0.35">
      <c r="A289" s="127" t="str">
        <f t="shared" si="16"/>
        <v>A-10EP_CN_SINOPEC He Nan_SWP_10EP</v>
      </c>
      <c r="B289" s="115" t="s">
        <v>1861</v>
      </c>
      <c r="C289" s="115" t="s">
        <v>1063</v>
      </c>
      <c r="D289" s="115" t="s">
        <v>1116</v>
      </c>
      <c r="E289" s="115" t="s">
        <v>674</v>
      </c>
      <c r="F289" s="118">
        <v>43797.25</v>
      </c>
      <c r="G289" s="119">
        <v>200000</v>
      </c>
      <c r="H289" s="119">
        <v>0</v>
      </c>
      <c r="I289" s="115" t="s">
        <v>1116</v>
      </c>
      <c r="J289" s="120">
        <v>43172.391909722224</v>
      </c>
      <c r="K289" s="115"/>
      <c r="L289" s="115" t="s">
        <v>1862</v>
      </c>
      <c r="M289" s="115" t="s">
        <v>464</v>
      </c>
      <c r="N289" s="127" t="str">
        <f t="shared" si="17"/>
        <v>A-10EP_CN_SINOPEC He Nan_SWP_10EP</v>
      </c>
    </row>
    <row r="290" spans="1:14" hidden="1" x14ac:dyDescent="0.35">
      <c r="A290" s="127" t="str">
        <f t="shared" si="16"/>
        <v>A-10ep_CHN_Sinopec Northwest_SW_DSG</v>
      </c>
      <c r="B290" s="115" t="s">
        <v>1163</v>
      </c>
      <c r="C290" s="115" t="s">
        <v>1063</v>
      </c>
      <c r="D290" s="115" t="s">
        <v>1116</v>
      </c>
      <c r="E290" s="115" t="s">
        <v>128</v>
      </c>
      <c r="F290" s="118">
        <v>43454.25</v>
      </c>
      <c r="G290" s="119">
        <v>500000</v>
      </c>
      <c r="H290" s="119">
        <v>0</v>
      </c>
      <c r="I290" s="115" t="s">
        <v>1116</v>
      </c>
      <c r="J290" s="120">
        <v>43258.882916666669</v>
      </c>
      <c r="K290" s="115"/>
      <c r="L290" s="115" t="s">
        <v>1863</v>
      </c>
      <c r="M290" s="115" t="s">
        <v>464</v>
      </c>
      <c r="N290" s="127" t="str">
        <f t="shared" si="17"/>
        <v>A-10ep_CHN_Sinopec Northwest_SW_DSG</v>
      </c>
    </row>
    <row r="291" spans="1:14" hidden="1" x14ac:dyDescent="0.35">
      <c r="A291" s="127" t="str">
        <f t="shared" si="16"/>
        <v>A-DSP_CHN_Siniopec Norhwest_SWP_NeTool Nexus caseingware</v>
      </c>
      <c r="B291" s="115" t="s">
        <v>1864</v>
      </c>
      <c r="C291" s="115" t="s">
        <v>1063</v>
      </c>
      <c r="D291" s="115" t="s">
        <v>1116</v>
      </c>
      <c r="E291" s="115" t="s">
        <v>127</v>
      </c>
      <c r="F291" s="118">
        <v>43827.25</v>
      </c>
      <c r="G291" s="119">
        <v>70000</v>
      </c>
      <c r="H291" s="119">
        <v>0</v>
      </c>
      <c r="I291" s="115" t="s">
        <v>1116</v>
      </c>
      <c r="J291" s="120">
        <v>43158.94494212963</v>
      </c>
      <c r="K291" s="115"/>
      <c r="L291" s="115" t="s">
        <v>1162</v>
      </c>
      <c r="M291" s="115" t="s">
        <v>464</v>
      </c>
      <c r="N291" s="127" t="str">
        <f t="shared" si="17"/>
        <v>A-DSP_CHN_Siniopec Norhwest_SWP_NeTool Nexus caseingware</v>
      </c>
    </row>
    <row r="292" spans="1:14" hidden="1" x14ac:dyDescent="0.35">
      <c r="A292" s="127" t="str">
        <f t="shared" si="16"/>
        <v>A-10ep_CN_Sinopec East_SWP_RTOC&amp;VOF_LIFE18</v>
      </c>
      <c r="B292" s="115" t="s">
        <v>1865</v>
      </c>
      <c r="C292" s="115" t="s">
        <v>1063</v>
      </c>
      <c r="D292" s="115" t="s">
        <v>1116</v>
      </c>
      <c r="E292" s="115" t="s">
        <v>674</v>
      </c>
      <c r="F292" s="118">
        <v>43615.291666666664</v>
      </c>
      <c r="G292" s="119">
        <v>200000</v>
      </c>
      <c r="H292" s="119">
        <v>0</v>
      </c>
      <c r="I292" s="115" t="s">
        <v>1116</v>
      </c>
      <c r="J292" s="120">
        <v>43257.027407407404</v>
      </c>
      <c r="K292" s="115"/>
      <c r="L292" s="115" t="s">
        <v>1866</v>
      </c>
      <c r="M292" s="115" t="s">
        <v>464</v>
      </c>
      <c r="N292" s="127" t="str">
        <f t="shared" si="17"/>
        <v>A-10ep_CN_Sinopec East_SWP_RTOC&amp;VOF_LIFE18</v>
      </c>
    </row>
    <row r="293" spans="1:14" hidden="1" x14ac:dyDescent="0.35">
      <c r="A293" s="127" t="str">
        <f t="shared" si="16"/>
        <v>Aries_CHN_Sinopec Shengli_SWP</v>
      </c>
      <c r="B293" s="115" t="s">
        <v>1867</v>
      </c>
      <c r="C293" s="115" t="s">
        <v>1063</v>
      </c>
      <c r="D293" s="115" t="s">
        <v>1116</v>
      </c>
      <c r="E293" s="115" t="s">
        <v>674</v>
      </c>
      <c r="F293" s="118">
        <v>43446.25</v>
      </c>
      <c r="G293" s="119">
        <v>50000</v>
      </c>
      <c r="H293" s="119">
        <v>0</v>
      </c>
      <c r="I293" s="115" t="s">
        <v>1116</v>
      </c>
      <c r="J293" s="120">
        <v>43255.195439814815</v>
      </c>
      <c r="K293" s="115"/>
      <c r="L293" s="115" t="s">
        <v>1868</v>
      </c>
      <c r="M293" s="115" t="s">
        <v>464</v>
      </c>
      <c r="N293" s="127" t="str">
        <f t="shared" si="17"/>
        <v>Aries_CHN_Sinopec Shengli_SWP</v>
      </c>
    </row>
    <row r="294" spans="1:14" hidden="1" x14ac:dyDescent="0.35">
      <c r="A294" s="127" t="str">
        <f t="shared" si="16"/>
        <v>A-EDT500014_CHN_SWP_Sinopec North_EDT</v>
      </c>
      <c r="B294" s="115" t="s">
        <v>1114</v>
      </c>
      <c r="C294" s="115" t="s">
        <v>1063</v>
      </c>
      <c r="D294" s="115" t="s">
        <v>1116</v>
      </c>
      <c r="E294" s="115" t="s">
        <v>674</v>
      </c>
      <c r="F294" s="118">
        <v>43461.25</v>
      </c>
      <c r="G294" s="119">
        <v>200000</v>
      </c>
      <c r="H294" s="119">
        <v>0</v>
      </c>
      <c r="I294" s="115" t="s">
        <v>1116</v>
      </c>
      <c r="J294" s="120">
        <v>43142.946921296294</v>
      </c>
      <c r="K294" s="115"/>
      <c r="L294" s="115" t="s">
        <v>1115</v>
      </c>
      <c r="M294" s="115" t="s">
        <v>464</v>
      </c>
      <c r="N294" s="127" t="str">
        <f t="shared" si="17"/>
        <v>A-EDT500014_CHN_SWP_Sinopec North_EDT</v>
      </c>
    </row>
    <row r="295" spans="1:14" hidden="1" x14ac:dyDescent="0.35">
      <c r="A295" s="127" t="str">
        <f t="shared" si="16"/>
        <v>A-10EP_CN_Sinopec-EPRI_SWP_DSG 10EP</v>
      </c>
      <c r="B295" s="115" t="s">
        <v>1160</v>
      </c>
      <c r="C295" s="115" t="s">
        <v>1063</v>
      </c>
      <c r="D295" s="115" t="s">
        <v>1116</v>
      </c>
      <c r="E295" s="115" t="s">
        <v>674</v>
      </c>
      <c r="F295" s="118">
        <v>43826.25</v>
      </c>
      <c r="G295" s="119">
        <v>1000000</v>
      </c>
      <c r="H295" s="119">
        <v>0</v>
      </c>
      <c r="I295" s="115" t="s">
        <v>1116</v>
      </c>
      <c r="J295" s="120">
        <v>43243.403078703705</v>
      </c>
      <c r="K295" s="115"/>
      <c r="L295" s="115" t="s">
        <v>1161</v>
      </c>
      <c r="M295" s="115" t="s">
        <v>464</v>
      </c>
      <c r="N295" s="127" t="str">
        <f t="shared" si="17"/>
        <v>A-10EP_CN_Sinopec-EPRI_SWP_DSG 10EP</v>
      </c>
    </row>
    <row r="296" spans="1:14" hidden="1" x14ac:dyDescent="0.35">
      <c r="A296" s="127" t="str">
        <f t="shared" si="16"/>
        <v>A-DSP_CHN_Sinopec HQ_SWP_VOF</v>
      </c>
      <c r="B296" s="115" t="s">
        <v>1869</v>
      </c>
      <c r="C296" s="115" t="s">
        <v>1063</v>
      </c>
      <c r="D296" s="115" t="s">
        <v>1116</v>
      </c>
      <c r="E296" s="115" t="s">
        <v>674</v>
      </c>
      <c r="F296" s="118">
        <v>43461.25</v>
      </c>
      <c r="G296" s="119">
        <v>1000000</v>
      </c>
      <c r="H296" s="119">
        <v>0</v>
      </c>
      <c r="I296" s="115" t="s">
        <v>1116</v>
      </c>
      <c r="J296" s="120">
        <v>43255.934930555559</v>
      </c>
      <c r="K296" s="115"/>
      <c r="L296" s="115" t="s">
        <v>1165</v>
      </c>
      <c r="M296" s="115" t="s">
        <v>464</v>
      </c>
      <c r="N296" s="127" t="str">
        <f t="shared" si="17"/>
        <v>A-DSP_CHN_Sinopec HQ_SWP_VOF</v>
      </c>
    </row>
    <row r="297" spans="1:14" hidden="1" x14ac:dyDescent="0.35">
      <c r="A297" s="127" t="str">
        <f t="shared" si="16"/>
        <v>A-DSP_CHN_Sinopec EPRI_SW_Nexus_DMS_LIFE18</v>
      </c>
      <c r="B297" s="115" t="s">
        <v>1870</v>
      </c>
      <c r="C297" s="115" t="s">
        <v>1063</v>
      </c>
      <c r="D297" s="115" t="s">
        <v>1116</v>
      </c>
      <c r="E297" s="115" t="s">
        <v>126</v>
      </c>
      <c r="F297" s="118">
        <v>43432.25</v>
      </c>
      <c r="G297" s="119">
        <v>100000</v>
      </c>
      <c r="H297" s="119">
        <v>0</v>
      </c>
      <c r="I297" s="115" t="s">
        <v>1116</v>
      </c>
      <c r="J297" s="120">
        <v>43263.488495370373</v>
      </c>
      <c r="K297" s="115"/>
      <c r="L297" s="115" t="s">
        <v>1164</v>
      </c>
      <c r="M297" s="115" t="s">
        <v>464</v>
      </c>
      <c r="N297" s="127" t="str">
        <f t="shared" si="17"/>
        <v>A-DSP_CHN_Sinopec EPRI_SW_Nexus_DMS_LIFE18</v>
      </c>
    </row>
    <row r="298" spans="1:14" hidden="1" x14ac:dyDescent="0.35">
      <c r="A298" s="127" t="str">
        <f t="shared" si="16"/>
        <v>A-10EP_CHN_Sinopec Shanghai_SWP_DSG 10EP</v>
      </c>
      <c r="B298" s="115" t="s">
        <v>1871</v>
      </c>
      <c r="C298" s="115" t="s">
        <v>1063</v>
      </c>
      <c r="D298" s="115" t="s">
        <v>1116</v>
      </c>
      <c r="E298" s="115" t="s">
        <v>674</v>
      </c>
      <c r="F298" s="118">
        <v>43462.25</v>
      </c>
      <c r="G298" s="119">
        <v>200000</v>
      </c>
      <c r="H298" s="119">
        <v>0</v>
      </c>
      <c r="I298" s="115" t="s">
        <v>1116</v>
      </c>
      <c r="J298" s="120">
        <v>43195.119490740741</v>
      </c>
      <c r="K298" s="115"/>
      <c r="L298" s="115" t="s">
        <v>1872</v>
      </c>
      <c r="M298" s="115" t="s">
        <v>464</v>
      </c>
      <c r="N298" s="127" t="str">
        <f t="shared" si="17"/>
        <v>A-10EP_CHN_Sinopec Shanghai_SWP_DSG 10EP</v>
      </c>
    </row>
    <row r="299" spans="1:14" hidden="1" x14ac:dyDescent="0.35">
      <c r="A299" s="127" t="str">
        <f t="shared" si="16"/>
        <v>A-10EP_CHN_Sinopec Shengli_SWP_DSG</v>
      </c>
      <c r="B299" s="115" t="s">
        <v>1873</v>
      </c>
      <c r="C299" s="115" t="s">
        <v>1063</v>
      </c>
      <c r="D299" s="115" t="s">
        <v>1116</v>
      </c>
      <c r="E299" s="115" t="s">
        <v>128</v>
      </c>
      <c r="F299" s="118">
        <v>43367.291666666664</v>
      </c>
      <c r="G299" s="119">
        <v>300000</v>
      </c>
      <c r="H299" s="119">
        <v>0</v>
      </c>
      <c r="I299" s="115" t="s">
        <v>1116</v>
      </c>
      <c r="J299" s="120">
        <v>43258.884270833332</v>
      </c>
      <c r="K299" s="115"/>
      <c r="L299" s="115" t="s">
        <v>1874</v>
      </c>
      <c r="M299" s="115" t="s">
        <v>464</v>
      </c>
      <c r="N299" s="127" t="str">
        <f t="shared" si="17"/>
        <v>A-10EP_CHN_Sinopec Shengli_SWP_DSG</v>
      </c>
    </row>
    <row r="300" spans="1:14" hidden="1" x14ac:dyDescent="0.35">
      <c r="A300" s="127" t="str">
        <f t="shared" si="16"/>
        <v>IMS-CNPC-RIPED-SVS-PLANNING-2017</v>
      </c>
      <c r="B300" s="115" t="s">
        <v>1177</v>
      </c>
      <c r="C300" s="115" t="s">
        <v>1063</v>
      </c>
      <c r="D300" s="115" t="s">
        <v>1064</v>
      </c>
      <c r="E300" s="115" t="s">
        <v>127</v>
      </c>
      <c r="F300" s="118">
        <v>43404.291666666664</v>
      </c>
      <c r="G300" s="119">
        <v>250000</v>
      </c>
      <c r="H300" s="119">
        <v>250000</v>
      </c>
      <c r="I300" s="115" t="s">
        <v>1061</v>
      </c>
      <c r="J300" s="120">
        <v>43121.919189814813</v>
      </c>
      <c r="K300" s="115" t="s">
        <v>1120</v>
      </c>
      <c r="L300" s="115" t="s">
        <v>1178</v>
      </c>
      <c r="M300" s="115" t="s">
        <v>464</v>
      </c>
      <c r="N300" s="127" t="str">
        <f t="shared" si="17"/>
        <v>IMS-CNPC-RIPED-SVS-PLANNING-2017</v>
      </c>
    </row>
    <row r="301" spans="1:14" hidden="1" x14ac:dyDescent="0.35">
      <c r="A301" s="127" t="str">
        <f t="shared" si="16"/>
        <v>IQ_CNOOC_Drilling and Complitions -DSWP -SW-Training</v>
      </c>
      <c r="B301" s="115" t="s">
        <v>1181</v>
      </c>
      <c r="C301" s="115" t="s">
        <v>1063</v>
      </c>
      <c r="D301" s="115" t="s">
        <v>1875</v>
      </c>
      <c r="E301" s="115" t="s">
        <v>674</v>
      </c>
      <c r="F301" s="118">
        <v>43370.291666666664</v>
      </c>
      <c r="G301" s="119">
        <v>644360</v>
      </c>
      <c r="H301" s="119">
        <v>360</v>
      </c>
      <c r="I301" s="115" t="s">
        <v>487</v>
      </c>
      <c r="J301" s="120">
        <v>43226.278692129628</v>
      </c>
      <c r="K301" s="115" t="s">
        <v>488</v>
      </c>
      <c r="L301" s="115" t="s">
        <v>1182</v>
      </c>
      <c r="M301" s="115" t="s">
        <v>464</v>
      </c>
      <c r="N301" s="127" t="str">
        <f t="shared" si="17"/>
        <v>IQ_CNOOC_Drilling and Complitions -DSWP -SW-Training</v>
      </c>
    </row>
    <row r="302" spans="1:14" hidden="1" x14ac:dyDescent="0.35">
      <c r="A302" s="127" t="str">
        <f t="shared" si="16"/>
        <v>EG_Qarun_SWP_DSG</v>
      </c>
      <c r="B302" s="115" t="s">
        <v>809</v>
      </c>
      <c r="C302" s="115" t="s">
        <v>756</v>
      </c>
      <c r="D302" s="115" t="s">
        <v>781</v>
      </c>
      <c r="E302" s="115" t="s">
        <v>128</v>
      </c>
      <c r="F302" s="118">
        <v>43465.25</v>
      </c>
      <c r="G302" s="119">
        <v>68000</v>
      </c>
      <c r="H302" s="119">
        <v>0</v>
      </c>
      <c r="I302" s="115" t="s">
        <v>486</v>
      </c>
      <c r="J302" s="120">
        <v>43158.223321759258</v>
      </c>
      <c r="K302" s="115"/>
      <c r="L302" s="115" t="s">
        <v>1876</v>
      </c>
      <c r="M302" s="115" t="s">
        <v>464</v>
      </c>
      <c r="N302" s="127" t="str">
        <f t="shared" si="17"/>
        <v>EG_Qarun_SWP_DSG</v>
      </c>
    </row>
    <row r="303" spans="1:14" hidden="1" x14ac:dyDescent="0.35">
      <c r="A303" s="127" t="str">
        <f t="shared" si="16"/>
        <v>A-10ep_EG_GUPCO_SWA</v>
      </c>
      <c r="B303" s="115" t="s">
        <v>1877</v>
      </c>
      <c r="C303" s="115" t="s">
        <v>756</v>
      </c>
      <c r="D303" s="115" t="s">
        <v>486</v>
      </c>
      <c r="E303" s="115" t="s">
        <v>674</v>
      </c>
      <c r="F303" s="118">
        <v>43404.291666666664</v>
      </c>
      <c r="G303" s="119">
        <v>0</v>
      </c>
      <c r="H303" s="119"/>
      <c r="I303" s="115" t="s">
        <v>486</v>
      </c>
      <c r="J303" s="120">
        <v>43236.319745370369</v>
      </c>
      <c r="K303" s="115"/>
      <c r="L303" s="115" t="s">
        <v>1878</v>
      </c>
      <c r="M303" s="115" t="s">
        <v>464</v>
      </c>
      <c r="N303" s="127" t="str">
        <f t="shared" si="17"/>
        <v>A-10ep_EG_GUPCO_SWA</v>
      </c>
    </row>
    <row r="304" spans="1:14" hidden="1" x14ac:dyDescent="0.35">
      <c r="A304" s="127" t="str">
        <f t="shared" si="16"/>
        <v>A-365_EG_Dana_WC4.0</v>
      </c>
      <c r="B304" s="115" t="s">
        <v>1879</v>
      </c>
      <c r="C304" s="115" t="s">
        <v>756</v>
      </c>
      <c r="D304" s="115" t="s">
        <v>486</v>
      </c>
      <c r="E304" s="115" t="s">
        <v>674</v>
      </c>
      <c r="F304" s="118">
        <v>43373.291666666664</v>
      </c>
      <c r="G304" s="119">
        <v>0</v>
      </c>
      <c r="H304" s="119">
        <v>0</v>
      </c>
      <c r="I304" s="115" t="s">
        <v>486</v>
      </c>
      <c r="J304" s="120">
        <v>43195.172326388885</v>
      </c>
      <c r="K304" s="115"/>
      <c r="L304" s="115" t="s">
        <v>1880</v>
      </c>
      <c r="M304" s="115" t="s">
        <v>464</v>
      </c>
      <c r="N304" s="127" t="str">
        <f t="shared" si="17"/>
        <v>A-365_EG_Dana_WC4.0</v>
      </c>
    </row>
    <row r="305" spans="1:14" hidden="1" x14ac:dyDescent="0.35">
      <c r="A305" s="127" t="str">
        <f t="shared" si="16"/>
        <v>EG_Agiba_SVC_Prospecting</v>
      </c>
      <c r="B305" s="115" t="s">
        <v>886</v>
      </c>
      <c r="C305" s="115" t="s">
        <v>756</v>
      </c>
      <c r="D305" s="115" t="s">
        <v>486</v>
      </c>
      <c r="E305" s="115" t="s">
        <v>127</v>
      </c>
      <c r="F305" s="118">
        <v>43343.291666666664</v>
      </c>
      <c r="G305" s="119">
        <v>100000</v>
      </c>
      <c r="H305" s="119">
        <v>100000</v>
      </c>
      <c r="I305" s="115" t="s">
        <v>486</v>
      </c>
      <c r="J305" s="120">
        <v>43229.371053240742</v>
      </c>
      <c r="K305" s="115"/>
      <c r="L305" s="115" t="s">
        <v>887</v>
      </c>
      <c r="M305" s="115" t="s">
        <v>464</v>
      </c>
      <c r="N305" s="127" t="str">
        <f t="shared" si="17"/>
        <v>EG_Agiba_SVC_Prospecting</v>
      </c>
    </row>
    <row r="306" spans="1:14" hidden="1" x14ac:dyDescent="0.35">
      <c r="A306" s="127" t="str">
        <f t="shared" si="16"/>
        <v>EG_MultipleCustomers_Prospecting_CallPlans</v>
      </c>
      <c r="B306" s="115" t="s">
        <v>1881</v>
      </c>
      <c r="C306" s="115" t="s">
        <v>756</v>
      </c>
      <c r="D306" s="115" t="s">
        <v>486</v>
      </c>
      <c r="E306" s="115" t="s">
        <v>674</v>
      </c>
      <c r="F306" s="118">
        <v>43461.25</v>
      </c>
      <c r="G306" s="119">
        <v>0</v>
      </c>
      <c r="H306" s="119"/>
      <c r="I306" s="115" t="s">
        <v>486</v>
      </c>
      <c r="J306" s="120">
        <v>43167.31417824074</v>
      </c>
      <c r="K306" s="115"/>
      <c r="L306" s="115" t="s">
        <v>1882</v>
      </c>
      <c r="M306" s="115" t="s">
        <v>464</v>
      </c>
      <c r="N306" s="127" t="str">
        <f t="shared" si="17"/>
        <v>EG_MultipleCustomers_Prospecting_CallPlans</v>
      </c>
    </row>
    <row r="307" spans="1:14" hidden="1" x14ac:dyDescent="0.35">
      <c r="A307" s="127" t="str">
        <f t="shared" si="16"/>
        <v>A-Earth_EG_Petrobel</v>
      </c>
      <c r="B307" s="115" t="s">
        <v>808</v>
      </c>
      <c r="C307" s="115" t="s">
        <v>756</v>
      </c>
      <c r="D307" s="115" t="s">
        <v>486</v>
      </c>
      <c r="E307" s="115" t="s">
        <v>126</v>
      </c>
      <c r="F307" s="118">
        <v>43341.291666666664</v>
      </c>
      <c r="G307" s="119">
        <v>1200000</v>
      </c>
      <c r="H307" s="119">
        <v>0</v>
      </c>
      <c r="I307" s="115" t="s">
        <v>486</v>
      </c>
      <c r="J307" s="120">
        <v>43229.369270833333</v>
      </c>
      <c r="K307" s="115"/>
      <c r="L307" s="115" t="s">
        <v>757</v>
      </c>
      <c r="M307" s="115" t="s">
        <v>464</v>
      </c>
      <c r="N307" s="127" t="str">
        <f t="shared" si="17"/>
        <v>A-Earth_EG_Petrobel</v>
      </c>
    </row>
    <row r="308" spans="1:14" hidden="1" x14ac:dyDescent="0.35">
      <c r="A308" s="127" t="str">
        <f t="shared" si="16"/>
        <v>EG_SUCO_SWP_Drillworks</v>
      </c>
      <c r="B308" s="115" t="s">
        <v>1883</v>
      </c>
      <c r="C308" s="115" t="s">
        <v>756</v>
      </c>
      <c r="D308" s="115" t="s">
        <v>486</v>
      </c>
      <c r="E308" s="115" t="s">
        <v>127</v>
      </c>
      <c r="F308" s="118">
        <v>43373.291666666664</v>
      </c>
      <c r="G308" s="119">
        <v>48000</v>
      </c>
      <c r="H308" s="119">
        <v>0</v>
      </c>
      <c r="I308" s="115" t="s">
        <v>486</v>
      </c>
      <c r="J308" s="120">
        <v>43236.335289351853</v>
      </c>
      <c r="K308" s="115"/>
      <c r="L308" s="115" t="s">
        <v>1884</v>
      </c>
      <c r="M308" s="115" t="s">
        <v>464</v>
      </c>
      <c r="N308" s="127" t="str">
        <f t="shared" si="17"/>
        <v>EG_SUCO_SWP_Drillworks</v>
      </c>
    </row>
    <row r="309" spans="1:14" hidden="1" x14ac:dyDescent="0.35">
      <c r="A309" s="127" t="str">
        <f t="shared" si="16"/>
        <v>EG_Petrobel_SVC_Exploration&amp;other domains</v>
      </c>
      <c r="B309" s="115" t="s">
        <v>1183</v>
      </c>
      <c r="C309" s="115" t="s">
        <v>756</v>
      </c>
      <c r="D309" s="115" t="s">
        <v>486</v>
      </c>
      <c r="E309" s="115" t="s">
        <v>128</v>
      </c>
      <c r="F309" s="118">
        <v>43281.291666666664</v>
      </c>
      <c r="G309" s="119">
        <v>100000</v>
      </c>
      <c r="H309" s="119">
        <v>100000</v>
      </c>
      <c r="I309" s="115" t="s">
        <v>486</v>
      </c>
      <c r="J309" s="120">
        <v>43251.250787037039</v>
      </c>
      <c r="K309" s="115"/>
      <c r="L309" s="115" t="s">
        <v>1184</v>
      </c>
      <c r="M309" s="115" t="s">
        <v>464</v>
      </c>
      <c r="N309" s="127" t="str">
        <f t="shared" si="17"/>
        <v>EG_Petrobel_SVC_Exploration&amp;other domains</v>
      </c>
    </row>
    <row r="310" spans="1:14" hidden="1" x14ac:dyDescent="0.35">
      <c r="A310" s="127" t="str">
        <f t="shared" si="16"/>
        <v>EG_BGSE_SWP_EDT</v>
      </c>
      <c r="B310" s="115" t="s">
        <v>1885</v>
      </c>
      <c r="C310" s="115" t="s">
        <v>756</v>
      </c>
      <c r="D310" s="115" t="s">
        <v>486</v>
      </c>
      <c r="E310" s="115" t="s">
        <v>674</v>
      </c>
      <c r="F310" s="118">
        <v>43373.291666666664</v>
      </c>
      <c r="G310" s="119">
        <v>60011</v>
      </c>
      <c r="H310" s="119"/>
      <c r="I310" s="115" t="s">
        <v>486</v>
      </c>
      <c r="J310" s="120">
        <v>43195.178101851852</v>
      </c>
      <c r="K310" s="115"/>
      <c r="L310" s="115" t="s">
        <v>1886</v>
      </c>
      <c r="M310" s="115" t="s">
        <v>464</v>
      </c>
      <c r="N310" s="127" t="str">
        <f t="shared" si="17"/>
        <v>EG_BGSE_SWP_EDT</v>
      </c>
    </row>
    <row r="311" spans="1:14" hidden="1" x14ac:dyDescent="0.35">
      <c r="A311" s="127" t="str">
        <f t="shared" si="16"/>
        <v>EGY_Multiopportunities_Prospecting</v>
      </c>
      <c r="B311" s="115" t="s">
        <v>958</v>
      </c>
      <c r="C311" s="115" t="s">
        <v>756</v>
      </c>
      <c r="D311" s="115" t="s">
        <v>781</v>
      </c>
      <c r="E311" s="115" t="s">
        <v>674</v>
      </c>
      <c r="F311" s="118">
        <v>43830.25</v>
      </c>
      <c r="G311" s="119">
        <v>0</v>
      </c>
      <c r="H311" s="119"/>
      <c r="I311" s="115" t="s">
        <v>791</v>
      </c>
      <c r="J311" s="120">
        <v>42975.57603009259</v>
      </c>
      <c r="K311" s="115"/>
      <c r="L311" s="115" t="s">
        <v>959</v>
      </c>
      <c r="M311" s="115" t="s">
        <v>464</v>
      </c>
      <c r="N311" s="127" t="str">
        <f t="shared" si="17"/>
        <v>EGY_Multiopportunities_Prospecting</v>
      </c>
    </row>
    <row r="312" spans="1:14" hidden="1" x14ac:dyDescent="0.35">
      <c r="A312" s="127" t="str">
        <f t="shared" si="16"/>
        <v>Egy_Multiopportunities_prospecting</v>
      </c>
      <c r="B312" s="115" t="s">
        <v>804</v>
      </c>
      <c r="C312" s="115" t="s">
        <v>756</v>
      </c>
      <c r="D312" s="115" t="s">
        <v>781</v>
      </c>
      <c r="E312" s="115" t="s">
        <v>674</v>
      </c>
      <c r="F312" s="118">
        <v>43516.25</v>
      </c>
      <c r="G312" s="119">
        <v>0</v>
      </c>
      <c r="H312" s="119"/>
      <c r="I312" s="115" t="s">
        <v>791</v>
      </c>
      <c r="J312" s="120">
        <v>42975.576296296298</v>
      </c>
      <c r="K312" s="115"/>
      <c r="L312" s="115" t="s">
        <v>806</v>
      </c>
      <c r="M312" s="115" t="s">
        <v>464</v>
      </c>
      <c r="N312" s="127" t="str">
        <f t="shared" si="17"/>
        <v>Egy_Multiopportunities_prospecting</v>
      </c>
    </row>
    <row r="313" spans="1:14" hidden="1" x14ac:dyDescent="0.35">
      <c r="A313" s="127" t="str">
        <f t="shared" si="16"/>
        <v>Egy_Multiopportunities_prospecting</v>
      </c>
      <c r="B313" s="115" t="s">
        <v>804</v>
      </c>
      <c r="C313" s="115" t="s">
        <v>756</v>
      </c>
      <c r="D313" s="115" t="s">
        <v>781</v>
      </c>
      <c r="E313" s="115" t="s">
        <v>674</v>
      </c>
      <c r="F313" s="118">
        <v>44180.25</v>
      </c>
      <c r="G313" s="119">
        <v>0</v>
      </c>
      <c r="H313" s="119"/>
      <c r="I313" s="115" t="s">
        <v>791</v>
      </c>
      <c r="J313" s="120">
        <v>42975.576296296298</v>
      </c>
      <c r="K313" s="115"/>
      <c r="L313" s="115" t="s">
        <v>807</v>
      </c>
      <c r="M313" s="115" t="s">
        <v>464</v>
      </c>
      <c r="N313" s="127" t="str">
        <f t="shared" si="17"/>
        <v>Egy_Multiopportunities_prospecting</v>
      </c>
    </row>
    <row r="314" spans="1:14" hidden="1" x14ac:dyDescent="0.35">
      <c r="A314" s="127" t="str">
        <f t="shared" si="16"/>
        <v>Egy_Multiopportunities_prospecting</v>
      </c>
      <c r="B314" s="115" t="s">
        <v>804</v>
      </c>
      <c r="C314" s="115" t="s">
        <v>756</v>
      </c>
      <c r="D314" s="115" t="s">
        <v>781</v>
      </c>
      <c r="E314" s="115" t="s">
        <v>674</v>
      </c>
      <c r="F314" s="118">
        <v>44187.25</v>
      </c>
      <c r="G314" s="119">
        <v>0</v>
      </c>
      <c r="H314" s="119"/>
      <c r="I314" s="115" t="s">
        <v>791</v>
      </c>
      <c r="J314" s="120">
        <v>42975.576296296298</v>
      </c>
      <c r="K314" s="115"/>
      <c r="L314" s="115" t="s">
        <v>895</v>
      </c>
      <c r="M314" s="115" t="s">
        <v>464</v>
      </c>
      <c r="N314" s="127" t="str">
        <f t="shared" si="17"/>
        <v>Egy_Multiopportunities_prospecting</v>
      </c>
    </row>
    <row r="315" spans="1:14" hidden="1" x14ac:dyDescent="0.35">
      <c r="A315" s="127" t="str">
        <f t="shared" si="16"/>
        <v>Egy_Multiopportunities_prospecting</v>
      </c>
      <c r="B315" s="115" t="s">
        <v>804</v>
      </c>
      <c r="C315" s="115" t="s">
        <v>756</v>
      </c>
      <c r="D315" s="115" t="s">
        <v>781</v>
      </c>
      <c r="E315" s="115" t="s">
        <v>674</v>
      </c>
      <c r="F315" s="118">
        <v>44189.25</v>
      </c>
      <c r="G315" s="119">
        <v>0</v>
      </c>
      <c r="H315" s="119"/>
      <c r="I315" s="115" t="s">
        <v>791</v>
      </c>
      <c r="J315" s="120">
        <v>42975.576296296298</v>
      </c>
      <c r="K315" s="115"/>
      <c r="L315" s="115" t="s">
        <v>896</v>
      </c>
      <c r="M315" s="115" t="s">
        <v>464</v>
      </c>
      <c r="N315" s="127" t="str">
        <f t="shared" si="17"/>
        <v>Egy_Multiopportunities_prospecting</v>
      </c>
    </row>
    <row r="316" spans="1:14" hidden="1" x14ac:dyDescent="0.35">
      <c r="A316" s="127" t="str">
        <f t="shared" si="16"/>
        <v>Egy_Multiopportunities_prospecting</v>
      </c>
      <c r="B316" s="115" t="s">
        <v>804</v>
      </c>
      <c r="C316" s="115" t="s">
        <v>756</v>
      </c>
      <c r="D316" s="115" t="s">
        <v>781</v>
      </c>
      <c r="E316" s="115" t="s">
        <v>674</v>
      </c>
      <c r="F316" s="118">
        <v>43825.25</v>
      </c>
      <c r="G316" s="119">
        <v>0</v>
      </c>
      <c r="H316" s="119"/>
      <c r="I316" s="115" t="s">
        <v>791</v>
      </c>
      <c r="J316" s="120">
        <v>42975.576296296298</v>
      </c>
      <c r="K316" s="115"/>
      <c r="L316" s="115" t="s">
        <v>897</v>
      </c>
      <c r="M316" s="115" t="s">
        <v>464</v>
      </c>
      <c r="N316" s="127" t="str">
        <f t="shared" si="17"/>
        <v>Egy_Multiopportunities_prospecting</v>
      </c>
    </row>
    <row r="317" spans="1:14" hidden="1" x14ac:dyDescent="0.35">
      <c r="A317" s="127" t="str">
        <f t="shared" si="16"/>
        <v>Egy_Multiopportunities_prospecting</v>
      </c>
      <c r="B317" s="115" t="s">
        <v>804</v>
      </c>
      <c r="C317" s="115" t="s">
        <v>756</v>
      </c>
      <c r="D317" s="115" t="s">
        <v>781</v>
      </c>
      <c r="E317" s="115" t="s">
        <v>674</v>
      </c>
      <c r="F317" s="118">
        <v>44189.25</v>
      </c>
      <c r="G317" s="119">
        <v>0</v>
      </c>
      <c r="H317" s="119"/>
      <c r="I317" s="115" t="s">
        <v>791</v>
      </c>
      <c r="J317" s="120">
        <v>42975.576307870368</v>
      </c>
      <c r="K317" s="115"/>
      <c r="L317" s="115" t="s">
        <v>888</v>
      </c>
      <c r="M317" s="115" t="s">
        <v>464</v>
      </c>
      <c r="N317" s="127" t="str">
        <f t="shared" si="17"/>
        <v>Egy_Multiopportunities_prospecting</v>
      </c>
    </row>
    <row r="318" spans="1:14" hidden="1" x14ac:dyDescent="0.35">
      <c r="A318" s="127" t="str">
        <f t="shared" si="16"/>
        <v>Egy_Multiopportunities_prospecting</v>
      </c>
      <c r="B318" s="115" t="s">
        <v>804</v>
      </c>
      <c r="C318" s="115" t="s">
        <v>756</v>
      </c>
      <c r="D318" s="115" t="s">
        <v>781</v>
      </c>
      <c r="E318" s="115" t="s">
        <v>674</v>
      </c>
      <c r="F318" s="118">
        <v>44196.25</v>
      </c>
      <c r="G318" s="119">
        <v>0</v>
      </c>
      <c r="H318" s="119"/>
      <c r="I318" s="115" t="s">
        <v>791</v>
      </c>
      <c r="J318" s="120">
        <v>42975.576307870368</v>
      </c>
      <c r="K318" s="115"/>
      <c r="L318" s="115" t="s">
        <v>889</v>
      </c>
      <c r="M318" s="115" t="s">
        <v>464</v>
      </c>
      <c r="N318" s="127" t="str">
        <f t="shared" si="17"/>
        <v>Egy_Multiopportunities_prospecting</v>
      </c>
    </row>
    <row r="319" spans="1:14" hidden="1" x14ac:dyDescent="0.35">
      <c r="A319" s="127" t="str">
        <f t="shared" si="16"/>
        <v>Egy_Multiopportunities_prospecting</v>
      </c>
      <c r="B319" s="115" t="s">
        <v>804</v>
      </c>
      <c r="C319" s="115" t="s">
        <v>756</v>
      </c>
      <c r="D319" s="115" t="s">
        <v>781</v>
      </c>
      <c r="E319" s="115" t="s">
        <v>674</v>
      </c>
      <c r="F319" s="118">
        <v>44189.25</v>
      </c>
      <c r="G319" s="119">
        <v>0</v>
      </c>
      <c r="H319" s="119"/>
      <c r="I319" s="115" t="s">
        <v>791</v>
      </c>
      <c r="J319" s="120">
        <v>42975.576307870368</v>
      </c>
      <c r="K319" s="115"/>
      <c r="L319" s="115" t="s">
        <v>890</v>
      </c>
      <c r="M319" s="115" t="s">
        <v>464</v>
      </c>
      <c r="N319" s="127" t="str">
        <f t="shared" si="17"/>
        <v>Egy_Multiopportunities_prospecting</v>
      </c>
    </row>
    <row r="320" spans="1:14" hidden="1" x14ac:dyDescent="0.35">
      <c r="A320" s="127" t="str">
        <f t="shared" si="16"/>
        <v>Egy_Multiopportunities_prospecting</v>
      </c>
      <c r="B320" s="115" t="s">
        <v>804</v>
      </c>
      <c r="C320" s="115" t="s">
        <v>756</v>
      </c>
      <c r="D320" s="115" t="s">
        <v>781</v>
      </c>
      <c r="E320" s="115" t="s">
        <v>674</v>
      </c>
      <c r="F320" s="118">
        <v>44189.25</v>
      </c>
      <c r="G320" s="119">
        <v>0</v>
      </c>
      <c r="H320" s="119"/>
      <c r="I320" s="115" t="s">
        <v>791</v>
      </c>
      <c r="J320" s="120">
        <v>42975.576307870368</v>
      </c>
      <c r="K320" s="115"/>
      <c r="L320" s="115" t="s">
        <v>891</v>
      </c>
      <c r="M320" s="115" t="s">
        <v>464</v>
      </c>
      <c r="N320" s="127" t="str">
        <f t="shared" si="17"/>
        <v>Egy_Multiopportunities_prospecting</v>
      </c>
    </row>
    <row r="321" spans="1:14" hidden="1" x14ac:dyDescent="0.35">
      <c r="A321" s="127" t="str">
        <f t="shared" si="16"/>
        <v>Egy_Multiopportunities_prospecting</v>
      </c>
      <c r="B321" s="115" t="s">
        <v>804</v>
      </c>
      <c r="C321" s="115" t="s">
        <v>756</v>
      </c>
      <c r="D321" s="115" t="s">
        <v>781</v>
      </c>
      <c r="E321" s="115" t="s">
        <v>674</v>
      </c>
      <c r="F321" s="118">
        <v>44189.25</v>
      </c>
      <c r="G321" s="119">
        <v>0</v>
      </c>
      <c r="H321" s="119"/>
      <c r="I321" s="115" t="s">
        <v>791</v>
      </c>
      <c r="J321" s="120">
        <v>42975.576307870368</v>
      </c>
      <c r="K321" s="115"/>
      <c r="L321" s="115" t="s">
        <v>892</v>
      </c>
      <c r="M321" s="115" t="s">
        <v>464</v>
      </c>
      <c r="N321" s="127" t="str">
        <f t="shared" si="17"/>
        <v>Egy_Multiopportunities_prospecting</v>
      </c>
    </row>
    <row r="322" spans="1:14" hidden="1" x14ac:dyDescent="0.35">
      <c r="A322" s="127" t="str">
        <f t="shared" ref="A322:A385" si="18">HYPERLINK(CONCATENATE("http://crm.corp.halliburton.com/SalesMethod/main.aspx?etc=3&amp;id=%7b",L322,"%7d&amp;pagetype=entityrecord "),B322)</f>
        <v>Egy_Multiopportunities_prospecting</v>
      </c>
      <c r="B322" s="115" t="s">
        <v>804</v>
      </c>
      <c r="C322" s="115" t="s">
        <v>756</v>
      </c>
      <c r="D322" s="115" t="s">
        <v>781</v>
      </c>
      <c r="E322" s="115" t="s">
        <v>674</v>
      </c>
      <c r="F322" s="118">
        <v>44189.25</v>
      </c>
      <c r="G322" s="119">
        <v>0</v>
      </c>
      <c r="H322" s="119"/>
      <c r="I322" s="115" t="s">
        <v>791</v>
      </c>
      <c r="J322" s="120">
        <v>42975.576307870368</v>
      </c>
      <c r="K322" s="115"/>
      <c r="L322" s="115" t="s">
        <v>893</v>
      </c>
      <c r="M322" s="115" t="s">
        <v>464</v>
      </c>
      <c r="N322" s="127" t="str">
        <f t="shared" ref="N322:N385" si="19">HYPERLINK(CONCATENATE("http://crm.corp.halliburton.com/SalesMethod/main.aspx?etc=3&amp;id=%7b",L322,"%7d&amp;pagetype=entityrecord "),B322)</f>
        <v>Egy_Multiopportunities_prospecting</v>
      </c>
    </row>
    <row r="323" spans="1:14" hidden="1" x14ac:dyDescent="0.35">
      <c r="A323" s="127" t="str">
        <f t="shared" si="18"/>
        <v>Egy_Multiopportunities_prospecting</v>
      </c>
      <c r="B323" s="115" t="s">
        <v>804</v>
      </c>
      <c r="C323" s="115" t="s">
        <v>756</v>
      </c>
      <c r="D323" s="115" t="s">
        <v>781</v>
      </c>
      <c r="E323" s="115" t="s">
        <v>674</v>
      </c>
      <c r="F323" s="118">
        <v>44189.25</v>
      </c>
      <c r="G323" s="119">
        <v>0</v>
      </c>
      <c r="H323" s="119"/>
      <c r="I323" s="115" t="s">
        <v>791</v>
      </c>
      <c r="J323" s="120">
        <v>42975.576307870368</v>
      </c>
      <c r="K323" s="115"/>
      <c r="L323" s="115" t="s">
        <v>894</v>
      </c>
      <c r="M323" s="115" t="s">
        <v>464</v>
      </c>
      <c r="N323" s="127" t="str">
        <f t="shared" si="19"/>
        <v>Egy_Multiopportunities_prospecting</v>
      </c>
    </row>
    <row r="324" spans="1:14" hidden="1" x14ac:dyDescent="0.35">
      <c r="A324" s="127" t="str">
        <f t="shared" si="18"/>
        <v>EGY_EDISON_EARTH_MODELING_TRAINING</v>
      </c>
      <c r="B324" s="115" t="s">
        <v>979</v>
      </c>
      <c r="C324" s="115" t="s">
        <v>756</v>
      </c>
      <c r="D324" s="115" t="s">
        <v>933</v>
      </c>
      <c r="E324" s="115" t="s">
        <v>674</v>
      </c>
      <c r="F324" s="118">
        <v>43069.25</v>
      </c>
      <c r="G324" s="119">
        <v>0</v>
      </c>
      <c r="H324" s="119"/>
      <c r="I324" s="115" t="s">
        <v>791</v>
      </c>
      <c r="J324" s="120">
        <v>42975.576053240744</v>
      </c>
      <c r="K324" s="115"/>
      <c r="L324" s="115" t="s">
        <v>980</v>
      </c>
      <c r="M324" s="115" t="s">
        <v>464</v>
      </c>
      <c r="N324" s="127" t="str">
        <f t="shared" si="19"/>
        <v>EGY_EDISON_EARTH_MODELING_TRAINING</v>
      </c>
    </row>
    <row r="325" spans="1:14" hidden="1" x14ac:dyDescent="0.35">
      <c r="A325" s="127" t="str">
        <f t="shared" si="18"/>
        <v>EGY_Dublin_SWP_G1</v>
      </c>
      <c r="B325" s="115" t="s">
        <v>1887</v>
      </c>
      <c r="C325" s="115" t="s">
        <v>756</v>
      </c>
      <c r="D325" s="115" t="s">
        <v>781</v>
      </c>
      <c r="E325" s="115" t="s">
        <v>128</v>
      </c>
      <c r="F325" s="118">
        <v>43424.25</v>
      </c>
      <c r="G325" s="119">
        <v>88000</v>
      </c>
      <c r="H325" s="119">
        <v>0</v>
      </c>
      <c r="I325" s="115" t="s">
        <v>781</v>
      </c>
      <c r="J325" s="120">
        <v>43209.269837962966</v>
      </c>
      <c r="K325" s="115"/>
      <c r="L325" s="115" t="s">
        <v>1888</v>
      </c>
      <c r="M325" s="115" t="s">
        <v>464</v>
      </c>
      <c r="N325" s="127" t="str">
        <f t="shared" si="19"/>
        <v>EGY_Dublin_SWP_G1</v>
      </c>
    </row>
    <row r="326" spans="1:14" hidden="1" x14ac:dyDescent="0.35">
      <c r="A326" s="127" t="str">
        <f t="shared" si="18"/>
        <v>EGY_AbuQir_SWP_EDT</v>
      </c>
      <c r="B326" s="115" t="s">
        <v>1889</v>
      </c>
      <c r="C326" s="115" t="s">
        <v>756</v>
      </c>
      <c r="D326" s="115" t="s">
        <v>781</v>
      </c>
      <c r="E326" s="115" t="s">
        <v>127</v>
      </c>
      <c r="F326" s="118">
        <v>43373.291666666664</v>
      </c>
      <c r="G326" s="119">
        <v>36800</v>
      </c>
      <c r="H326" s="119">
        <v>0</v>
      </c>
      <c r="I326" s="115" t="s">
        <v>781</v>
      </c>
      <c r="J326" s="120">
        <v>43257.307233796295</v>
      </c>
      <c r="K326" s="115"/>
      <c r="L326" s="115" t="s">
        <v>1890</v>
      </c>
      <c r="M326" s="115" t="s">
        <v>464</v>
      </c>
      <c r="N326" s="127" t="str">
        <f t="shared" si="19"/>
        <v>EGY_AbuQir_SWP_EDT</v>
      </c>
    </row>
    <row r="327" spans="1:14" hidden="1" x14ac:dyDescent="0.35">
      <c r="A327" s="127" t="str">
        <f t="shared" si="18"/>
        <v>Egy_Multiopportunities_prospecting</v>
      </c>
      <c r="B327" s="115" t="s">
        <v>804</v>
      </c>
      <c r="C327" s="115" t="s">
        <v>756</v>
      </c>
      <c r="D327" s="115" t="s">
        <v>781</v>
      </c>
      <c r="E327" s="115" t="s">
        <v>674</v>
      </c>
      <c r="F327" s="118">
        <v>43481.25</v>
      </c>
      <c r="G327" s="119">
        <v>0</v>
      </c>
      <c r="H327" s="119"/>
      <c r="I327" s="115" t="s">
        <v>781</v>
      </c>
      <c r="J327" s="120">
        <v>42883.104780092595</v>
      </c>
      <c r="K327" s="115"/>
      <c r="L327" s="115" t="s">
        <v>805</v>
      </c>
      <c r="M327" s="115" t="s">
        <v>464</v>
      </c>
      <c r="N327" s="127" t="str">
        <f t="shared" si="19"/>
        <v>Egy_Multiopportunities_prospecting</v>
      </c>
    </row>
    <row r="328" spans="1:14" hidden="1" x14ac:dyDescent="0.35">
      <c r="A328" s="127" t="str">
        <f t="shared" si="18"/>
        <v>EGY_ENPEDCO_SWP_DSG_Drilling_HW_onsite</v>
      </c>
      <c r="B328" s="115" t="s">
        <v>898</v>
      </c>
      <c r="C328" s="115" t="s">
        <v>756</v>
      </c>
      <c r="D328" s="115" t="s">
        <v>781</v>
      </c>
      <c r="E328" s="115" t="s">
        <v>126</v>
      </c>
      <c r="F328" s="118">
        <v>43362.291666666664</v>
      </c>
      <c r="G328" s="119">
        <v>369001</v>
      </c>
      <c r="H328" s="119">
        <v>1</v>
      </c>
      <c r="I328" s="115" t="s">
        <v>781</v>
      </c>
      <c r="J328" s="120">
        <v>43164.335844907408</v>
      </c>
      <c r="K328" s="115"/>
      <c r="L328" s="115" t="s">
        <v>740</v>
      </c>
      <c r="M328" s="115" t="s">
        <v>464</v>
      </c>
      <c r="N328" s="127" t="str">
        <f t="shared" si="19"/>
        <v>EGY_ENPEDCO_SWP_DSG_Drilling_HW_onsite</v>
      </c>
    </row>
    <row r="329" spans="1:14" hidden="1" x14ac:dyDescent="0.35">
      <c r="A329" s="127" t="str">
        <f t="shared" si="18"/>
        <v>Egy_Multiopportunities_prospecting</v>
      </c>
      <c r="B329" s="115" t="s">
        <v>804</v>
      </c>
      <c r="C329" s="115" t="s">
        <v>756</v>
      </c>
      <c r="D329" s="115" t="s">
        <v>781</v>
      </c>
      <c r="E329" s="115" t="s">
        <v>674</v>
      </c>
      <c r="F329" s="118">
        <v>44195.25</v>
      </c>
      <c r="G329" s="119">
        <v>0</v>
      </c>
      <c r="H329" s="119">
        <v>0</v>
      </c>
      <c r="I329" s="115" t="s">
        <v>781</v>
      </c>
      <c r="J329" s="120">
        <v>43074.056990740741</v>
      </c>
      <c r="K329" s="115"/>
      <c r="L329" s="115" t="s">
        <v>1474</v>
      </c>
      <c r="M329" s="115" t="s">
        <v>464</v>
      </c>
      <c r="N329" s="127" t="str">
        <f t="shared" si="19"/>
        <v>Egy_Multiopportunities_prospecting</v>
      </c>
    </row>
    <row r="330" spans="1:14" hidden="1" x14ac:dyDescent="0.35">
      <c r="A330" s="127" t="str">
        <f t="shared" si="18"/>
        <v>EGY_Dublin_SWP_Nexus</v>
      </c>
      <c r="B330" s="115" t="s">
        <v>1187</v>
      </c>
      <c r="C330" s="115" t="s">
        <v>756</v>
      </c>
      <c r="D330" s="115" t="s">
        <v>781</v>
      </c>
      <c r="E330" s="115" t="s">
        <v>126</v>
      </c>
      <c r="F330" s="118">
        <v>43451.25</v>
      </c>
      <c r="G330" s="119">
        <v>66000</v>
      </c>
      <c r="H330" s="119">
        <v>0</v>
      </c>
      <c r="I330" s="115" t="s">
        <v>781</v>
      </c>
      <c r="J330" s="120">
        <v>43164.332442129627</v>
      </c>
      <c r="K330" s="115"/>
      <c r="L330" s="115" t="s">
        <v>1188</v>
      </c>
      <c r="M330" s="115" t="s">
        <v>464</v>
      </c>
      <c r="N330" s="127" t="str">
        <f t="shared" si="19"/>
        <v>EGY_Dublin_SWP_Nexus</v>
      </c>
    </row>
    <row r="331" spans="1:14" hidden="1" x14ac:dyDescent="0.35">
      <c r="A331" s="127" t="str">
        <f t="shared" si="18"/>
        <v>SWP_NOSPCO_SWP_WELLCAT</v>
      </c>
      <c r="B331" s="115" t="s">
        <v>1185</v>
      </c>
      <c r="C331" s="115" t="s">
        <v>756</v>
      </c>
      <c r="D331" s="115" t="s">
        <v>781</v>
      </c>
      <c r="E331" s="115" t="s">
        <v>126</v>
      </c>
      <c r="F331" s="118">
        <v>43370.291666666664</v>
      </c>
      <c r="G331" s="119">
        <v>62000</v>
      </c>
      <c r="H331" s="119">
        <v>0</v>
      </c>
      <c r="I331" s="115" t="s">
        <v>781</v>
      </c>
      <c r="J331" s="120">
        <v>43188.275891203702</v>
      </c>
      <c r="K331" s="115"/>
      <c r="L331" s="115" t="s">
        <v>1186</v>
      </c>
      <c r="M331" s="115" t="s">
        <v>464</v>
      </c>
      <c r="N331" s="127" t="str">
        <f t="shared" si="19"/>
        <v>SWP_NOSPCO_SWP_WELLCAT</v>
      </c>
    </row>
    <row r="332" spans="1:14" hidden="1" x14ac:dyDescent="0.35">
      <c r="A332" s="127" t="str">
        <f t="shared" si="18"/>
        <v>Egy_Bapetco_SWP_all departments</v>
      </c>
      <c r="B332" s="115" t="s">
        <v>1891</v>
      </c>
      <c r="C332" s="115" t="s">
        <v>756</v>
      </c>
      <c r="D332" s="115" t="s">
        <v>781</v>
      </c>
      <c r="E332" s="115" t="s">
        <v>127</v>
      </c>
      <c r="F332" s="118">
        <v>43327.291666666664</v>
      </c>
      <c r="G332" s="119">
        <v>4503787</v>
      </c>
      <c r="H332" s="119">
        <v>100000</v>
      </c>
      <c r="I332" s="115" t="s">
        <v>781</v>
      </c>
      <c r="J332" s="120">
        <v>43257.238518518519</v>
      </c>
      <c r="K332" s="115"/>
      <c r="L332" s="115" t="s">
        <v>1892</v>
      </c>
      <c r="M332" s="115" t="s">
        <v>464</v>
      </c>
      <c r="N332" s="127" t="str">
        <f t="shared" si="19"/>
        <v>Egy_Bapetco_SWP_all departments</v>
      </c>
    </row>
    <row r="333" spans="1:14" hidden="1" x14ac:dyDescent="0.35">
      <c r="A333" s="127" t="str">
        <f t="shared" si="18"/>
        <v>EG_Ministry of petroleum_NDR</v>
      </c>
      <c r="B333" s="115" t="s">
        <v>1893</v>
      </c>
      <c r="C333" s="115" t="s">
        <v>756</v>
      </c>
      <c r="D333" s="115" t="s">
        <v>781</v>
      </c>
      <c r="E333" s="115" t="s">
        <v>127</v>
      </c>
      <c r="F333" s="118">
        <v>43404.291666666664</v>
      </c>
      <c r="G333" s="119">
        <v>0</v>
      </c>
      <c r="H333" s="119">
        <v>0</v>
      </c>
      <c r="I333" s="115" t="s">
        <v>781</v>
      </c>
      <c r="J333" s="120">
        <v>43257.180879629632</v>
      </c>
      <c r="K333" s="115"/>
      <c r="L333" s="115" t="s">
        <v>1894</v>
      </c>
      <c r="M333" s="115" t="s">
        <v>464</v>
      </c>
      <c r="N333" s="127" t="str">
        <f t="shared" si="19"/>
        <v>EG_Ministry of petroleum_NDR</v>
      </c>
    </row>
    <row r="334" spans="1:14" hidden="1" x14ac:dyDescent="0.35">
      <c r="A334" s="127" t="str">
        <f t="shared" si="18"/>
        <v>EGY_PICO_SWP_Rental_Driling application</v>
      </c>
      <c r="B334" s="115" t="s">
        <v>1895</v>
      </c>
      <c r="C334" s="115" t="s">
        <v>756</v>
      </c>
      <c r="D334" s="115" t="s">
        <v>781</v>
      </c>
      <c r="E334" s="115" t="s">
        <v>128</v>
      </c>
      <c r="F334" s="118">
        <v>43342.291666666664</v>
      </c>
      <c r="G334" s="119">
        <v>67000</v>
      </c>
      <c r="H334" s="119">
        <v>0</v>
      </c>
      <c r="I334" s="115" t="s">
        <v>781</v>
      </c>
      <c r="J334" s="120">
        <v>43257.190833333334</v>
      </c>
      <c r="K334" s="115"/>
      <c r="L334" s="115" t="s">
        <v>1896</v>
      </c>
      <c r="M334" s="115" t="s">
        <v>464</v>
      </c>
      <c r="N334" s="127" t="str">
        <f t="shared" si="19"/>
        <v>EGY_PICO_SWP_Rental_Driling application</v>
      </c>
    </row>
    <row r="335" spans="1:14" hidden="1" x14ac:dyDescent="0.35">
      <c r="A335" s="127" t="str">
        <f t="shared" si="18"/>
        <v>EGY_SWP_Royal Resources_DSG1</v>
      </c>
      <c r="B335" s="115" t="s">
        <v>1897</v>
      </c>
      <c r="C335" s="115" t="s">
        <v>756</v>
      </c>
      <c r="D335" s="115" t="s">
        <v>781</v>
      </c>
      <c r="E335" s="115" t="s">
        <v>674</v>
      </c>
      <c r="F335" s="118">
        <v>43341.291666666664</v>
      </c>
      <c r="G335" s="119">
        <v>88000</v>
      </c>
      <c r="H335" s="119">
        <v>0</v>
      </c>
      <c r="I335" s="115" t="s">
        <v>781</v>
      </c>
      <c r="J335" s="120">
        <v>43209.271574074075</v>
      </c>
      <c r="K335" s="115"/>
      <c r="L335" s="115" t="s">
        <v>1898</v>
      </c>
      <c r="M335" s="115" t="s">
        <v>464</v>
      </c>
      <c r="N335" s="127" t="str">
        <f t="shared" si="19"/>
        <v>EGY_SWP_Royal Resources_DSG1</v>
      </c>
    </row>
    <row r="336" spans="1:14" hidden="1" x14ac:dyDescent="0.35">
      <c r="A336" s="127" t="str">
        <f t="shared" si="18"/>
        <v>IN_RIL_SWP_Nexus Simulation Software</v>
      </c>
      <c r="B336" s="115" t="s">
        <v>1241</v>
      </c>
      <c r="C336" s="115" t="s">
        <v>1192</v>
      </c>
      <c r="D336" s="115" t="s">
        <v>1205</v>
      </c>
      <c r="E336" s="115" t="s">
        <v>674</v>
      </c>
      <c r="F336" s="118">
        <v>43432.25</v>
      </c>
      <c r="G336" s="119">
        <v>118000</v>
      </c>
      <c r="H336" s="119">
        <v>0</v>
      </c>
      <c r="I336" s="115" t="s">
        <v>1373</v>
      </c>
      <c r="J336" s="120">
        <v>43202.952175925922</v>
      </c>
      <c r="K336" s="115"/>
      <c r="L336" s="115" t="s">
        <v>1242</v>
      </c>
      <c r="M336" s="115" t="s">
        <v>464</v>
      </c>
      <c r="N336" s="127" t="str">
        <f t="shared" si="19"/>
        <v>IN_RIL_SWP_Nexus Simulation Software</v>
      </c>
    </row>
    <row r="337" spans="1:14" hidden="1" x14ac:dyDescent="0.35">
      <c r="A337" s="127" t="str">
        <f t="shared" si="18"/>
        <v>IN_HLS_SWP_DecisionSpace_G1</v>
      </c>
      <c r="B337" s="115" t="s">
        <v>1246</v>
      </c>
      <c r="C337" s="115" t="s">
        <v>1192</v>
      </c>
      <c r="D337" s="115" t="s">
        <v>1195</v>
      </c>
      <c r="E337" s="115" t="s">
        <v>674</v>
      </c>
      <c r="F337" s="118">
        <v>43699.291666666664</v>
      </c>
      <c r="G337" s="119">
        <v>59000</v>
      </c>
      <c r="H337" s="119">
        <v>0</v>
      </c>
      <c r="I337" s="115" t="s">
        <v>1373</v>
      </c>
      <c r="J337" s="120">
        <v>43255.358854166669</v>
      </c>
      <c r="K337" s="115"/>
      <c r="L337" s="115" t="s">
        <v>1247</v>
      </c>
      <c r="M337" s="115" t="s">
        <v>464</v>
      </c>
      <c r="N337" s="127" t="str">
        <f t="shared" si="19"/>
        <v>IN_HLS_SWP_DecisionSpace_G1</v>
      </c>
    </row>
    <row r="338" spans="1:14" hidden="1" x14ac:dyDescent="0.35">
      <c r="A338" s="127" t="str">
        <f t="shared" si="18"/>
        <v>IN_DGH_SUB_Neftex for National Data Repository - DGH</v>
      </c>
      <c r="B338" s="115" t="s">
        <v>1196</v>
      </c>
      <c r="C338" s="115" t="s">
        <v>1192</v>
      </c>
      <c r="D338" s="115" t="s">
        <v>1195</v>
      </c>
      <c r="E338" s="115" t="s">
        <v>674</v>
      </c>
      <c r="F338" s="118">
        <v>43388.291666666664</v>
      </c>
      <c r="G338" s="119">
        <v>149000</v>
      </c>
      <c r="H338" s="119">
        <v>0</v>
      </c>
      <c r="I338" s="115" t="s">
        <v>791</v>
      </c>
      <c r="J338" s="120">
        <v>42975.576608796298</v>
      </c>
      <c r="K338" s="115"/>
      <c r="L338" s="115" t="s">
        <v>1197</v>
      </c>
      <c r="M338" s="115" t="s">
        <v>464</v>
      </c>
      <c r="N338" s="127" t="str">
        <f t="shared" si="19"/>
        <v>IN_DGH_SUB_Neftex for National Data Repository - DGH</v>
      </c>
    </row>
    <row r="339" spans="1:14" hidden="1" x14ac:dyDescent="0.35">
      <c r="A339" s="127" t="str">
        <f t="shared" si="18"/>
        <v>IN_GlobalEnergyTalent_DecisionSpace_G1</v>
      </c>
      <c r="B339" s="115" t="s">
        <v>1200</v>
      </c>
      <c r="C339" s="115" t="s">
        <v>1192</v>
      </c>
      <c r="D339" s="115" t="s">
        <v>1202</v>
      </c>
      <c r="E339" s="115" t="s">
        <v>674</v>
      </c>
      <c r="F339" s="118">
        <v>42947.291666666664</v>
      </c>
      <c r="G339" s="119">
        <v>0</v>
      </c>
      <c r="H339" s="119">
        <v>0</v>
      </c>
      <c r="I339" s="115" t="s">
        <v>791</v>
      </c>
      <c r="J339" s="120">
        <v>42975.576527777775</v>
      </c>
      <c r="K339" s="115"/>
      <c r="L339" s="115" t="s">
        <v>1201</v>
      </c>
      <c r="M339" s="115" t="s">
        <v>464</v>
      </c>
      <c r="N339" s="127" t="str">
        <f t="shared" si="19"/>
        <v>IN_GlobalEnergyTalent_DecisionSpace_G1</v>
      </c>
    </row>
    <row r="340" spans="1:14" hidden="1" x14ac:dyDescent="0.35">
      <c r="A340" s="127" t="str">
        <f t="shared" si="18"/>
        <v>Cairn_India_Landmark_Solutions_CPM_Bid</v>
      </c>
      <c r="B340" s="115" t="s">
        <v>1189</v>
      </c>
      <c r="C340" s="115" t="s">
        <v>1192</v>
      </c>
      <c r="D340" s="115" t="s">
        <v>1191</v>
      </c>
      <c r="E340" s="115" t="s">
        <v>674</v>
      </c>
      <c r="F340" s="118">
        <v>43000.291666666664</v>
      </c>
      <c r="G340" s="119">
        <v>1000</v>
      </c>
      <c r="H340" s="119">
        <v>0</v>
      </c>
      <c r="I340" s="115" t="s">
        <v>791</v>
      </c>
      <c r="J340" s="120">
        <v>42975.576909722222</v>
      </c>
      <c r="K340" s="115"/>
      <c r="L340" s="115" t="s">
        <v>1190</v>
      </c>
      <c r="M340" s="115" t="s">
        <v>464</v>
      </c>
      <c r="N340" s="127" t="str">
        <f t="shared" si="19"/>
        <v>Cairn_India_Landmark_Solutions_CPM_Bid</v>
      </c>
    </row>
    <row r="341" spans="1:14" hidden="1" x14ac:dyDescent="0.35">
      <c r="A341" s="127" t="str">
        <f t="shared" si="18"/>
        <v>IN_CAIRN_SWP_CasingWear</v>
      </c>
      <c r="B341" s="115" t="s">
        <v>1899</v>
      </c>
      <c r="C341" s="115" t="s">
        <v>1192</v>
      </c>
      <c r="D341" s="115" t="s">
        <v>1195</v>
      </c>
      <c r="E341" s="115" t="s">
        <v>674</v>
      </c>
      <c r="F341" s="118">
        <v>43371.291666666664</v>
      </c>
      <c r="G341" s="119">
        <v>12000</v>
      </c>
      <c r="H341" s="119">
        <v>0</v>
      </c>
      <c r="I341" s="115" t="s">
        <v>1195</v>
      </c>
      <c r="J341" s="120">
        <v>43202.107187499998</v>
      </c>
      <c r="K341" s="115"/>
      <c r="L341" s="115" t="s">
        <v>1245</v>
      </c>
      <c r="M341" s="115" t="s">
        <v>464</v>
      </c>
      <c r="N341" s="127" t="str">
        <f t="shared" si="19"/>
        <v>IN_CAIRN_SWP_CasingWear</v>
      </c>
    </row>
    <row r="342" spans="1:14" hidden="1" x14ac:dyDescent="0.35">
      <c r="A342" s="127" t="str">
        <f t="shared" si="18"/>
        <v>IN_OIL_SWP_Geomechanics Solution for Oil India Limited - Noida</v>
      </c>
      <c r="B342" s="115" t="s">
        <v>1223</v>
      </c>
      <c r="C342" s="115" t="s">
        <v>1192</v>
      </c>
      <c r="D342" s="115" t="s">
        <v>1195</v>
      </c>
      <c r="E342" s="115" t="s">
        <v>674</v>
      </c>
      <c r="F342" s="118">
        <v>43312.291666666664</v>
      </c>
      <c r="G342" s="119">
        <v>95000</v>
      </c>
      <c r="H342" s="119">
        <v>0</v>
      </c>
      <c r="I342" s="115" t="s">
        <v>1195</v>
      </c>
      <c r="J342" s="120">
        <v>43126.640150462961</v>
      </c>
      <c r="K342" s="115"/>
      <c r="L342" s="115" t="s">
        <v>1224</v>
      </c>
      <c r="M342" s="115" t="s">
        <v>464</v>
      </c>
      <c r="N342" s="127" t="str">
        <f t="shared" si="19"/>
        <v>IN_OIL_SWP_Geomechanics Solution for Oil India Limited - Noida</v>
      </c>
    </row>
    <row r="343" spans="1:14" hidden="1" x14ac:dyDescent="0.35">
      <c r="A343" s="127" t="str">
        <f t="shared" si="18"/>
        <v>IN_OIL_SWP_Nexus for Reservoir</v>
      </c>
      <c r="B343" s="115" t="s">
        <v>1221</v>
      </c>
      <c r="C343" s="115" t="s">
        <v>1192</v>
      </c>
      <c r="D343" s="115" t="s">
        <v>1195</v>
      </c>
      <c r="E343" s="115" t="s">
        <v>674</v>
      </c>
      <c r="F343" s="118">
        <v>43431.25</v>
      </c>
      <c r="G343" s="119">
        <v>120000</v>
      </c>
      <c r="H343" s="119">
        <v>0</v>
      </c>
      <c r="I343" s="115" t="s">
        <v>1195</v>
      </c>
      <c r="J343" s="120">
        <v>43209.065497685187</v>
      </c>
      <c r="K343" s="115"/>
      <c r="L343" s="115" t="s">
        <v>1222</v>
      </c>
      <c r="M343" s="115" t="s">
        <v>464</v>
      </c>
      <c r="N343" s="127" t="str">
        <f t="shared" si="19"/>
        <v>IN_OIL_SWP_Nexus for Reservoir</v>
      </c>
    </row>
    <row r="344" spans="1:14" x14ac:dyDescent="0.35">
      <c r="A344" s="127" t="str">
        <f t="shared" si="18"/>
        <v>IN_OIL_Drilling Software Trainings for Oil India Limited</v>
      </c>
      <c r="B344" s="115" t="s">
        <v>1900</v>
      </c>
      <c r="C344" s="115" t="s">
        <v>1192</v>
      </c>
      <c r="D344" s="115" t="s">
        <v>1195</v>
      </c>
      <c r="E344" s="115" t="s">
        <v>674</v>
      </c>
      <c r="F344" s="118">
        <v>43524.25</v>
      </c>
      <c r="G344" s="119">
        <v>30000</v>
      </c>
      <c r="H344" s="119">
        <v>30000</v>
      </c>
      <c r="I344" s="115" t="s">
        <v>1195</v>
      </c>
      <c r="J344" s="120">
        <v>43209.02616898148</v>
      </c>
      <c r="K344" s="115"/>
      <c r="L344" s="115" t="s">
        <v>1219</v>
      </c>
      <c r="M344" s="115" t="s">
        <v>464</v>
      </c>
      <c r="N344" s="127" t="str">
        <f t="shared" si="19"/>
        <v>IN_OIL_Drilling Software Trainings for Oil India Limited</v>
      </c>
    </row>
    <row r="345" spans="1:14" hidden="1" x14ac:dyDescent="0.35">
      <c r="A345" s="127" t="str">
        <f t="shared" si="18"/>
        <v>IN_OVL_SWP_Nexus Software for ONGC Videsh Limited</v>
      </c>
      <c r="B345" s="115" t="s">
        <v>1901</v>
      </c>
      <c r="C345" s="115" t="s">
        <v>1192</v>
      </c>
      <c r="D345" s="115" t="s">
        <v>1195</v>
      </c>
      <c r="E345" s="115" t="s">
        <v>128</v>
      </c>
      <c r="F345" s="118">
        <v>43281.291666666664</v>
      </c>
      <c r="G345" s="119">
        <v>290000</v>
      </c>
      <c r="H345" s="119">
        <v>0</v>
      </c>
      <c r="I345" s="115" t="s">
        <v>1195</v>
      </c>
      <c r="J345" s="120">
        <v>43257.184016203704</v>
      </c>
      <c r="K345" s="115"/>
      <c r="L345" s="115" t="s">
        <v>1225</v>
      </c>
      <c r="M345" s="115" t="s">
        <v>464</v>
      </c>
      <c r="N345" s="127" t="str">
        <f t="shared" si="19"/>
        <v>IN_OVL_SWP_Nexus Software for ONGC Videsh Limited</v>
      </c>
    </row>
    <row r="346" spans="1:14" hidden="1" x14ac:dyDescent="0.35">
      <c r="A346" s="127" t="str">
        <f t="shared" si="18"/>
        <v>IN_DGH_Cloud_2018</v>
      </c>
      <c r="B346" s="115" t="s">
        <v>1902</v>
      </c>
      <c r="C346" s="115" t="s">
        <v>1192</v>
      </c>
      <c r="D346" s="115" t="s">
        <v>1195</v>
      </c>
      <c r="E346" s="115" t="s">
        <v>127</v>
      </c>
      <c r="F346" s="118">
        <v>43434.25</v>
      </c>
      <c r="G346" s="119">
        <v>400000</v>
      </c>
      <c r="H346" s="119">
        <v>400000</v>
      </c>
      <c r="I346" s="115" t="s">
        <v>1195</v>
      </c>
      <c r="J346" s="120">
        <v>43209.028182870374</v>
      </c>
      <c r="K346" s="115"/>
      <c r="L346" s="115" t="s">
        <v>1903</v>
      </c>
      <c r="M346" s="115" t="s">
        <v>464</v>
      </c>
      <c r="N346" s="127" t="str">
        <f t="shared" si="19"/>
        <v>IN_DGH_Cloud_2018</v>
      </c>
    </row>
    <row r="347" spans="1:14" hidden="1" x14ac:dyDescent="0.35">
      <c r="A347" s="127" t="str">
        <f t="shared" si="18"/>
        <v>IN_OVL_Cloud_2018</v>
      </c>
      <c r="B347" s="115" t="s">
        <v>1904</v>
      </c>
      <c r="C347" s="115" t="s">
        <v>1192</v>
      </c>
      <c r="D347" s="115" t="s">
        <v>1195</v>
      </c>
      <c r="E347" s="115" t="s">
        <v>126</v>
      </c>
      <c r="F347" s="118">
        <v>43312.291666666664</v>
      </c>
      <c r="G347" s="119">
        <v>1000000</v>
      </c>
      <c r="H347" s="119">
        <v>500000</v>
      </c>
      <c r="I347" s="115" t="s">
        <v>1195</v>
      </c>
      <c r="J347" s="120">
        <v>43209.061296296299</v>
      </c>
      <c r="K347" s="115"/>
      <c r="L347" s="115" t="s">
        <v>1905</v>
      </c>
      <c r="M347" s="115" t="s">
        <v>464</v>
      </c>
      <c r="N347" s="127" t="str">
        <f t="shared" si="19"/>
        <v>IN_OVL_Cloud_2018</v>
      </c>
    </row>
    <row r="348" spans="1:14" x14ac:dyDescent="0.35">
      <c r="A348" s="127" t="str">
        <f t="shared" si="18"/>
        <v>IN_Cairn_DR_Pune_2018</v>
      </c>
      <c r="B348" s="115" t="s">
        <v>1906</v>
      </c>
      <c r="C348" s="115" t="s">
        <v>1192</v>
      </c>
      <c r="D348" s="115" t="s">
        <v>1195</v>
      </c>
      <c r="E348" s="115" t="s">
        <v>674</v>
      </c>
      <c r="F348" s="118">
        <v>43496.25</v>
      </c>
      <c r="G348" s="119">
        <v>200000</v>
      </c>
      <c r="H348" s="119">
        <v>200000</v>
      </c>
      <c r="I348" s="115" t="s">
        <v>1195</v>
      </c>
      <c r="J348" s="120">
        <v>43243.978090277778</v>
      </c>
      <c r="K348" s="115"/>
      <c r="L348" s="115" t="s">
        <v>1907</v>
      </c>
      <c r="M348" s="115" t="s">
        <v>464</v>
      </c>
      <c r="N348" s="127" t="str">
        <f t="shared" si="19"/>
        <v>IN_Cairn_DR_Pune_2018</v>
      </c>
    </row>
    <row r="349" spans="1:14" hidden="1" x14ac:dyDescent="0.35">
      <c r="A349" s="127" t="str">
        <f t="shared" si="18"/>
        <v>IN_OIL_M&amp;S_G&amp;GApplications</v>
      </c>
      <c r="B349" s="115" t="s">
        <v>1908</v>
      </c>
      <c r="C349" s="115" t="s">
        <v>1192</v>
      </c>
      <c r="D349" s="115" t="s">
        <v>1195</v>
      </c>
      <c r="E349" s="115" t="s">
        <v>127</v>
      </c>
      <c r="F349" s="118">
        <v>43311.291666666664</v>
      </c>
      <c r="G349" s="119">
        <v>233000</v>
      </c>
      <c r="H349" s="119">
        <v>0</v>
      </c>
      <c r="I349" s="115" t="s">
        <v>1195</v>
      </c>
      <c r="J349" s="120">
        <v>43209.041516203702</v>
      </c>
      <c r="K349" s="115"/>
      <c r="L349" s="115" t="s">
        <v>1909</v>
      </c>
      <c r="M349" s="115" t="s">
        <v>464</v>
      </c>
      <c r="N349" s="127" t="str">
        <f t="shared" si="19"/>
        <v>IN_OIL_M&amp;S_G&amp;GApplications</v>
      </c>
    </row>
    <row r="350" spans="1:14" hidden="1" x14ac:dyDescent="0.35">
      <c r="A350" s="127" t="str">
        <f t="shared" si="18"/>
        <v>IN_Cairn_M&amp;S_MBAdeal_2019</v>
      </c>
      <c r="B350" s="115" t="s">
        <v>1910</v>
      </c>
      <c r="C350" s="115" t="s">
        <v>1192</v>
      </c>
      <c r="D350" s="115" t="s">
        <v>1195</v>
      </c>
      <c r="E350" s="115" t="s">
        <v>127</v>
      </c>
      <c r="F350" s="118">
        <v>43829.25</v>
      </c>
      <c r="G350" s="119">
        <v>1000000</v>
      </c>
      <c r="H350" s="119">
        <v>0</v>
      </c>
      <c r="I350" s="115" t="s">
        <v>1195</v>
      </c>
      <c r="J350" s="120">
        <v>43126.600543981483</v>
      </c>
      <c r="K350" s="115"/>
      <c r="L350" s="115" t="s">
        <v>1911</v>
      </c>
      <c r="M350" s="115" t="s">
        <v>464</v>
      </c>
      <c r="N350" s="127" t="str">
        <f t="shared" si="19"/>
        <v>IN_Cairn_M&amp;S_MBAdeal_2019</v>
      </c>
    </row>
    <row r="351" spans="1:14" hidden="1" x14ac:dyDescent="0.35">
      <c r="A351" s="127" t="str">
        <f t="shared" si="18"/>
        <v>IN_Cairn_Services_DataScience_2018</v>
      </c>
      <c r="B351" s="115" t="s">
        <v>1912</v>
      </c>
      <c r="C351" s="115" t="s">
        <v>1192</v>
      </c>
      <c r="D351" s="115" t="s">
        <v>1195</v>
      </c>
      <c r="E351" s="115" t="s">
        <v>674</v>
      </c>
      <c r="F351" s="118">
        <v>43358.291666666664</v>
      </c>
      <c r="G351" s="119">
        <v>300000</v>
      </c>
      <c r="H351" s="119">
        <v>300000</v>
      </c>
      <c r="I351" s="115" t="s">
        <v>1195</v>
      </c>
      <c r="J351" s="120">
        <v>43237.058344907404</v>
      </c>
      <c r="K351" s="115"/>
      <c r="L351" s="115" t="s">
        <v>1913</v>
      </c>
      <c r="M351" s="115" t="s">
        <v>464</v>
      </c>
      <c r="N351" s="127" t="str">
        <f t="shared" si="19"/>
        <v>IN_Cairn_Services_DataScience_2018</v>
      </c>
    </row>
    <row r="352" spans="1:14" hidden="1" x14ac:dyDescent="0.35">
      <c r="A352" s="127" t="str">
        <f t="shared" si="18"/>
        <v>IN_CAIRN_Cloud</v>
      </c>
      <c r="B352" s="115" t="s">
        <v>1914</v>
      </c>
      <c r="C352" s="115" t="s">
        <v>1192</v>
      </c>
      <c r="D352" s="115" t="s">
        <v>1195</v>
      </c>
      <c r="E352" s="115" t="s">
        <v>674</v>
      </c>
      <c r="F352" s="118">
        <v>43342.291666666664</v>
      </c>
      <c r="G352" s="119">
        <v>400000</v>
      </c>
      <c r="H352" s="119">
        <v>300000</v>
      </c>
      <c r="I352" s="115" t="s">
        <v>1195</v>
      </c>
      <c r="J352" s="120">
        <v>43209.041817129626</v>
      </c>
      <c r="K352" s="115"/>
      <c r="L352" s="115" t="s">
        <v>1220</v>
      </c>
      <c r="M352" s="115" t="s">
        <v>464</v>
      </c>
      <c r="N352" s="127" t="str">
        <f t="shared" si="19"/>
        <v>IN_CAIRN_Cloud</v>
      </c>
    </row>
    <row r="353" spans="1:14" x14ac:dyDescent="0.35">
      <c r="A353" s="127" t="str">
        <f t="shared" si="18"/>
        <v>DGH-LIFE17-I, Transition from TWS to DSIS</v>
      </c>
      <c r="B353" s="115" t="s">
        <v>1235</v>
      </c>
      <c r="C353" s="115" t="s">
        <v>1192</v>
      </c>
      <c r="D353" s="115" t="s">
        <v>1195</v>
      </c>
      <c r="E353" s="115" t="s">
        <v>674</v>
      </c>
      <c r="F353" s="118">
        <v>43449.25</v>
      </c>
      <c r="G353" s="119">
        <v>300001</v>
      </c>
      <c r="H353" s="119">
        <v>200000</v>
      </c>
      <c r="I353" s="115" t="s">
        <v>1195</v>
      </c>
      <c r="J353" s="120">
        <v>43209.023043981484</v>
      </c>
      <c r="K353" s="115"/>
      <c r="L353" s="115" t="s">
        <v>1236</v>
      </c>
      <c r="M353" s="115" t="s">
        <v>464</v>
      </c>
      <c r="N353" s="127" t="str">
        <f t="shared" si="19"/>
        <v>DGH-LIFE17-I, Transition from TWS to DSIS</v>
      </c>
    </row>
    <row r="354" spans="1:14" hidden="1" x14ac:dyDescent="0.35">
      <c r="A354" s="127" t="str">
        <f t="shared" si="18"/>
        <v>IN_OIL_SVCS_Disaster Recovery (DR) in Kolkata</v>
      </c>
      <c r="B354" s="115" t="s">
        <v>1915</v>
      </c>
      <c r="C354" s="115" t="s">
        <v>1192</v>
      </c>
      <c r="D354" s="115" t="s">
        <v>1195</v>
      </c>
      <c r="E354" s="115" t="s">
        <v>674</v>
      </c>
      <c r="F354" s="118">
        <v>43434.25</v>
      </c>
      <c r="G354" s="119">
        <v>100000</v>
      </c>
      <c r="H354" s="119">
        <v>100000</v>
      </c>
      <c r="I354" s="115" t="s">
        <v>1195</v>
      </c>
      <c r="J354" s="120">
        <v>43126.469652777778</v>
      </c>
      <c r="K354" s="115"/>
      <c r="L354" s="115" t="s">
        <v>1226</v>
      </c>
      <c r="M354" s="115" t="s">
        <v>464</v>
      </c>
      <c r="N354" s="127" t="str">
        <f t="shared" si="19"/>
        <v>IN_OIL_SVCS_Disaster Recovery (DR) in Kolkata</v>
      </c>
    </row>
    <row r="355" spans="1:14" hidden="1" x14ac:dyDescent="0.35">
      <c r="A355" s="127" t="str">
        <f t="shared" si="18"/>
        <v>A-DigitalEP_IN_OVL_SWP/SVCS_Data Management and Integration Platform for OVL</v>
      </c>
      <c r="B355" s="115" t="s">
        <v>1227</v>
      </c>
      <c r="C355" s="115" t="s">
        <v>1192</v>
      </c>
      <c r="D355" s="115" t="s">
        <v>1195</v>
      </c>
      <c r="E355" s="115" t="s">
        <v>674</v>
      </c>
      <c r="F355" s="118">
        <v>43434.25</v>
      </c>
      <c r="G355" s="119">
        <v>200000</v>
      </c>
      <c r="H355" s="119">
        <v>0</v>
      </c>
      <c r="I355" s="115" t="s">
        <v>1195</v>
      </c>
      <c r="J355" s="120">
        <v>43126.653067129628</v>
      </c>
      <c r="K355" s="115"/>
      <c r="L355" s="115" t="s">
        <v>1228</v>
      </c>
      <c r="M355" s="115" t="s">
        <v>464</v>
      </c>
      <c r="N355" s="127" t="str">
        <f t="shared" si="19"/>
        <v>A-DigitalEP_IN_OVL_SWP/SVCS_Data Management and Integration Platform for OVL</v>
      </c>
    </row>
    <row r="356" spans="1:14" hidden="1" x14ac:dyDescent="0.35">
      <c r="A356" s="127" t="str">
        <f t="shared" si="18"/>
        <v>IN_OIL_SWP_DSG 10ep for OIL Duliajan</v>
      </c>
      <c r="B356" s="115" t="s">
        <v>1229</v>
      </c>
      <c r="C356" s="115" t="s">
        <v>1192</v>
      </c>
      <c r="D356" s="115" t="s">
        <v>1195</v>
      </c>
      <c r="E356" s="115" t="s">
        <v>674</v>
      </c>
      <c r="F356" s="118">
        <v>43342.291666666664</v>
      </c>
      <c r="G356" s="119">
        <v>200000</v>
      </c>
      <c r="H356" s="119">
        <v>0</v>
      </c>
      <c r="I356" s="115" t="s">
        <v>1195</v>
      </c>
      <c r="J356" s="120">
        <v>43237.093587962961</v>
      </c>
      <c r="K356" s="115"/>
      <c r="L356" s="115" t="s">
        <v>1230</v>
      </c>
      <c r="M356" s="115" t="s">
        <v>464</v>
      </c>
      <c r="N356" s="127" t="str">
        <f t="shared" si="19"/>
        <v>IN_OIL_SWP_DSG 10ep for OIL Duliajan</v>
      </c>
    </row>
    <row r="357" spans="1:14" hidden="1" x14ac:dyDescent="0.35">
      <c r="A357" s="127" t="str">
        <f t="shared" si="18"/>
        <v>IN_IOCL_SWP_DSG 10ep</v>
      </c>
      <c r="B357" s="115" t="s">
        <v>1231</v>
      </c>
      <c r="C357" s="115" t="s">
        <v>1192</v>
      </c>
      <c r="D357" s="115" t="s">
        <v>1195</v>
      </c>
      <c r="E357" s="115" t="s">
        <v>128</v>
      </c>
      <c r="F357" s="118">
        <v>43281.291666666664</v>
      </c>
      <c r="G357" s="119">
        <v>580000</v>
      </c>
      <c r="H357" s="119">
        <v>0</v>
      </c>
      <c r="I357" s="115" t="s">
        <v>1195</v>
      </c>
      <c r="J357" s="120">
        <v>43257.182256944441</v>
      </c>
      <c r="K357" s="115"/>
      <c r="L357" s="115" t="s">
        <v>1232</v>
      </c>
      <c r="M357" s="115" t="s">
        <v>464</v>
      </c>
      <c r="N357" s="127" t="str">
        <f t="shared" si="19"/>
        <v>IN_IOCL_SWP_DSG 10ep</v>
      </c>
    </row>
    <row r="358" spans="1:14" hidden="1" x14ac:dyDescent="0.35">
      <c r="A358" s="127" t="str">
        <f t="shared" si="18"/>
        <v>A-PILM- Palantir for OVL Management team</v>
      </c>
      <c r="B358" s="115" t="s">
        <v>1198</v>
      </c>
      <c r="C358" s="115" t="s">
        <v>1192</v>
      </c>
      <c r="D358" s="115" t="s">
        <v>1195</v>
      </c>
      <c r="E358" s="115" t="s">
        <v>674</v>
      </c>
      <c r="F358" s="118">
        <v>43434.25</v>
      </c>
      <c r="G358" s="119">
        <v>100000</v>
      </c>
      <c r="H358" s="119">
        <v>0</v>
      </c>
      <c r="I358" s="115" t="s">
        <v>1195</v>
      </c>
      <c r="J358" s="120">
        <v>43126.637141203704</v>
      </c>
      <c r="K358" s="115"/>
      <c r="L358" s="115" t="s">
        <v>1199</v>
      </c>
      <c r="M358" s="115" t="s">
        <v>464</v>
      </c>
      <c r="N358" s="127" t="str">
        <f t="shared" si="19"/>
        <v>A-PILM- Palantir for OVL Management team</v>
      </c>
    </row>
    <row r="359" spans="1:14" hidden="1" x14ac:dyDescent="0.35">
      <c r="A359" s="127" t="str">
        <f t="shared" si="18"/>
        <v>DecisionSpacePetroPhysics for OIL  BD Team Noida</v>
      </c>
      <c r="B359" s="115" t="s">
        <v>1233</v>
      </c>
      <c r="C359" s="115" t="s">
        <v>1192</v>
      </c>
      <c r="D359" s="115" t="s">
        <v>1195</v>
      </c>
      <c r="E359" s="115" t="s">
        <v>674</v>
      </c>
      <c r="F359" s="118">
        <v>43373.291666666664</v>
      </c>
      <c r="G359" s="119">
        <v>50000</v>
      </c>
      <c r="H359" s="119">
        <v>0</v>
      </c>
      <c r="I359" s="115" t="s">
        <v>1195</v>
      </c>
      <c r="J359" s="120">
        <v>43126.654317129629</v>
      </c>
      <c r="K359" s="115"/>
      <c r="L359" s="115" t="s">
        <v>1234</v>
      </c>
      <c r="M359" s="115" t="s">
        <v>464</v>
      </c>
      <c r="N359" s="127" t="str">
        <f t="shared" si="19"/>
        <v>DecisionSpacePetroPhysics for OIL  BD Team Noida</v>
      </c>
    </row>
    <row r="360" spans="1:14" hidden="1" x14ac:dyDescent="0.35">
      <c r="A360" s="127" t="str">
        <f t="shared" si="18"/>
        <v>IN_CAIRN_SWP_SeisSpace Add-on licenses for Cairn</v>
      </c>
      <c r="B360" s="115" t="s">
        <v>1214</v>
      </c>
      <c r="C360" s="115" t="s">
        <v>1192</v>
      </c>
      <c r="D360" s="115" t="s">
        <v>1195</v>
      </c>
      <c r="E360" s="115" t="s">
        <v>674</v>
      </c>
      <c r="F360" s="118">
        <v>43343.291666666664</v>
      </c>
      <c r="G360" s="119">
        <v>60000</v>
      </c>
      <c r="H360" s="119">
        <v>0</v>
      </c>
      <c r="I360" s="115" t="s">
        <v>1205</v>
      </c>
      <c r="J360" s="120">
        <v>43126.251377314817</v>
      </c>
      <c r="K360" s="115"/>
      <c r="L360" s="115" t="s">
        <v>1215</v>
      </c>
      <c r="M360" s="115" t="s">
        <v>464</v>
      </c>
      <c r="N360" s="127" t="str">
        <f t="shared" si="19"/>
        <v>IN_CAIRN_SWP_SeisSpace Add-on licenses for Cairn</v>
      </c>
    </row>
    <row r="361" spans="1:14" hidden="1" x14ac:dyDescent="0.35">
      <c r="A361" s="127" t="str">
        <f t="shared" si="18"/>
        <v>IN_CAIRN_SUB_Neftex for Cairn India Limited</v>
      </c>
      <c r="B361" s="115" t="s">
        <v>1252</v>
      </c>
      <c r="C361" s="115" t="s">
        <v>1192</v>
      </c>
      <c r="D361" s="115" t="s">
        <v>1195</v>
      </c>
      <c r="E361" s="115" t="s">
        <v>674</v>
      </c>
      <c r="F361" s="118">
        <v>43373.291666666664</v>
      </c>
      <c r="G361" s="119">
        <v>149000</v>
      </c>
      <c r="H361" s="119">
        <v>0</v>
      </c>
      <c r="I361" s="115" t="s">
        <v>1205</v>
      </c>
      <c r="J361" s="120">
        <v>43126.158437500002</v>
      </c>
      <c r="K361" s="115"/>
      <c r="L361" s="115" t="s">
        <v>1253</v>
      </c>
      <c r="M361" s="115" t="s">
        <v>464</v>
      </c>
      <c r="N361" s="127" t="str">
        <f t="shared" si="19"/>
        <v>IN_CAIRN_SUB_Neftex for Cairn India Limited</v>
      </c>
    </row>
    <row r="362" spans="1:14" hidden="1" x14ac:dyDescent="0.35">
      <c r="A362" s="127" t="str">
        <f t="shared" si="18"/>
        <v>IN_BHU_University Collaboration: 2018-GlobalWebinar-01-17-2018</v>
      </c>
      <c r="B362" s="115" t="s">
        <v>1916</v>
      </c>
      <c r="C362" s="115" t="s">
        <v>1192</v>
      </c>
      <c r="D362" s="115" t="s">
        <v>1205</v>
      </c>
      <c r="E362" s="115" t="s">
        <v>674</v>
      </c>
      <c r="F362" s="118">
        <v>43699.291666666664</v>
      </c>
      <c r="G362" s="119">
        <v>10000</v>
      </c>
      <c r="H362" s="119">
        <v>0</v>
      </c>
      <c r="I362" s="115" t="s">
        <v>1205</v>
      </c>
      <c r="J362" s="120">
        <v>43255.315289351849</v>
      </c>
      <c r="K362" s="115"/>
      <c r="L362" s="115" t="s">
        <v>1917</v>
      </c>
      <c r="M362" s="115" t="s">
        <v>464</v>
      </c>
      <c r="N362" s="127" t="str">
        <f t="shared" si="19"/>
        <v>IN_BHU_University Collaboration: 2018-GlobalWebinar-01-17-2018</v>
      </c>
    </row>
    <row r="363" spans="1:14" hidden="1" x14ac:dyDescent="0.35">
      <c r="A363" s="127" t="str">
        <f t="shared" si="18"/>
        <v>IN_ONGC_M&amp;S_WellCAT CoD Chennai</v>
      </c>
      <c r="B363" s="115" t="s">
        <v>1918</v>
      </c>
      <c r="C363" s="115" t="s">
        <v>1192</v>
      </c>
      <c r="D363" s="115" t="s">
        <v>1205</v>
      </c>
      <c r="E363" s="115" t="s">
        <v>126</v>
      </c>
      <c r="F363" s="118">
        <v>43312.291666666664</v>
      </c>
      <c r="G363" s="119">
        <v>42000</v>
      </c>
      <c r="H363" s="119">
        <v>0</v>
      </c>
      <c r="I363" s="115" t="s">
        <v>1205</v>
      </c>
      <c r="J363" s="120">
        <v>43208.987430555557</v>
      </c>
      <c r="K363" s="115"/>
      <c r="L363" s="115" t="s">
        <v>1919</v>
      </c>
      <c r="M363" s="115" t="s">
        <v>464</v>
      </c>
      <c r="N363" s="127" t="str">
        <f t="shared" si="19"/>
        <v>IN_ONGC_M&amp;S_WellCAT CoD Chennai</v>
      </c>
    </row>
    <row r="364" spans="1:14" hidden="1" x14ac:dyDescent="0.35">
      <c r="A364" s="127" t="str">
        <f t="shared" si="18"/>
        <v>A-EDT500014_IN_Adani_SWP_Sale of Drilling SW Licenses</v>
      </c>
      <c r="B364" s="115" t="s">
        <v>1920</v>
      </c>
      <c r="C364" s="115" t="s">
        <v>1192</v>
      </c>
      <c r="D364" s="115" t="s">
        <v>1205</v>
      </c>
      <c r="E364" s="115" t="s">
        <v>674</v>
      </c>
      <c r="F364" s="118">
        <v>43677.291666666664</v>
      </c>
      <c r="G364" s="119">
        <v>58000</v>
      </c>
      <c r="H364" s="119">
        <v>0</v>
      </c>
      <c r="I364" s="115" t="s">
        <v>1205</v>
      </c>
      <c r="J364" s="120">
        <v>43255.310983796298</v>
      </c>
      <c r="K364" s="115"/>
      <c r="L364" s="115" t="s">
        <v>1921</v>
      </c>
      <c r="M364" s="115" t="s">
        <v>464</v>
      </c>
      <c r="N364" s="127" t="str">
        <f t="shared" si="19"/>
        <v>A-EDT500014_IN_Adani_SWP_Sale of Drilling SW Licenses</v>
      </c>
    </row>
    <row r="365" spans="1:14" hidden="1" x14ac:dyDescent="0.35">
      <c r="A365" s="127" t="str">
        <f t="shared" si="18"/>
        <v>IN_SGD_SWP/M&amp;S_Field SeisSpace (ProMAX) for SGD Oilfield Services</v>
      </c>
      <c r="B365" s="115" t="s">
        <v>1922</v>
      </c>
      <c r="C365" s="115" t="s">
        <v>1192</v>
      </c>
      <c r="D365" s="115" t="s">
        <v>1205</v>
      </c>
      <c r="E365" s="115" t="s">
        <v>126</v>
      </c>
      <c r="F365" s="118">
        <v>43281.291666666664</v>
      </c>
      <c r="G365" s="119">
        <v>28000</v>
      </c>
      <c r="H365" s="119">
        <v>0</v>
      </c>
      <c r="I365" s="115" t="s">
        <v>1205</v>
      </c>
      <c r="J365" s="120">
        <v>43255.318842592591</v>
      </c>
      <c r="K365" s="115"/>
      <c r="L365" s="115" t="s">
        <v>1923</v>
      </c>
      <c r="M365" s="115" t="s">
        <v>464</v>
      </c>
      <c r="N365" s="127" t="str">
        <f t="shared" si="19"/>
        <v>IN_SGD_SWP/M&amp;S_Field SeisSpace (ProMAX) for SGD Oilfield Services</v>
      </c>
    </row>
    <row r="366" spans="1:14" hidden="1" x14ac:dyDescent="0.35">
      <c r="A366" s="127" t="str">
        <f t="shared" si="18"/>
        <v>IN_ONGC_SWP_Production Solutions for ONGC IOGPT</v>
      </c>
      <c r="B366" s="115" t="s">
        <v>1924</v>
      </c>
      <c r="C366" s="115" t="s">
        <v>1192</v>
      </c>
      <c r="D366" s="115" t="s">
        <v>1205</v>
      </c>
      <c r="E366" s="115" t="s">
        <v>674</v>
      </c>
      <c r="F366" s="118">
        <v>43555.291666666664</v>
      </c>
      <c r="G366" s="119">
        <v>100000</v>
      </c>
      <c r="H366" s="119">
        <v>0</v>
      </c>
      <c r="I366" s="115" t="s">
        <v>1205</v>
      </c>
      <c r="J366" s="120">
        <v>43209.023125</v>
      </c>
      <c r="K366" s="115"/>
      <c r="L366" s="115" t="s">
        <v>1925</v>
      </c>
      <c r="M366" s="115" t="s">
        <v>464</v>
      </c>
      <c r="N366" s="127" t="str">
        <f t="shared" si="19"/>
        <v>IN_ONGC_SWP_Production Solutions for ONGC IOGPT</v>
      </c>
    </row>
    <row r="367" spans="1:14" hidden="1" x14ac:dyDescent="0.35">
      <c r="A367" s="127" t="str">
        <f t="shared" si="18"/>
        <v>IN_ONGC_M&amp;S_Forward M&amp;S for One Set of Reinstated Licenses at IDT</v>
      </c>
      <c r="B367" s="115" t="s">
        <v>1926</v>
      </c>
      <c r="C367" s="115" t="s">
        <v>1192</v>
      </c>
      <c r="D367" s="115" t="s">
        <v>1205</v>
      </c>
      <c r="E367" s="115" t="s">
        <v>674</v>
      </c>
      <c r="F367" s="118">
        <v>43370.291666666664</v>
      </c>
      <c r="G367" s="119">
        <v>26000</v>
      </c>
      <c r="H367" s="119">
        <v>0</v>
      </c>
      <c r="I367" s="115" t="s">
        <v>1205</v>
      </c>
      <c r="J367" s="120">
        <v>43110.490555555552</v>
      </c>
      <c r="K367" s="115"/>
      <c r="L367" s="115" t="s">
        <v>1927</v>
      </c>
      <c r="M367" s="115" t="s">
        <v>464</v>
      </c>
      <c r="N367" s="127" t="str">
        <f t="shared" si="19"/>
        <v>IN_ONGC_M&amp;S_Forward M&amp;S for One Set of Reinstated Licenses at IDT</v>
      </c>
    </row>
    <row r="368" spans="1:14" hidden="1" x14ac:dyDescent="0.35">
      <c r="A368" s="127" t="str">
        <f t="shared" si="18"/>
        <v>A-DS365_IN_ESSAR_SUB_DS Well Construction 365 Engineering</v>
      </c>
      <c r="B368" s="115" t="s">
        <v>1243</v>
      </c>
      <c r="C368" s="115" t="s">
        <v>1192</v>
      </c>
      <c r="D368" s="115" t="s">
        <v>1205</v>
      </c>
      <c r="E368" s="115" t="s">
        <v>127</v>
      </c>
      <c r="F368" s="118">
        <v>43708.291666666664</v>
      </c>
      <c r="G368" s="119">
        <v>20000</v>
      </c>
      <c r="H368" s="119">
        <v>0</v>
      </c>
      <c r="I368" s="115" t="s">
        <v>1205</v>
      </c>
      <c r="J368" s="120">
        <v>43255.316157407404</v>
      </c>
      <c r="K368" s="115"/>
      <c r="L368" s="115" t="s">
        <v>1244</v>
      </c>
      <c r="M368" s="115" t="s">
        <v>464</v>
      </c>
      <c r="N368" s="127" t="str">
        <f t="shared" si="19"/>
        <v>A-DS365_IN_ESSAR_SUB_DS Well Construction 365 Engineering</v>
      </c>
    </row>
    <row r="369" spans="1:14" hidden="1" x14ac:dyDescent="0.35">
      <c r="A369" s="127" t="str">
        <f t="shared" si="18"/>
        <v>A-Earth_IN_ONGC_Private Cloud Solution for ONGC</v>
      </c>
      <c r="B369" s="115" t="s">
        <v>1216</v>
      </c>
      <c r="C369" s="115" t="s">
        <v>1192</v>
      </c>
      <c r="D369" s="115" t="s">
        <v>1205</v>
      </c>
      <c r="E369" s="115" t="s">
        <v>674</v>
      </c>
      <c r="F369" s="118">
        <v>43572.291666666664</v>
      </c>
      <c r="G369" s="119">
        <v>300000</v>
      </c>
      <c r="H369" s="119">
        <v>0</v>
      </c>
      <c r="I369" s="115" t="s">
        <v>1205</v>
      </c>
      <c r="J369" s="120">
        <v>43255.317442129628</v>
      </c>
      <c r="K369" s="115"/>
      <c r="L369" s="115" t="s">
        <v>1217</v>
      </c>
      <c r="M369" s="115" t="s">
        <v>464</v>
      </c>
      <c r="N369" s="127" t="str">
        <f t="shared" si="19"/>
        <v>A-Earth_IN_ONGC_Private Cloud Solution for ONGC</v>
      </c>
    </row>
    <row r="370" spans="1:14" hidden="1" x14ac:dyDescent="0.35">
      <c r="A370" s="127" t="str">
        <f t="shared" si="18"/>
        <v>A-DigitalEP_IN_ONGC_Data Sciences Project for GEOPIC</v>
      </c>
      <c r="B370" s="115" t="s">
        <v>1928</v>
      </c>
      <c r="C370" s="115" t="s">
        <v>1192</v>
      </c>
      <c r="D370" s="115" t="s">
        <v>1205</v>
      </c>
      <c r="E370" s="115" t="s">
        <v>674</v>
      </c>
      <c r="F370" s="118">
        <v>43616.291666666664</v>
      </c>
      <c r="G370" s="119">
        <v>300000</v>
      </c>
      <c r="H370" s="119">
        <v>300000</v>
      </c>
      <c r="I370" s="115" t="s">
        <v>1205</v>
      </c>
      <c r="J370" s="120">
        <v>43233.94798611111</v>
      </c>
      <c r="K370" s="115"/>
      <c r="L370" s="115" t="s">
        <v>1218</v>
      </c>
      <c r="M370" s="115" t="s">
        <v>464</v>
      </c>
      <c r="N370" s="127" t="str">
        <f t="shared" si="19"/>
        <v>A-DigitalEP_IN_ONGC_Data Sciences Project for GEOPIC</v>
      </c>
    </row>
    <row r="371" spans="1:14" hidden="1" x14ac:dyDescent="0.35">
      <c r="A371" s="127" t="str">
        <f t="shared" si="18"/>
        <v>A-PILM_Reliance_Expand on Aries usage with Palantir</v>
      </c>
      <c r="B371" s="115" t="s">
        <v>1212</v>
      </c>
      <c r="C371" s="115" t="s">
        <v>1192</v>
      </c>
      <c r="D371" s="115" t="s">
        <v>1205</v>
      </c>
      <c r="E371" s="115" t="s">
        <v>674</v>
      </c>
      <c r="F371" s="118">
        <v>43646.291666666664</v>
      </c>
      <c r="G371" s="119">
        <v>10000</v>
      </c>
      <c r="H371" s="119">
        <v>0</v>
      </c>
      <c r="I371" s="115" t="s">
        <v>1205</v>
      </c>
      <c r="J371" s="120">
        <v>43163.971631944441</v>
      </c>
      <c r="K371" s="115"/>
      <c r="L371" s="115" t="s">
        <v>1213</v>
      </c>
      <c r="M371" s="115" t="s">
        <v>464</v>
      </c>
      <c r="N371" s="127" t="str">
        <f t="shared" si="19"/>
        <v>A-PILM_Reliance_Expand on Aries usage with Palantir</v>
      </c>
    </row>
    <row r="372" spans="1:14" hidden="1" x14ac:dyDescent="0.35">
      <c r="A372" s="127" t="str">
        <f t="shared" si="18"/>
        <v>IN_G&amp;G_DSG_Adani</v>
      </c>
      <c r="B372" s="115" t="s">
        <v>1203</v>
      </c>
      <c r="C372" s="115" t="s">
        <v>1192</v>
      </c>
      <c r="D372" s="115" t="s">
        <v>1205</v>
      </c>
      <c r="E372" s="115" t="s">
        <v>674</v>
      </c>
      <c r="F372" s="118">
        <v>43646.291666666664</v>
      </c>
      <c r="G372" s="119">
        <v>0</v>
      </c>
      <c r="H372" s="119">
        <v>0</v>
      </c>
      <c r="I372" s="115" t="s">
        <v>1205</v>
      </c>
      <c r="J372" s="120">
        <v>43248.139409722222</v>
      </c>
      <c r="K372" s="115"/>
      <c r="L372" s="115" t="s">
        <v>1204</v>
      </c>
      <c r="M372" s="115" t="s">
        <v>464</v>
      </c>
      <c r="N372" s="127" t="str">
        <f t="shared" si="19"/>
        <v>IN_G&amp;G_DSG_Adani</v>
      </c>
    </row>
    <row r="373" spans="1:14" hidden="1" x14ac:dyDescent="0.35">
      <c r="A373" s="127" t="str">
        <f t="shared" si="18"/>
        <v>IN_ONGC_M&amp;S_Inclusion of upgraded/augmented DSG/DSIS modules in the Master M&amp;S Contract</v>
      </c>
      <c r="B373" s="115" t="s">
        <v>1929</v>
      </c>
      <c r="C373" s="115" t="s">
        <v>1192</v>
      </c>
      <c r="D373" s="115" t="s">
        <v>1205</v>
      </c>
      <c r="E373" s="115" t="s">
        <v>126</v>
      </c>
      <c r="F373" s="118">
        <v>43312.291666666664</v>
      </c>
      <c r="G373" s="119">
        <v>714498</v>
      </c>
      <c r="H373" s="119">
        <v>0</v>
      </c>
      <c r="I373" s="115" t="s">
        <v>1205</v>
      </c>
      <c r="J373" s="120">
        <v>43248.140162037038</v>
      </c>
      <c r="K373" s="115"/>
      <c r="L373" s="115" t="s">
        <v>1930</v>
      </c>
      <c r="M373" s="115" t="s">
        <v>464</v>
      </c>
      <c r="N373" s="127" t="str">
        <f t="shared" si="19"/>
        <v>IN_ONGC_M&amp;S_Inclusion of upgraded/augmented DSG/DSIS modules in the Master M&amp;S Contract</v>
      </c>
    </row>
    <row r="374" spans="1:14" hidden="1" x14ac:dyDescent="0.35">
      <c r="A374" s="127" t="str">
        <f t="shared" si="18"/>
        <v>IN_BPRL_SWP_Nexus Simulation Software</v>
      </c>
      <c r="B374" s="115" t="s">
        <v>1206</v>
      </c>
      <c r="C374" s="115" t="s">
        <v>1192</v>
      </c>
      <c r="D374" s="115" t="s">
        <v>1205</v>
      </c>
      <c r="E374" s="115" t="s">
        <v>674</v>
      </c>
      <c r="F374" s="118">
        <v>43434.25</v>
      </c>
      <c r="G374" s="119">
        <v>48000</v>
      </c>
      <c r="H374" s="119">
        <v>0</v>
      </c>
      <c r="I374" s="115" t="s">
        <v>1205</v>
      </c>
      <c r="J374" s="120">
        <v>43255.316435185188</v>
      </c>
      <c r="K374" s="115"/>
      <c r="L374" s="115" t="s">
        <v>1207</v>
      </c>
      <c r="M374" s="115" t="s">
        <v>464</v>
      </c>
      <c r="N374" s="127" t="str">
        <f t="shared" si="19"/>
        <v>IN_BPRL_SWP_Nexus Simulation Software</v>
      </c>
    </row>
    <row r="375" spans="1:14" hidden="1" x14ac:dyDescent="0.35">
      <c r="A375" s="127" t="str">
        <f t="shared" si="18"/>
        <v>IN_GSPC_M&amp;S_G&amp;G and Drilling Applications</v>
      </c>
      <c r="B375" s="115" t="s">
        <v>1254</v>
      </c>
      <c r="C375" s="115" t="s">
        <v>1192</v>
      </c>
      <c r="D375" s="115" t="s">
        <v>1205</v>
      </c>
      <c r="E375" s="115" t="s">
        <v>128</v>
      </c>
      <c r="F375" s="118">
        <v>43281.291666666664</v>
      </c>
      <c r="G375" s="119">
        <v>99000</v>
      </c>
      <c r="H375" s="119">
        <v>0</v>
      </c>
      <c r="I375" s="115" t="s">
        <v>1205</v>
      </c>
      <c r="J375" s="120">
        <v>43208.976666666669</v>
      </c>
      <c r="K375" s="115"/>
      <c r="L375" s="115" t="s">
        <v>1255</v>
      </c>
      <c r="M375" s="115" t="s">
        <v>464</v>
      </c>
      <c r="N375" s="127" t="str">
        <f t="shared" si="19"/>
        <v>IN_GSPC_M&amp;S_G&amp;G and Drilling Applications</v>
      </c>
    </row>
    <row r="376" spans="1:14" hidden="1" x14ac:dyDescent="0.35">
      <c r="A376" s="127" t="str">
        <f t="shared" si="18"/>
        <v>Mercator_G1</v>
      </c>
      <c r="B376" s="115" t="s">
        <v>1208</v>
      </c>
      <c r="C376" s="115" t="s">
        <v>1192</v>
      </c>
      <c r="D376" s="115" t="s">
        <v>1205</v>
      </c>
      <c r="E376" s="115" t="s">
        <v>674</v>
      </c>
      <c r="F376" s="118">
        <v>43708.291666666664</v>
      </c>
      <c r="G376" s="119">
        <v>58000</v>
      </c>
      <c r="H376" s="119">
        <v>0</v>
      </c>
      <c r="I376" s="115" t="s">
        <v>1205</v>
      </c>
      <c r="J376" s="120">
        <v>43255.315578703703</v>
      </c>
      <c r="K376" s="115"/>
      <c r="L376" s="115" t="s">
        <v>1209</v>
      </c>
      <c r="M376" s="115" t="s">
        <v>464</v>
      </c>
      <c r="N376" s="127" t="str">
        <f t="shared" si="19"/>
        <v>Mercator_G1</v>
      </c>
    </row>
    <row r="377" spans="1:14" hidden="1" x14ac:dyDescent="0.35">
      <c r="A377" s="127" t="str">
        <f t="shared" si="18"/>
        <v>A-EDT500014_IN_BPRL_SWP_Drilling Applications Sale</v>
      </c>
      <c r="B377" s="115" t="s">
        <v>1210</v>
      </c>
      <c r="C377" s="115" t="s">
        <v>1192</v>
      </c>
      <c r="D377" s="115" t="s">
        <v>1205</v>
      </c>
      <c r="E377" s="115" t="s">
        <v>674</v>
      </c>
      <c r="F377" s="118">
        <v>43496.25</v>
      </c>
      <c r="G377" s="119">
        <v>28200</v>
      </c>
      <c r="H377" s="119">
        <v>0</v>
      </c>
      <c r="I377" s="115" t="s">
        <v>1205</v>
      </c>
      <c r="J377" s="120">
        <v>43126.341643518521</v>
      </c>
      <c r="K377" s="115"/>
      <c r="L377" s="115" t="s">
        <v>1211</v>
      </c>
      <c r="M377" s="115" t="s">
        <v>464</v>
      </c>
      <c r="N377" s="127" t="str">
        <f t="shared" si="19"/>
        <v>A-EDT500014_IN_BPRL_SWP_Drilling Applications Sale</v>
      </c>
    </row>
    <row r="378" spans="1:14" x14ac:dyDescent="0.35">
      <c r="A378" s="127" t="str">
        <f t="shared" si="18"/>
        <v>A-DigitalEP_IN_ONGC_SWP/SVCS_Tender K07DC16051-Onshore Terminal for 98/2 Development Project- Integrated Operations Systems</v>
      </c>
      <c r="B378" s="115" t="s">
        <v>1257</v>
      </c>
      <c r="C378" s="115" t="s">
        <v>1192</v>
      </c>
      <c r="D378" s="115" t="s">
        <v>1205</v>
      </c>
      <c r="E378" s="115" t="s">
        <v>674</v>
      </c>
      <c r="F378" s="118">
        <v>43507.25</v>
      </c>
      <c r="G378" s="119">
        <v>2080000</v>
      </c>
      <c r="H378" s="119">
        <v>900000</v>
      </c>
      <c r="I378" s="115" t="s">
        <v>1205</v>
      </c>
      <c r="J378" s="120">
        <v>43126.330150462964</v>
      </c>
      <c r="K378" s="115"/>
      <c r="L378" s="115" t="s">
        <v>1258</v>
      </c>
      <c r="M378" s="115" t="s">
        <v>464</v>
      </c>
      <c r="N378" s="127" t="str">
        <f t="shared" si="19"/>
        <v>A-DigitalEP_IN_ONGC_SWP/SVCS_Tender K07DC16051-Onshore Terminal for 98/2 Development Project- Integrated Operations Systems</v>
      </c>
    </row>
    <row r="379" spans="1:14" hidden="1" x14ac:dyDescent="0.35">
      <c r="A379" s="127" t="str">
        <f t="shared" si="18"/>
        <v>IN_GSI_M&amp;S_New Software AMC 2017-18</v>
      </c>
      <c r="B379" s="115" t="s">
        <v>1931</v>
      </c>
      <c r="C379" s="115" t="s">
        <v>1192</v>
      </c>
      <c r="D379" s="115" t="s">
        <v>1205</v>
      </c>
      <c r="E379" s="115" t="s">
        <v>126</v>
      </c>
      <c r="F379" s="118">
        <v>43291.291666666664</v>
      </c>
      <c r="G379" s="119">
        <v>66792</v>
      </c>
      <c r="H379" s="119">
        <v>0</v>
      </c>
      <c r="I379" s="115" t="s">
        <v>1205</v>
      </c>
      <c r="J379" s="120">
        <v>43208.989340277774</v>
      </c>
      <c r="K379" s="115"/>
      <c r="L379" s="115" t="s">
        <v>1256</v>
      </c>
      <c r="M379" s="115" t="s">
        <v>464</v>
      </c>
      <c r="N379" s="127" t="str">
        <f t="shared" si="19"/>
        <v>IN_GSI_M&amp;S_New Software AMC 2017-18</v>
      </c>
    </row>
    <row r="380" spans="1:14" hidden="1" x14ac:dyDescent="0.35">
      <c r="A380" s="127" t="str">
        <f t="shared" si="18"/>
        <v>A-DigitalEP_IN_ONGC_SVCS_Drilling Analytics Proof-of-Concept</v>
      </c>
      <c r="B380" s="115" t="s">
        <v>1239</v>
      </c>
      <c r="C380" s="115" t="s">
        <v>1192</v>
      </c>
      <c r="D380" s="115" t="s">
        <v>1205</v>
      </c>
      <c r="E380" s="115" t="s">
        <v>126</v>
      </c>
      <c r="F380" s="118">
        <v>43373.291666666664</v>
      </c>
      <c r="G380" s="119">
        <v>92001</v>
      </c>
      <c r="H380" s="119">
        <v>0</v>
      </c>
      <c r="I380" s="115" t="s">
        <v>1205</v>
      </c>
      <c r="J380" s="120">
        <v>43255.323657407411</v>
      </c>
      <c r="K380" s="115"/>
      <c r="L380" s="115" t="s">
        <v>1240</v>
      </c>
      <c r="M380" s="115" t="s">
        <v>464</v>
      </c>
      <c r="N380" s="127" t="str">
        <f t="shared" si="19"/>
        <v>A-DigitalEP_IN_ONGC_SVCS_Drilling Analytics Proof-of-Concept</v>
      </c>
    </row>
    <row r="381" spans="1:14" hidden="1" x14ac:dyDescent="0.35">
      <c r="A381" s="127" t="str">
        <f t="shared" si="18"/>
        <v>IN_DSG_GSI_for interpretation</v>
      </c>
      <c r="B381" s="115" t="s">
        <v>1193</v>
      </c>
      <c r="C381" s="115" t="s">
        <v>1192</v>
      </c>
      <c r="D381" s="115" t="s">
        <v>1205</v>
      </c>
      <c r="E381" s="115" t="s">
        <v>674</v>
      </c>
      <c r="F381" s="118">
        <v>43572.291666666664</v>
      </c>
      <c r="G381" s="119">
        <v>300000</v>
      </c>
      <c r="H381" s="119">
        <v>0</v>
      </c>
      <c r="I381" s="115" t="s">
        <v>1205</v>
      </c>
      <c r="J381" s="120">
        <v>43241.126666666663</v>
      </c>
      <c r="K381" s="115"/>
      <c r="L381" s="115" t="s">
        <v>1194</v>
      </c>
      <c r="M381" s="115" t="s">
        <v>464</v>
      </c>
      <c r="N381" s="127" t="str">
        <f t="shared" si="19"/>
        <v>IN_DSG_GSI_for interpretation</v>
      </c>
    </row>
    <row r="382" spans="1:14" hidden="1" x14ac:dyDescent="0.35">
      <c r="A382" s="127" t="str">
        <f t="shared" si="18"/>
        <v>IN_Oilmax_SVCS_Virtual Reality Center for Oilmax</v>
      </c>
      <c r="B382" s="115" t="s">
        <v>1250</v>
      </c>
      <c r="C382" s="115" t="s">
        <v>1192</v>
      </c>
      <c r="D382" s="115" t="s">
        <v>1205</v>
      </c>
      <c r="E382" s="115" t="s">
        <v>127</v>
      </c>
      <c r="F382" s="118">
        <v>43312.291666666664</v>
      </c>
      <c r="G382" s="119">
        <v>120000</v>
      </c>
      <c r="H382" s="119">
        <v>20000</v>
      </c>
      <c r="I382" s="115" t="s">
        <v>1205</v>
      </c>
      <c r="J382" s="120">
        <v>43192.053449074076</v>
      </c>
      <c r="K382" s="115"/>
      <c r="L382" s="115" t="s">
        <v>1251</v>
      </c>
      <c r="M382" s="115" t="s">
        <v>464</v>
      </c>
      <c r="N382" s="127" t="str">
        <f t="shared" si="19"/>
        <v>IN_Oilmax_SVCS_Virtual Reality Center for Oilmax</v>
      </c>
    </row>
    <row r="383" spans="1:14" hidden="1" x14ac:dyDescent="0.35">
      <c r="A383" s="127" t="str">
        <f t="shared" si="18"/>
        <v>IN_GSI_M&amp;S_AMC Renewal of the SeisSpace Licenses on GSI's Seismic Vessel</v>
      </c>
      <c r="B383" s="115" t="s">
        <v>1248</v>
      </c>
      <c r="C383" s="115" t="s">
        <v>1192</v>
      </c>
      <c r="D383" s="115" t="s">
        <v>1205</v>
      </c>
      <c r="E383" s="115" t="s">
        <v>127</v>
      </c>
      <c r="F383" s="118">
        <v>43312.291666666664</v>
      </c>
      <c r="G383" s="119">
        <v>76000</v>
      </c>
      <c r="H383" s="119">
        <v>0</v>
      </c>
      <c r="I383" s="115" t="s">
        <v>1205</v>
      </c>
      <c r="J383" s="120">
        <v>43208.990960648145</v>
      </c>
      <c r="K383" s="115"/>
      <c r="L383" s="115" t="s">
        <v>1249</v>
      </c>
      <c r="M383" s="115" t="s">
        <v>464</v>
      </c>
      <c r="N383" s="127" t="str">
        <f t="shared" si="19"/>
        <v>IN_GSI_M&amp;S_AMC Renewal of the SeisSpace Licenses on GSI's Seismic Vessel</v>
      </c>
    </row>
    <row r="384" spans="1:14" hidden="1" x14ac:dyDescent="0.35">
      <c r="A384" s="127" t="str">
        <f t="shared" si="18"/>
        <v>IN_ONGC_SWP_Nexus at IRS</v>
      </c>
      <c r="B384" s="115" t="s">
        <v>1237</v>
      </c>
      <c r="C384" s="115" t="s">
        <v>1192</v>
      </c>
      <c r="D384" s="115" t="s">
        <v>1205</v>
      </c>
      <c r="E384" s="115" t="s">
        <v>674</v>
      </c>
      <c r="F384" s="118">
        <v>43496.25</v>
      </c>
      <c r="G384" s="119">
        <v>28000</v>
      </c>
      <c r="H384" s="119">
        <v>0</v>
      </c>
      <c r="I384" s="115" t="s">
        <v>1205</v>
      </c>
      <c r="J384" s="120">
        <v>43255.315868055557</v>
      </c>
      <c r="K384" s="115"/>
      <c r="L384" s="115" t="s">
        <v>1238</v>
      </c>
      <c r="M384" s="115" t="s">
        <v>464</v>
      </c>
      <c r="N384" s="127" t="str">
        <f t="shared" si="19"/>
        <v>IN_ONGC_SWP_Nexus at IRS</v>
      </c>
    </row>
    <row r="385" spans="1:14" hidden="1" x14ac:dyDescent="0.35">
      <c r="A385" s="127" t="str">
        <f t="shared" si="18"/>
        <v>IN_OIL_DSIS Integration for E&amp;P Databank</v>
      </c>
      <c r="B385" s="115" t="s">
        <v>1932</v>
      </c>
      <c r="C385" s="115" t="s">
        <v>1192</v>
      </c>
      <c r="D385" s="115" t="s">
        <v>1195</v>
      </c>
      <c r="E385" s="115" t="s">
        <v>674</v>
      </c>
      <c r="F385" s="118">
        <v>43449.25</v>
      </c>
      <c r="G385" s="119">
        <v>100000</v>
      </c>
      <c r="H385" s="119">
        <v>100000</v>
      </c>
      <c r="I385" s="115" t="s">
        <v>1195</v>
      </c>
      <c r="J385" s="120">
        <v>43243.935682870368</v>
      </c>
      <c r="K385" s="115" t="s">
        <v>1054</v>
      </c>
      <c r="L385" s="115" t="s">
        <v>1260</v>
      </c>
      <c r="M385" s="115" t="s">
        <v>464</v>
      </c>
      <c r="N385" s="127" t="str">
        <f t="shared" si="19"/>
        <v>IN_OIL_DSIS Integration for E&amp;P Databank</v>
      </c>
    </row>
    <row r="386" spans="1:14" hidden="1" x14ac:dyDescent="0.35">
      <c r="A386" s="127" t="str">
        <f t="shared" ref="A386:A449" si="20">HYPERLINK(CONCATENATE("http://crm.corp.halliburton.com/SalesMethod/main.aspx?etc=3&amp;id=%7b",L386,"%7d&amp;pagetype=entityrecord "),B386)</f>
        <v>IN_OIL_M&amp;S_E&amp;P Databank_ 2018</v>
      </c>
      <c r="B386" s="115" t="s">
        <v>1933</v>
      </c>
      <c r="C386" s="115" t="s">
        <v>1192</v>
      </c>
      <c r="D386" s="115" t="s">
        <v>1195</v>
      </c>
      <c r="E386" s="115" t="s">
        <v>128</v>
      </c>
      <c r="F386" s="118">
        <v>43266.291666666664</v>
      </c>
      <c r="G386" s="119">
        <v>203865</v>
      </c>
      <c r="H386" s="119">
        <v>0</v>
      </c>
      <c r="I386" s="115" t="s">
        <v>1195</v>
      </c>
      <c r="J386" s="120">
        <v>43243.931493055556</v>
      </c>
      <c r="K386" s="115" t="s">
        <v>1054</v>
      </c>
      <c r="L386" s="115" t="s">
        <v>1261</v>
      </c>
      <c r="M386" s="115" t="s">
        <v>464</v>
      </c>
      <c r="N386" s="127" t="str">
        <f t="shared" ref="N386:N449" si="21">HYPERLINK(CONCATENATE("http://crm.corp.halliburton.com/SalesMethod/main.aspx?etc=3&amp;id=%7b",L386,"%7d&amp;pagetype=entityrecord "),B386)</f>
        <v>IN_OIL_M&amp;S_E&amp;P Databank_ 2018</v>
      </c>
    </row>
    <row r="387" spans="1:14" hidden="1" x14ac:dyDescent="0.35">
      <c r="A387" s="127" t="str">
        <f t="shared" si="20"/>
        <v>IN_Sun O&amp;G_SWP/M&amp;S_Drilling software solutions</v>
      </c>
      <c r="B387" s="115" t="s">
        <v>1934</v>
      </c>
      <c r="C387" s="115" t="s">
        <v>1192</v>
      </c>
      <c r="D387" s="115" t="s">
        <v>1205</v>
      </c>
      <c r="E387" s="115" t="s">
        <v>674</v>
      </c>
      <c r="F387" s="118">
        <v>43404.291666666664</v>
      </c>
      <c r="G387" s="119">
        <v>36000</v>
      </c>
      <c r="H387" s="119">
        <v>0</v>
      </c>
      <c r="I387" s="115" t="s">
        <v>1205</v>
      </c>
      <c r="J387" s="120">
        <v>43255.317847222221</v>
      </c>
      <c r="K387" s="115" t="s">
        <v>1054</v>
      </c>
      <c r="L387" s="115" t="s">
        <v>1262</v>
      </c>
      <c r="M387" s="115" t="s">
        <v>464</v>
      </c>
      <c r="N387" s="127" t="str">
        <f t="shared" si="21"/>
        <v>IN_Sun O&amp;G_SWP/M&amp;S_Drilling software solutions</v>
      </c>
    </row>
    <row r="388" spans="1:14" hidden="1" x14ac:dyDescent="0.35">
      <c r="A388" s="127" t="str">
        <f t="shared" si="20"/>
        <v>A-DigitalEP_IN_ONGC_SWP/SVCS_Operations Reporting and Integration Solution</v>
      </c>
      <c r="B388" s="115" t="s">
        <v>1935</v>
      </c>
      <c r="C388" s="115" t="s">
        <v>1192</v>
      </c>
      <c r="D388" s="115" t="s">
        <v>1205</v>
      </c>
      <c r="E388" s="115" t="s">
        <v>674</v>
      </c>
      <c r="F388" s="118">
        <v>43677.291666666664</v>
      </c>
      <c r="G388" s="119">
        <v>218000</v>
      </c>
      <c r="H388" s="119">
        <v>100000</v>
      </c>
      <c r="I388" s="115" t="s">
        <v>1205</v>
      </c>
      <c r="J388" s="120">
        <v>43234.08153935185</v>
      </c>
      <c r="K388" s="115" t="s">
        <v>1054</v>
      </c>
      <c r="L388" s="115" t="s">
        <v>1259</v>
      </c>
      <c r="M388" s="115" t="s">
        <v>464</v>
      </c>
      <c r="N388" s="127" t="str">
        <f t="shared" si="21"/>
        <v>A-DigitalEP_IN_ONGC_SWP/SVCS_Operations Reporting and Integration Solution</v>
      </c>
    </row>
    <row r="389" spans="1:14" hidden="1" x14ac:dyDescent="0.35">
      <c r="A389" s="127" t="str">
        <f t="shared" si="20"/>
        <v>A-DigitalEP_IN_RIL_SWP/SVCS_E&amp;P Cross Domain Collaboration System - LIFE17-I</v>
      </c>
      <c r="B389" s="115" t="s">
        <v>1936</v>
      </c>
      <c r="C389" s="115" t="s">
        <v>1192</v>
      </c>
      <c r="D389" s="115" t="s">
        <v>1205</v>
      </c>
      <c r="E389" s="115" t="s">
        <v>126</v>
      </c>
      <c r="F389" s="118">
        <v>43373.291666666664</v>
      </c>
      <c r="G389" s="119">
        <v>60000</v>
      </c>
      <c r="H389" s="119">
        <v>0</v>
      </c>
      <c r="I389" s="115" t="s">
        <v>1205</v>
      </c>
      <c r="J389" s="120">
        <v>43255.324224537035</v>
      </c>
      <c r="K389" s="115" t="s">
        <v>1054</v>
      </c>
      <c r="L389" s="115" t="s">
        <v>1263</v>
      </c>
      <c r="M389" s="115" t="s">
        <v>464</v>
      </c>
      <c r="N389" s="127" t="str">
        <f t="shared" si="21"/>
        <v>A-DigitalEP_IN_RIL_SWP/SVCS_E&amp;P Cross Domain Collaboration System - LIFE17-I</v>
      </c>
    </row>
    <row r="390" spans="1:14" hidden="1" x14ac:dyDescent="0.35">
      <c r="A390" s="127" t="str">
        <f t="shared" si="20"/>
        <v>A -10EP - SW Perp - PHE ONWJ - DS Base Phase 1 - Indonesia</v>
      </c>
      <c r="B390" s="115" t="s">
        <v>1937</v>
      </c>
      <c r="C390" s="115" t="s">
        <v>1267</v>
      </c>
      <c r="D390" s="115" t="s">
        <v>1273</v>
      </c>
      <c r="E390" s="115" t="s">
        <v>128</v>
      </c>
      <c r="F390" s="118">
        <v>43373.291666666664</v>
      </c>
      <c r="G390" s="119">
        <v>225000</v>
      </c>
      <c r="H390" s="119">
        <v>0</v>
      </c>
      <c r="I390" s="115" t="s">
        <v>1938</v>
      </c>
      <c r="J390" s="120">
        <v>43242.391608796293</v>
      </c>
      <c r="K390" s="115"/>
      <c r="L390" s="115" t="s">
        <v>1276</v>
      </c>
      <c r="M390" s="115" t="s">
        <v>464</v>
      </c>
      <c r="N390" s="127" t="str">
        <f t="shared" si="21"/>
        <v>A -10EP - SW Perp - PHE ONWJ - DS Base Phase 1 - Indonesia</v>
      </c>
    </row>
    <row r="391" spans="1:14" hidden="1" x14ac:dyDescent="0.35">
      <c r="A391" s="127" t="str">
        <f t="shared" si="20"/>
        <v>A- Digital E&amp;P- ConocoPhillips - DSIS Implementation - Indonesia</v>
      </c>
      <c r="B391" s="115" t="s">
        <v>1269</v>
      </c>
      <c r="C391" s="115" t="s">
        <v>1267</v>
      </c>
      <c r="D391" s="115" t="s">
        <v>1266</v>
      </c>
      <c r="E391" s="115" t="s">
        <v>128</v>
      </c>
      <c r="F391" s="118">
        <v>43343.291666666664</v>
      </c>
      <c r="G391" s="119">
        <v>108000</v>
      </c>
      <c r="H391" s="119">
        <v>28000</v>
      </c>
      <c r="I391" s="115" t="s">
        <v>1266</v>
      </c>
      <c r="J391" s="120">
        <v>43257.407118055555</v>
      </c>
      <c r="K391" s="115"/>
      <c r="L391" s="115" t="s">
        <v>1270</v>
      </c>
      <c r="M391" s="115" t="s">
        <v>464</v>
      </c>
      <c r="N391" s="127" t="str">
        <f t="shared" si="21"/>
        <v>A- Digital E&amp;P- ConocoPhillips - DSIS Implementation - Indonesia</v>
      </c>
    </row>
    <row r="392" spans="1:14" hidden="1" x14ac:dyDescent="0.35">
      <c r="A392" s="127" t="str">
        <f t="shared" si="20"/>
        <v>Services - Pertamina EP - Training Drilling - Indonesia</v>
      </c>
      <c r="B392" s="115" t="s">
        <v>1939</v>
      </c>
      <c r="C392" s="115" t="s">
        <v>1267</v>
      </c>
      <c r="D392" s="115" t="s">
        <v>1266</v>
      </c>
      <c r="E392" s="115" t="s">
        <v>674</v>
      </c>
      <c r="F392" s="118">
        <v>43343.291666666664</v>
      </c>
      <c r="G392" s="119">
        <v>9000</v>
      </c>
      <c r="H392" s="119">
        <v>9000</v>
      </c>
      <c r="I392" s="115" t="s">
        <v>1266</v>
      </c>
      <c r="J392" s="120">
        <v>43257.395428240743</v>
      </c>
      <c r="K392" s="115"/>
      <c r="L392" s="115" t="s">
        <v>1940</v>
      </c>
      <c r="M392" s="115" t="s">
        <v>464</v>
      </c>
      <c r="N392" s="127" t="str">
        <f t="shared" si="21"/>
        <v>Services - Pertamina EP - Training Drilling - Indonesia</v>
      </c>
    </row>
    <row r="393" spans="1:14" x14ac:dyDescent="0.35">
      <c r="A393" s="127" t="str">
        <f t="shared" si="20"/>
        <v>Serv - PHE ONWJ - VOF Pilot - Indonesia</v>
      </c>
      <c r="B393" s="115" t="s">
        <v>1941</v>
      </c>
      <c r="C393" s="115" t="s">
        <v>1267</v>
      </c>
      <c r="D393" s="115" t="s">
        <v>1273</v>
      </c>
      <c r="E393" s="115" t="s">
        <v>674</v>
      </c>
      <c r="F393" s="118">
        <v>43462.25</v>
      </c>
      <c r="G393" s="119">
        <v>200000</v>
      </c>
      <c r="H393" s="119">
        <v>200000</v>
      </c>
      <c r="I393" s="115" t="s">
        <v>1273</v>
      </c>
      <c r="J393" s="120">
        <v>43262.939247685186</v>
      </c>
      <c r="K393" s="115"/>
      <c r="L393" s="115" t="s">
        <v>1942</v>
      </c>
      <c r="M393" s="115" t="s">
        <v>464</v>
      </c>
      <c r="N393" s="127" t="str">
        <f t="shared" si="21"/>
        <v>Serv - PHE ONWJ - VOF Pilot - Indonesia</v>
      </c>
    </row>
    <row r="394" spans="1:14" hidden="1" x14ac:dyDescent="0.35">
      <c r="A394" s="127" t="str">
        <f t="shared" si="20"/>
        <v>SW M&amp;S - PHE ONWJ - DSG M&amp;S 2018 - Indonesia</v>
      </c>
      <c r="B394" s="115" t="s">
        <v>1943</v>
      </c>
      <c r="C394" s="115" t="s">
        <v>1267</v>
      </c>
      <c r="D394" s="115" t="s">
        <v>1273</v>
      </c>
      <c r="E394" s="115" t="s">
        <v>126</v>
      </c>
      <c r="F394" s="118">
        <v>43371.291666666664</v>
      </c>
      <c r="G394" s="119">
        <v>1200000</v>
      </c>
      <c r="H394" s="119">
        <v>0</v>
      </c>
      <c r="I394" s="115" t="s">
        <v>1273</v>
      </c>
      <c r="J394" s="120">
        <v>43222.044236111113</v>
      </c>
      <c r="K394" s="115"/>
      <c r="L394" s="115" t="s">
        <v>1944</v>
      </c>
      <c r="M394" s="115" t="s">
        <v>464</v>
      </c>
      <c r="N394" s="127" t="str">
        <f t="shared" si="21"/>
        <v>SW M&amp;S - PHE ONWJ - DSG M&amp;S 2018 - Indonesia</v>
      </c>
    </row>
    <row r="395" spans="1:14" hidden="1" x14ac:dyDescent="0.35">
      <c r="A395" s="127" t="str">
        <f t="shared" si="20"/>
        <v>SW M&amp;S - PHE ONWJ - DSG Back M&amp;S - Indonesia</v>
      </c>
      <c r="B395" s="115" t="s">
        <v>1945</v>
      </c>
      <c r="C395" s="115" t="s">
        <v>1267</v>
      </c>
      <c r="D395" s="115" t="s">
        <v>1273</v>
      </c>
      <c r="E395" s="115" t="s">
        <v>128</v>
      </c>
      <c r="F395" s="118">
        <v>43373.291666666664</v>
      </c>
      <c r="G395" s="119">
        <v>150000</v>
      </c>
      <c r="H395" s="119">
        <v>0</v>
      </c>
      <c r="I395" s="115" t="s">
        <v>1273</v>
      </c>
      <c r="J395" s="120">
        <v>43222.026145833333</v>
      </c>
      <c r="K395" s="115"/>
      <c r="L395" s="115" t="s">
        <v>1946</v>
      </c>
      <c r="M395" s="115" t="s">
        <v>464</v>
      </c>
      <c r="N395" s="127" t="str">
        <f t="shared" si="21"/>
        <v>SW M&amp;S - PHE ONWJ - DSG Back M&amp;S - Indonesia</v>
      </c>
    </row>
    <row r="396" spans="1:14" hidden="1" x14ac:dyDescent="0.35">
      <c r="A396" s="127" t="str">
        <f t="shared" si="20"/>
        <v>SW M&amp;S - PHE ONWJ - Landmark Classic - Indonesia</v>
      </c>
      <c r="B396" s="115" t="s">
        <v>1947</v>
      </c>
      <c r="C396" s="115" t="s">
        <v>1267</v>
      </c>
      <c r="D396" s="115" t="s">
        <v>1273</v>
      </c>
      <c r="E396" s="115" t="s">
        <v>128</v>
      </c>
      <c r="F396" s="118">
        <v>43371.291666666664</v>
      </c>
      <c r="G396" s="119">
        <v>250000</v>
      </c>
      <c r="H396" s="119">
        <v>0</v>
      </c>
      <c r="I396" s="115" t="s">
        <v>1273</v>
      </c>
      <c r="J396" s="120">
        <v>43222.020243055558</v>
      </c>
      <c r="K396" s="115"/>
      <c r="L396" s="115" t="s">
        <v>1948</v>
      </c>
      <c r="M396" s="115" t="s">
        <v>464</v>
      </c>
      <c r="N396" s="127" t="str">
        <f t="shared" si="21"/>
        <v>SW M&amp;S - PHE ONWJ - Landmark Classic - Indonesia</v>
      </c>
    </row>
    <row r="397" spans="1:14" hidden="1" x14ac:dyDescent="0.35">
      <c r="A397" s="127" t="str">
        <f t="shared" si="20"/>
        <v>A Digital - PHE -  Production Integrated Dashboard - Indonesia</v>
      </c>
      <c r="B397" s="115" t="s">
        <v>1949</v>
      </c>
      <c r="C397" s="115" t="s">
        <v>1267</v>
      </c>
      <c r="D397" s="115" t="s">
        <v>1273</v>
      </c>
      <c r="E397" s="115" t="s">
        <v>127</v>
      </c>
      <c r="F397" s="118">
        <v>43404.291666666664</v>
      </c>
      <c r="G397" s="119">
        <v>180000</v>
      </c>
      <c r="H397" s="119">
        <v>0</v>
      </c>
      <c r="I397" s="115" t="s">
        <v>1273</v>
      </c>
      <c r="J397" s="120">
        <v>43222.030949074076</v>
      </c>
      <c r="K397" s="115"/>
      <c r="L397" s="115" t="s">
        <v>1950</v>
      </c>
      <c r="M397" s="115" t="s">
        <v>464</v>
      </c>
      <c r="N397" s="127" t="str">
        <f t="shared" si="21"/>
        <v>A Digital - PHE -  Production Integrated Dashboard - Indonesia</v>
      </c>
    </row>
    <row r="398" spans="1:14" hidden="1" x14ac:dyDescent="0.35">
      <c r="A398" s="127" t="str">
        <f t="shared" si="20"/>
        <v>A - DigitalEP - PHE - DSIS - Indonesia</v>
      </c>
      <c r="B398" s="115" t="s">
        <v>1951</v>
      </c>
      <c r="C398" s="115" t="s">
        <v>1267</v>
      </c>
      <c r="D398" s="115" t="s">
        <v>1273</v>
      </c>
      <c r="E398" s="115" t="s">
        <v>128</v>
      </c>
      <c r="F398" s="118">
        <v>43280.291666666664</v>
      </c>
      <c r="G398" s="119">
        <v>347000</v>
      </c>
      <c r="H398" s="119">
        <v>250000</v>
      </c>
      <c r="I398" s="115" t="s">
        <v>1273</v>
      </c>
      <c r="J398" s="120">
        <v>43256.750081018516</v>
      </c>
      <c r="K398" s="115"/>
      <c r="L398" s="115" t="s">
        <v>1274</v>
      </c>
      <c r="M398" s="115" t="s">
        <v>464</v>
      </c>
      <c r="N398" s="127" t="str">
        <f t="shared" si="21"/>
        <v>A - DigitalEP - PHE - DSIS - Indonesia</v>
      </c>
    </row>
    <row r="399" spans="1:14" hidden="1" x14ac:dyDescent="0.35">
      <c r="A399" s="127" t="str">
        <f t="shared" si="20"/>
        <v>A - 10EP - Medco E&amp;P Indonesia - Access - Indonesia</v>
      </c>
      <c r="B399" s="115" t="s">
        <v>1271</v>
      </c>
      <c r="C399" s="115" t="s">
        <v>1267</v>
      </c>
      <c r="D399" s="115" t="s">
        <v>1273</v>
      </c>
      <c r="E399" s="115" t="s">
        <v>674</v>
      </c>
      <c r="F399" s="118">
        <v>43524.25</v>
      </c>
      <c r="G399" s="119">
        <v>1000000</v>
      </c>
      <c r="H399" s="119">
        <v>0</v>
      </c>
      <c r="I399" s="115" t="s">
        <v>1273</v>
      </c>
      <c r="J399" s="120">
        <v>43222.042268518519</v>
      </c>
      <c r="K399" s="115"/>
      <c r="L399" s="115" t="s">
        <v>1272</v>
      </c>
      <c r="M399" s="115" t="s">
        <v>464</v>
      </c>
      <c r="N399" s="127" t="str">
        <f t="shared" si="21"/>
        <v>A - 10EP - Medco E&amp;P Indonesia - Access - Indonesia</v>
      </c>
    </row>
    <row r="400" spans="1:14" hidden="1" x14ac:dyDescent="0.35">
      <c r="A400" s="127" t="str">
        <f t="shared" si="20"/>
        <v>A Prog - Medco E&amp;P Natuna - DS 365 - Indonesia</v>
      </c>
      <c r="B400" s="115" t="s">
        <v>1952</v>
      </c>
      <c r="C400" s="115" t="s">
        <v>1267</v>
      </c>
      <c r="D400" s="115" t="s">
        <v>1273</v>
      </c>
      <c r="E400" s="115" t="s">
        <v>674</v>
      </c>
      <c r="F400" s="118">
        <v>43524.25</v>
      </c>
      <c r="G400" s="119">
        <v>1200000</v>
      </c>
      <c r="H400" s="119">
        <v>0</v>
      </c>
      <c r="I400" s="115" t="s">
        <v>1273</v>
      </c>
      <c r="J400" s="120">
        <v>43156.379942129628</v>
      </c>
      <c r="K400" s="115"/>
      <c r="L400" s="115" t="s">
        <v>1953</v>
      </c>
      <c r="M400" s="115" t="s">
        <v>464</v>
      </c>
      <c r="N400" s="127" t="str">
        <f t="shared" si="21"/>
        <v>A Prog - Medco E&amp;P Natuna - DS 365 - Indonesia</v>
      </c>
    </row>
    <row r="401" spans="1:14" hidden="1" x14ac:dyDescent="0.35">
      <c r="A401" s="127" t="str">
        <f t="shared" si="20"/>
        <v>A Prog - VICO - IAAS - Indonesia</v>
      </c>
      <c r="B401" s="115" t="s">
        <v>1954</v>
      </c>
      <c r="C401" s="115" t="s">
        <v>1267</v>
      </c>
      <c r="D401" s="115" t="s">
        <v>1273</v>
      </c>
      <c r="E401" s="115" t="s">
        <v>126</v>
      </c>
      <c r="F401" s="118">
        <v>43371.291666666664</v>
      </c>
      <c r="G401" s="119">
        <v>1000000</v>
      </c>
      <c r="H401" s="119">
        <v>1000000</v>
      </c>
      <c r="I401" s="115" t="s">
        <v>1273</v>
      </c>
      <c r="J401" s="120">
        <v>43256.787592592591</v>
      </c>
      <c r="K401" s="115"/>
      <c r="L401" s="115" t="s">
        <v>1955</v>
      </c>
      <c r="M401" s="115" t="s">
        <v>464</v>
      </c>
      <c r="N401" s="127" t="str">
        <f t="shared" si="21"/>
        <v>A Prog - VICO - IAAS - Indonesia</v>
      </c>
    </row>
    <row r="402" spans="1:14" hidden="1" x14ac:dyDescent="0.35">
      <c r="A402" s="127" t="str">
        <f t="shared" si="20"/>
        <v>SW Perpetual - PHE ONWJ - DS AFI - Indonesia</v>
      </c>
      <c r="B402" s="115" t="s">
        <v>1956</v>
      </c>
      <c r="C402" s="115" t="s">
        <v>1267</v>
      </c>
      <c r="D402" s="115" t="s">
        <v>1273</v>
      </c>
      <c r="E402" s="115" t="s">
        <v>128</v>
      </c>
      <c r="F402" s="118">
        <v>43461.25</v>
      </c>
      <c r="G402" s="119">
        <v>30000</v>
      </c>
      <c r="H402" s="119">
        <v>0</v>
      </c>
      <c r="I402" s="115" t="s">
        <v>1273</v>
      </c>
      <c r="J402" s="120">
        <v>43222.043761574074</v>
      </c>
      <c r="K402" s="115"/>
      <c r="L402" s="115" t="s">
        <v>1275</v>
      </c>
      <c r="M402" s="115" t="s">
        <v>464</v>
      </c>
      <c r="N402" s="127" t="str">
        <f t="shared" si="21"/>
        <v>SW Perpetual - PHE ONWJ - DS AFI - Indonesia</v>
      </c>
    </row>
    <row r="403" spans="1:14" hidden="1" x14ac:dyDescent="0.35">
      <c r="A403" s="127" t="str">
        <f t="shared" si="20"/>
        <v>Services - Lapindo Brantas Inc - Mentoring - Indonesia</v>
      </c>
      <c r="B403" s="115" t="s">
        <v>1957</v>
      </c>
      <c r="C403" s="115" t="s">
        <v>1267</v>
      </c>
      <c r="D403" s="115" t="s">
        <v>1273</v>
      </c>
      <c r="E403" s="115" t="s">
        <v>126</v>
      </c>
      <c r="F403" s="118">
        <v>43342.291666666664</v>
      </c>
      <c r="G403" s="119">
        <v>6000</v>
      </c>
      <c r="H403" s="119">
        <v>6000</v>
      </c>
      <c r="I403" s="115" t="s">
        <v>1273</v>
      </c>
      <c r="J403" s="120">
        <v>43240.931886574072</v>
      </c>
      <c r="K403" s="115"/>
      <c r="L403" s="115" t="s">
        <v>1958</v>
      </c>
      <c r="M403" s="115" t="s">
        <v>464</v>
      </c>
      <c r="N403" s="127" t="str">
        <f t="shared" si="21"/>
        <v>Services - Lapindo Brantas Inc - Mentoring - Indonesia</v>
      </c>
    </row>
    <row r="404" spans="1:14" hidden="1" x14ac:dyDescent="0.35">
      <c r="A404" s="127" t="str">
        <f t="shared" si="20"/>
        <v>Services - PHE - Apphost Upgrade - Indonesia</v>
      </c>
      <c r="B404" s="115" t="s">
        <v>1959</v>
      </c>
      <c r="C404" s="115" t="s">
        <v>1267</v>
      </c>
      <c r="D404" s="115" t="s">
        <v>1273</v>
      </c>
      <c r="E404" s="115" t="s">
        <v>128</v>
      </c>
      <c r="F404" s="118">
        <v>43280.291666666664</v>
      </c>
      <c r="G404" s="119">
        <v>90000</v>
      </c>
      <c r="H404" s="119">
        <v>90000</v>
      </c>
      <c r="I404" s="115" t="s">
        <v>1273</v>
      </c>
      <c r="J404" s="120">
        <v>43250.922939814816</v>
      </c>
      <c r="K404" s="115"/>
      <c r="L404" s="115" t="s">
        <v>1960</v>
      </c>
      <c r="M404" s="115" t="s">
        <v>464</v>
      </c>
      <c r="N404" s="127" t="str">
        <f t="shared" si="21"/>
        <v>Services - PHE - Apphost Upgrade - Indonesia</v>
      </c>
    </row>
    <row r="405" spans="1:14" hidden="1" x14ac:dyDescent="0.35">
      <c r="A405" s="127" t="str">
        <f t="shared" si="20"/>
        <v>SW Perpetual - PHM - Drilling Analytic - Indonesia</v>
      </c>
      <c r="B405" s="115" t="s">
        <v>1961</v>
      </c>
      <c r="C405" s="115" t="s">
        <v>1267</v>
      </c>
      <c r="D405" s="115" t="s">
        <v>1273</v>
      </c>
      <c r="E405" s="115" t="s">
        <v>126</v>
      </c>
      <c r="F405" s="118">
        <v>43371.291666666664</v>
      </c>
      <c r="G405" s="119">
        <v>420000</v>
      </c>
      <c r="H405" s="119">
        <v>0</v>
      </c>
      <c r="I405" s="115" t="s">
        <v>1273</v>
      </c>
      <c r="J405" s="120">
        <v>43222.024201388886</v>
      </c>
      <c r="K405" s="115"/>
      <c r="L405" s="115" t="s">
        <v>1962</v>
      </c>
      <c r="M405" s="115" t="s">
        <v>464</v>
      </c>
      <c r="N405" s="127" t="str">
        <f t="shared" si="21"/>
        <v>SW Perpetual - PHM - Drilling Analytic - Indonesia</v>
      </c>
    </row>
    <row r="406" spans="1:14" hidden="1" x14ac:dyDescent="0.35">
      <c r="A406" s="127" t="str">
        <f t="shared" si="20"/>
        <v>Services - PHM - Digital MVW Implementation - Indonesia</v>
      </c>
      <c r="B406" s="115" t="s">
        <v>1963</v>
      </c>
      <c r="C406" s="115" t="s">
        <v>1267</v>
      </c>
      <c r="D406" s="115" t="s">
        <v>1273</v>
      </c>
      <c r="E406" s="115" t="s">
        <v>126</v>
      </c>
      <c r="F406" s="118">
        <v>43403.291666666664</v>
      </c>
      <c r="G406" s="119">
        <v>100000</v>
      </c>
      <c r="H406" s="119">
        <v>100000</v>
      </c>
      <c r="I406" s="115" t="s">
        <v>1273</v>
      </c>
      <c r="J406" s="120">
        <v>43249.914004629631</v>
      </c>
      <c r="K406" s="115"/>
      <c r="L406" s="115" t="s">
        <v>1964</v>
      </c>
      <c r="M406" s="115" t="s">
        <v>464</v>
      </c>
      <c r="N406" s="127" t="str">
        <f t="shared" si="21"/>
        <v>Services - PHM - Digital MVW Implementation - Indonesia</v>
      </c>
    </row>
    <row r="407" spans="1:14" hidden="1" x14ac:dyDescent="0.35">
      <c r="A407" s="127" t="str">
        <f t="shared" si="20"/>
        <v>SW Perpetual - Pertamina Hulu Mahakam - CWP Tunu - Indonesia</v>
      </c>
      <c r="B407" s="115" t="s">
        <v>1965</v>
      </c>
      <c r="C407" s="115" t="s">
        <v>1267</v>
      </c>
      <c r="D407" s="115" t="s">
        <v>1273</v>
      </c>
      <c r="E407" s="115" t="s">
        <v>674</v>
      </c>
      <c r="F407" s="118">
        <v>43462.25</v>
      </c>
      <c r="G407" s="119">
        <v>240000</v>
      </c>
      <c r="H407" s="119">
        <v>0</v>
      </c>
      <c r="I407" s="115" t="s">
        <v>1273</v>
      </c>
      <c r="J407" s="120">
        <v>43250.907581018517</v>
      </c>
      <c r="K407" s="115"/>
      <c r="L407" s="115" t="s">
        <v>1966</v>
      </c>
      <c r="M407" s="115" t="s">
        <v>464</v>
      </c>
      <c r="N407" s="127" t="str">
        <f t="shared" si="21"/>
        <v>SW Perpetual - Pertamina Hulu Mahakam - CWP Tunu - Indonesia</v>
      </c>
    </row>
    <row r="408" spans="1:14" hidden="1" x14ac:dyDescent="0.35">
      <c r="A408" s="127" t="str">
        <f t="shared" si="20"/>
        <v>SWP - PHE Tomori - EDT - Indonesia</v>
      </c>
      <c r="B408" s="115" t="s">
        <v>1967</v>
      </c>
      <c r="C408" s="115" t="s">
        <v>1267</v>
      </c>
      <c r="D408" s="115" t="s">
        <v>1273</v>
      </c>
      <c r="E408" s="115" t="s">
        <v>674</v>
      </c>
      <c r="F408" s="118">
        <v>43434.25</v>
      </c>
      <c r="G408" s="119">
        <v>86500</v>
      </c>
      <c r="H408" s="119">
        <v>0</v>
      </c>
      <c r="I408" s="115" t="s">
        <v>1273</v>
      </c>
      <c r="J408" s="120">
        <v>43245.050324074073</v>
      </c>
      <c r="K408" s="115"/>
      <c r="L408" s="115" t="s">
        <v>1968</v>
      </c>
      <c r="M408" s="115" t="s">
        <v>464</v>
      </c>
      <c r="N408" s="127" t="str">
        <f t="shared" si="21"/>
        <v>SWP - PHE Tomori - EDT - Indonesia</v>
      </c>
    </row>
    <row r="409" spans="1:14" hidden="1" x14ac:dyDescent="0.35">
      <c r="A409" s="127" t="str">
        <f t="shared" si="20"/>
        <v>SW Perpetual - Petrochina - DSG - Indonesia</v>
      </c>
      <c r="B409" s="115" t="s">
        <v>1969</v>
      </c>
      <c r="C409" s="115" t="s">
        <v>1267</v>
      </c>
      <c r="D409" s="115" t="s">
        <v>1273</v>
      </c>
      <c r="E409" s="115" t="s">
        <v>128</v>
      </c>
      <c r="F409" s="118">
        <v>43371.291666666664</v>
      </c>
      <c r="G409" s="119">
        <v>420000</v>
      </c>
      <c r="H409" s="119">
        <v>0</v>
      </c>
      <c r="I409" s="115" t="s">
        <v>1273</v>
      </c>
      <c r="J409" s="120">
        <v>43256.786469907405</v>
      </c>
      <c r="K409" s="115"/>
      <c r="L409" s="115" t="s">
        <v>1970</v>
      </c>
      <c r="M409" s="115" t="s">
        <v>464</v>
      </c>
      <c r="N409" s="127" t="str">
        <f t="shared" si="21"/>
        <v>SW Perpetual - Petrochina - DSG - Indonesia</v>
      </c>
    </row>
    <row r="410" spans="1:14" hidden="1" x14ac:dyDescent="0.35">
      <c r="A410" s="127" t="str">
        <f t="shared" si="20"/>
        <v>SW Perpetual - PHE ONWJ - DS Base Phase 2 - Indonesia</v>
      </c>
      <c r="B410" s="115" t="s">
        <v>1971</v>
      </c>
      <c r="C410" s="115" t="s">
        <v>1267</v>
      </c>
      <c r="D410" s="115" t="s">
        <v>1273</v>
      </c>
      <c r="E410" s="115" t="s">
        <v>126</v>
      </c>
      <c r="F410" s="118">
        <v>43464.25</v>
      </c>
      <c r="G410" s="119">
        <v>150000</v>
      </c>
      <c r="H410" s="119">
        <v>0</v>
      </c>
      <c r="I410" s="115" t="s">
        <v>1273</v>
      </c>
      <c r="J410" s="120">
        <v>43222.080277777779</v>
      </c>
      <c r="K410" s="115"/>
      <c r="L410" s="115" t="s">
        <v>1972</v>
      </c>
      <c r="M410" s="115" t="s">
        <v>464</v>
      </c>
      <c r="N410" s="127" t="str">
        <f t="shared" si="21"/>
        <v>SW Perpetual - PHE ONWJ - DS Base Phase 2 - Indonesia</v>
      </c>
    </row>
    <row r="411" spans="1:14" hidden="1" x14ac:dyDescent="0.35">
      <c r="A411" s="127" t="str">
        <f t="shared" si="20"/>
        <v>SW Perpetual - Pertamina Hulu Energy - Open IT - Indonesia</v>
      </c>
      <c r="B411" s="115" t="s">
        <v>1973</v>
      </c>
      <c r="C411" s="115" t="s">
        <v>1267</v>
      </c>
      <c r="D411" s="115" t="s">
        <v>1273</v>
      </c>
      <c r="E411" s="115" t="s">
        <v>128</v>
      </c>
      <c r="F411" s="118">
        <v>43280.291666666664</v>
      </c>
      <c r="G411" s="119">
        <v>118000</v>
      </c>
      <c r="H411" s="119">
        <v>0</v>
      </c>
      <c r="I411" s="115" t="s">
        <v>1273</v>
      </c>
      <c r="J411" s="120">
        <v>43256.751631944448</v>
      </c>
      <c r="K411" s="115"/>
      <c r="L411" s="115" t="s">
        <v>1974</v>
      </c>
      <c r="M411" s="115" t="s">
        <v>464</v>
      </c>
      <c r="N411" s="127" t="str">
        <f t="shared" si="21"/>
        <v>SW Perpetual - Pertamina Hulu Energy - Open IT - Indonesia</v>
      </c>
    </row>
    <row r="412" spans="1:14" hidden="1" x14ac:dyDescent="0.35">
      <c r="A412" s="127" t="str">
        <f t="shared" si="20"/>
        <v>SW Perpetual - Pertamina Hulu Mahakam - CWP Tunu - Indonesia</v>
      </c>
      <c r="B412" s="115" t="s">
        <v>1965</v>
      </c>
      <c r="C412" s="115" t="s">
        <v>1267</v>
      </c>
      <c r="D412" s="115" t="s">
        <v>1273</v>
      </c>
      <c r="E412" s="115" t="s">
        <v>127</v>
      </c>
      <c r="F412" s="118">
        <v>43434.25</v>
      </c>
      <c r="G412" s="119">
        <v>360000</v>
      </c>
      <c r="H412" s="119">
        <v>0</v>
      </c>
      <c r="I412" s="115" t="s">
        <v>1273</v>
      </c>
      <c r="J412" s="120">
        <v>43250.908437500002</v>
      </c>
      <c r="K412" s="115"/>
      <c r="L412" s="115" t="s">
        <v>1975</v>
      </c>
      <c r="M412" s="115" t="s">
        <v>464</v>
      </c>
      <c r="N412" s="127" t="str">
        <f t="shared" si="21"/>
        <v>SW Perpetual - Pertamina Hulu Mahakam - CWP Tunu - Indonesia</v>
      </c>
    </row>
    <row r="413" spans="1:14" hidden="1" x14ac:dyDescent="0.35">
      <c r="A413" s="127" t="str">
        <f t="shared" si="20"/>
        <v>Services - Pertamina Hulu Mahakam - Cloud Solution - Indonesia</v>
      </c>
      <c r="B413" s="115" t="s">
        <v>1976</v>
      </c>
      <c r="C413" s="115" t="s">
        <v>1267</v>
      </c>
      <c r="D413" s="115" t="s">
        <v>1273</v>
      </c>
      <c r="E413" s="115" t="s">
        <v>674</v>
      </c>
      <c r="F413" s="118">
        <v>43434.25</v>
      </c>
      <c r="G413" s="119">
        <v>350000</v>
      </c>
      <c r="H413" s="119">
        <v>350000</v>
      </c>
      <c r="I413" s="115" t="s">
        <v>1273</v>
      </c>
      <c r="J413" s="120">
        <v>43222.041608796295</v>
      </c>
      <c r="K413" s="115"/>
      <c r="L413" s="115" t="s">
        <v>1977</v>
      </c>
      <c r="M413" s="115" t="s">
        <v>464</v>
      </c>
      <c r="N413" s="127" t="str">
        <f t="shared" si="21"/>
        <v>Services - Pertamina Hulu Mahakam - Cloud Solution - Indonesia</v>
      </c>
    </row>
    <row r="414" spans="1:14" hidden="1" x14ac:dyDescent="0.35">
      <c r="A414" s="127" t="str">
        <f t="shared" si="20"/>
        <v>SW Perpetual - Lemigas - DSG G1 - Indonesia</v>
      </c>
      <c r="B414" s="115" t="s">
        <v>1978</v>
      </c>
      <c r="C414" s="115" t="s">
        <v>1267</v>
      </c>
      <c r="D414" s="115" t="s">
        <v>1273</v>
      </c>
      <c r="E414" s="115" t="s">
        <v>127</v>
      </c>
      <c r="F414" s="118">
        <v>43496.25</v>
      </c>
      <c r="G414" s="119">
        <v>120000</v>
      </c>
      <c r="H414" s="119">
        <v>0</v>
      </c>
      <c r="I414" s="115" t="s">
        <v>1273</v>
      </c>
      <c r="J414" s="120">
        <v>43194.096851851849</v>
      </c>
      <c r="K414" s="115"/>
      <c r="L414" s="115" t="s">
        <v>1979</v>
      </c>
      <c r="M414" s="115" t="s">
        <v>464</v>
      </c>
      <c r="N414" s="127" t="str">
        <f t="shared" si="21"/>
        <v>SW Perpetual - Lemigas - DSG G1 - Indonesia</v>
      </c>
    </row>
    <row r="415" spans="1:14" hidden="1" x14ac:dyDescent="0.35">
      <c r="A415" s="127" t="str">
        <f t="shared" si="20"/>
        <v>Services - SKK Migas - Online Business Process - Indonesia</v>
      </c>
      <c r="B415" s="115" t="s">
        <v>1980</v>
      </c>
      <c r="C415" s="115" t="s">
        <v>1267</v>
      </c>
      <c r="D415" s="115" t="s">
        <v>1266</v>
      </c>
      <c r="E415" s="115" t="s">
        <v>674</v>
      </c>
      <c r="F415" s="118">
        <v>43371.291666666664</v>
      </c>
      <c r="G415" s="119">
        <v>100000</v>
      </c>
      <c r="H415" s="119">
        <v>100000</v>
      </c>
      <c r="I415" s="115" t="s">
        <v>1938</v>
      </c>
      <c r="J415" s="120">
        <v>43242.479479166665</v>
      </c>
      <c r="K415" s="115" t="s">
        <v>1279</v>
      </c>
      <c r="L415" s="115" t="s">
        <v>1981</v>
      </c>
      <c r="M415" s="115" t="s">
        <v>464</v>
      </c>
      <c r="N415" s="127" t="str">
        <f t="shared" si="21"/>
        <v>Services - SKK Migas - Online Business Process - Indonesia</v>
      </c>
    </row>
    <row r="416" spans="1:14" hidden="1" x14ac:dyDescent="0.35">
      <c r="A416" s="127" t="str">
        <f t="shared" si="20"/>
        <v>SW Pepetual - Pertamina EP Asset Sumatera - Permedia additional - Indonesia</v>
      </c>
      <c r="B416" s="115" t="s">
        <v>1982</v>
      </c>
      <c r="C416" s="115" t="s">
        <v>1267</v>
      </c>
      <c r="D416" s="115" t="s">
        <v>1266</v>
      </c>
      <c r="E416" s="115" t="s">
        <v>128</v>
      </c>
      <c r="F416" s="118">
        <v>43281.291666666664</v>
      </c>
      <c r="G416" s="119">
        <v>80000</v>
      </c>
      <c r="H416" s="119">
        <v>0</v>
      </c>
      <c r="I416" s="115" t="s">
        <v>1266</v>
      </c>
      <c r="J416" s="120">
        <v>43257.37835648148</v>
      </c>
      <c r="K416" s="115" t="s">
        <v>1279</v>
      </c>
      <c r="L416" s="115" t="s">
        <v>1983</v>
      </c>
      <c r="M416" s="115" t="s">
        <v>464</v>
      </c>
      <c r="N416" s="127" t="str">
        <f t="shared" si="21"/>
        <v>SW Pepetual - Pertamina EP Asset Sumatera - Permedia additional - Indonesia</v>
      </c>
    </row>
    <row r="417" spans="1:14" hidden="1" x14ac:dyDescent="0.35">
      <c r="A417" s="127" t="str">
        <f t="shared" si="20"/>
        <v>A Earth - Saka Energy - Cloud - Indonesia</v>
      </c>
      <c r="B417" s="115" t="s">
        <v>1479</v>
      </c>
      <c r="C417" s="115" t="s">
        <v>1267</v>
      </c>
      <c r="D417" s="115" t="s">
        <v>1266</v>
      </c>
      <c r="E417" s="115" t="s">
        <v>127</v>
      </c>
      <c r="F417" s="118">
        <v>43462.25</v>
      </c>
      <c r="G417" s="119">
        <v>1000000</v>
      </c>
      <c r="H417" s="119">
        <v>1000000</v>
      </c>
      <c r="I417" s="115" t="s">
        <v>1266</v>
      </c>
      <c r="J417" s="120">
        <v>43263.944398148145</v>
      </c>
      <c r="K417" s="115" t="s">
        <v>1279</v>
      </c>
      <c r="L417" s="115" t="s">
        <v>1480</v>
      </c>
      <c r="M417" s="115" t="s">
        <v>464</v>
      </c>
      <c r="N417" s="127" t="str">
        <f t="shared" si="21"/>
        <v>A Earth - Saka Energy - Cloud - Indonesia</v>
      </c>
    </row>
    <row r="418" spans="1:14" hidden="1" x14ac:dyDescent="0.35">
      <c r="A418" s="127" t="str">
        <f t="shared" si="20"/>
        <v>SW Perpetual - Pertamina EP TAC Jambi - EDM/EDT - Indonesia</v>
      </c>
      <c r="B418" s="115" t="s">
        <v>1984</v>
      </c>
      <c r="C418" s="115" t="s">
        <v>1267</v>
      </c>
      <c r="D418" s="115" t="s">
        <v>1266</v>
      </c>
      <c r="E418" s="115" t="s">
        <v>128</v>
      </c>
      <c r="F418" s="118">
        <v>43281.291666666664</v>
      </c>
      <c r="G418" s="119">
        <v>80000</v>
      </c>
      <c r="H418" s="119">
        <v>0</v>
      </c>
      <c r="I418" s="115" t="s">
        <v>1266</v>
      </c>
      <c r="J418" s="120">
        <v>43257.38144675926</v>
      </c>
      <c r="K418" s="115" t="s">
        <v>1279</v>
      </c>
      <c r="L418" s="115" t="s">
        <v>1985</v>
      </c>
      <c r="M418" s="115" t="s">
        <v>464</v>
      </c>
      <c r="N418" s="127" t="str">
        <f t="shared" si="21"/>
        <v>SW Perpetual - Pertamina EP TAC Jambi - EDM/EDT - Indonesia</v>
      </c>
    </row>
    <row r="419" spans="1:14" hidden="1" x14ac:dyDescent="0.35">
      <c r="A419" s="127" t="str">
        <f t="shared" si="20"/>
        <v>SW Perpetual - Pertamina EP - DSIS - Indonesia</v>
      </c>
      <c r="B419" s="115" t="s">
        <v>1986</v>
      </c>
      <c r="C419" s="115" t="s">
        <v>1267</v>
      </c>
      <c r="D419" s="115" t="s">
        <v>1266</v>
      </c>
      <c r="E419" s="115" t="s">
        <v>128</v>
      </c>
      <c r="F419" s="118">
        <v>43343.291666666664</v>
      </c>
      <c r="G419" s="119">
        <v>70000</v>
      </c>
      <c r="H419" s="119">
        <v>0</v>
      </c>
      <c r="I419" s="115" t="s">
        <v>1266</v>
      </c>
      <c r="J419" s="120">
        <v>43257.399884259263</v>
      </c>
      <c r="K419" s="115" t="s">
        <v>1279</v>
      </c>
      <c r="L419" s="115" t="s">
        <v>1987</v>
      </c>
      <c r="M419" s="115" t="s">
        <v>464</v>
      </c>
      <c r="N419" s="127" t="str">
        <f t="shared" si="21"/>
        <v>SW Perpetual - Pertamina EP - DSIS - Indonesia</v>
      </c>
    </row>
    <row r="420" spans="1:14" hidden="1" x14ac:dyDescent="0.35">
      <c r="A420" s="127" t="str">
        <f t="shared" si="20"/>
        <v>SW Rental - Saka Energy - OpenWorks - Indonesia</v>
      </c>
      <c r="B420" s="115" t="s">
        <v>1988</v>
      </c>
      <c r="C420" s="115" t="s">
        <v>1267</v>
      </c>
      <c r="D420" s="115" t="s">
        <v>1266</v>
      </c>
      <c r="E420" s="115" t="s">
        <v>128</v>
      </c>
      <c r="F420" s="118">
        <v>43312.291666666664</v>
      </c>
      <c r="G420" s="119">
        <v>4000</v>
      </c>
      <c r="H420" s="119">
        <v>0</v>
      </c>
      <c r="I420" s="115" t="s">
        <v>1266</v>
      </c>
      <c r="J420" s="120">
        <v>43257.394166666665</v>
      </c>
      <c r="K420" s="115" t="s">
        <v>1279</v>
      </c>
      <c r="L420" s="115" t="s">
        <v>1989</v>
      </c>
      <c r="M420" s="115" t="s">
        <v>464</v>
      </c>
      <c r="N420" s="127" t="str">
        <f t="shared" si="21"/>
        <v>SW Rental - Saka Energy - OpenWorks - Indonesia</v>
      </c>
    </row>
    <row r="421" spans="1:14" hidden="1" x14ac:dyDescent="0.35">
      <c r="A421" s="127" t="str">
        <f t="shared" si="20"/>
        <v>SW M&amp;S - Pertamina EP - Geosciences - Indonesia</v>
      </c>
      <c r="B421" s="115" t="s">
        <v>1990</v>
      </c>
      <c r="C421" s="115" t="s">
        <v>1267</v>
      </c>
      <c r="D421" s="115" t="s">
        <v>1266</v>
      </c>
      <c r="E421" s="115" t="s">
        <v>127</v>
      </c>
      <c r="F421" s="118">
        <v>43404.291666666664</v>
      </c>
      <c r="G421" s="119">
        <v>1000000</v>
      </c>
      <c r="H421" s="119">
        <v>0</v>
      </c>
      <c r="I421" s="115" t="s">
        <v>1266</v>
      </c>
      <c r="J421" s="120">
        <v>43250.915000000001</v>
      </c>
      <c r="K421" s="115" t="s">
        <v>1279</v>
      </c>
      <c r="L421" s="115" t="s">
        <v>1991</v>
      </c>
      <c r="M421" s="115" t="s">
        <v>464</v>
      </c>
      <c r="N421" s="127" t="str">
        <f t="shared" si="21"/>
        <v>SW M&amp;S - Pertamina EP - Geosciences - Indonesia</v>
      </c>
    </row>
    <row r="422" spans="1:14" hidden="1" x14ac:dyDescent="0.35">
      <c r="A422" s="127" t="str">
        <f t="shared" si="20"/>
        <v>Services - Saka Energy - Data Analytics - Indonesia</v>
      </c>
      <c r="B422" s="115" t="s">
        <v>1475</v>
      </c>
      <c r="C422" s="115" t="s">
        <v>1267</v>
      </c>
      <c r="D422" s="115" t="s">
        <v>1266</v>
      </c>
      <c r="E422" s="115" t="s">
        <v>127</v>
      </c>
      <c r="F422" s="118">
        <v>43404.291666666664</v>
      </c>
      <c r="G422" s="119">
        <v>500000</v>
      </c>
      <c r="H422" s="119">
        <v>500000</v>
      </c>
      <c r="I422" s="115" t="s">
        <v>1266</v>
      </c>
      <c r="J422" s="120">
        <v>43263.955358796295</v>
      </c>
      <c r="K422" s="115" t="s">
        <v>1279</v>
      </c>
      <c r="L422" s="115" t="s">
        <v>1476</v>
      </c>
      <c r="M422" s="115" t="s">
        <v>464</v>
      </c>
      <c r="N422" s="127" t="str">
        <f t="shared" si="21"/>
        <v>Services - Saka Energy - Data Analytics - Indonesia</v>
      </c>
    </row>
    <row r="423" spans="1:14" x14ac:dyDescent="0.35">
      <c r="A423" s="127" t="str">
        <f t="shared" si="20"/>
        <v>A-Digital E&amp;P - Pertamina EP Cepu - EPDMS - Indonesia</v>
      </c>
      <c r="B423" s="115" t="s">
        <v>1477</v>
      </c>
      <c r="C423" s="115" t="s">
        <v>1267</v>
      </c>
      <c r="D423" s="115" t="s">
        <v>1266</v>
      </c>
      <c r="E423" s="115" t="s">
        <v>674</v>
      </c>
      <c r="F423" s="118">
        <v>43434.25</v>
      </c>
      <c r="G423" s="119">
        <v>200000</v>
      </c>
      <c r="H423" s="119">
        <v>200000</v>
      </c>
      <c r="I423" s="115" t="s">
        <v>1266</v>
      </c>
      <c r="J423" s="120">
        <v>43263.952743055554</v>
      </c>
      <c r="K423" s="115" t="s">
        <v>1279</v>
      </c>
      <c r="L423" s="115" t="s">
        <v>1478</v>
      </c>
      <c r="M423" s="115" t="s">
        <v>464</v>
      </c>
      <c r="N423" s="127" t="str">
        <f t="shared" si="21"/>
        <v>A-Digital E&amp;P - Pertamina EP Cepu - EPDMS - Indonesia</v>
      </c>
    </row>
    <row r="424" spans="1:14" hidden="1" x14ac:dyDescent="0.35">
      <c r="A424" s="127" t="str">
        <f t="shared" si="20"/>
        <v>Services - Pertamina EP Asset 5 - Production Data Management with Dashboad Analytics - Indonesia</v>
      </c>
      <c r="B424" s="115" t="s">
        <v>1992</v>
      </c>
      <c r="C424" s="115" t="s">
        <v>1267</v>
      </c>
      <c r="D424" s="115" t="s">
        <v>1266</v>
      </c>
      <c r="E424" s="115" t="s">
        <v>128</v>
      </c>
      <c r="F424" s="118">
        <v>43343.291666666664</v>
      </c>
      <c r="G424" s="119">
        <v>180000</v>
      </c>
      <c r="H424" s="119">
        <v>180000</v>
      </c>
      <c r="I424" s="115" t="s">
        <v>1266</v>
      </c>
      <c r="J424" s="120">
        <v>43257.402037037034</v>
      </c>
      <c r="K424" s="115" t="s">
        <v>1279</v>
      </c>
      <c r="L424" s="115" t="s">
        <v>1291</v>
      </c>
      <c r="M424" s="115" t="s">
        <v>464</v>
      </c>
      <c r="N424" s="127" t="str">
        <f t="shared" si="21"/>
        <v>Services - Pertamina EP Asset 5 - Production Data Management with Dashboad Analytics - Indonesia</v>
      </c>
    </row>
    <row r="425" spans="1:14" hidden="1" x14ac:dyDescent="0.35">
      <c r="A425" s="127" t="str">
        <f t="shared" si="20"/>
        <v>Services - Saka Energy - Drilling Training - Indonesia</v>
      </c>
      <c r="B425" s="115" t="s">
        <v>1993</v>
      </c>
      <c r="C425" s="115" t="s">
        <v>1267</v>
      </c>
      <c r="D425" s="115" t="s">
        <v>1266</v>
      </c>
      <c r="E425" s="115" t="s">
        <v>127</v>
      </c>
      <c r="F425" s="118">
        <v>43343.291666666664</v>
      </c>
      <c r="G425" s="119">
        <v>9000</v>
      </c>
      <c r="H425" s="119">
        <v>9000</v>
      </c>
      <c r="I425" s="115" t="s">
        <v>1266</v>
      </c>
      <c r="J425" s="120">
        <v>43257.405219907407</v>
      </c>
      <c r="K425" s="115" t="s">
        <v>1279</v>
      </c>
      <c r="L425" s="115" t="s">
        <v>1994</v>
      </c>
      <c r="M425" s="115" t="s">
        <v>464</v>
      </c>
      <c r="N425" s="127" t="str">
        <f t="shared" si="21"/>
        <v>Services - Saka Energy - Drilling Training - Indonesia</v>
      </c>
    </row>
    <row r="426" spans="1:14" hidden="1" x14ac:dyDescent="0.35">
      <c r="A426" s="127" t="str">
        <f t="shared" si="20"/>
        <v>SW Perpetual - Pertamina EP Asset 4 and 5 - Production and Drilling - Indonesia</v>
      </c>
      <c r="B426" s="115" t="s">
        <v>1995</v>
      </c>
      <c r="C426" s="115" t="s">
        <v>1267</v>
      </c>
      <c r="D426" s="115" t="s">
        <v>1266</v>
      </c>
      <c r="E426" s="115" t="s">
        <v>127</v>
      </c>
      <c r="F426" s="118">
        <v>43465.25</v>
      </c>
      <c r="G426" s="119">
        <v>200000</v>
      </c>
      <c r="H426" s="119">
        <v>0</v>
      </c>
      <c r="I426" s="115" t="s">
        <v>1266</v>
      </c>
      <c r="J426" s="120">
        <v>43263.925405092596</v>
      </c>
      <c r="K426" s="115" t="s">
        <v>1279</v>
      </c>
      <c r="L426" s="115" t="s">
        <v>1996</v>
      </c>
      <c r="M426" s="115" t="s">
        <v>464</v>
      </c>
      <c r="N426" s="127" t="str">
        <f t="shared" si="21"/>
        <v>SW Perpetual - Pertamina EP Asset 4 and 5 - Production and Drilling - Indonesia</v>
      </c>
    </row>
    <row r="427" spans="1:14" hidden="1" x14ac:dyDescent="0.35">
      <c r="A427" s="127" t="str">
        <f t="shared" si="20"/>
        <v>A-WC 4.0 - Pertamina EP - Digital Well Program - Indonesia</v>
      </c>
      <c r="B427" s="115" t="s">
        <v>1997</v>
      </c>
      <c r="C427" s="115" t="s">
        <v>1267</v>
      </c>
      <c r="D427" s="115" t="s">
        <v>1266</v>
      </c>
      <c r="E427" s="115" t="s">
        <v>127</v>
      </c>
      <c r="F427" s="118">
        <v>43343.291666666664</v>
      </c>
      <c r="G427" s="119">
        <v>60000</v>
      </c>
      <c r="H427" s="119">
        <v>60000</v>
      </c>
      <c r="I427" s="115" t="s">
        <v>1266</v>
      </c>
      <c r="J427" s="120">
        <v>43257.404560185183</v>
      </c>
      <c r="K427" s="115" t="s">
        <v>1279</v>
      </c>
      <c r="L427" s="115" t="s">
        <v>1268</v>
      </c>
      <c r="M427" s="115" t="s">
        <v>464</v>
      </c>
      <c r="N427" s="127" t="str">
        <f t="shared" si="21"/>
        <v>A-WC 4.0 - Pertamina EP - Digital Well Program - Indonesia</v>
      </c>
    </row>
    <row r="428" spans="1:14" hidden="1" x14ac:dyDescent="0.35">
      <c r="A428" s="127" t="str">
        <f t="shared" si="20"/>
        <v>A-VOO - Pertamina EP - Field Development Plan - Indonesia</v>
      </c>
      <c r="B428" s="115" t="s">
        <v>1998</v>
      </c>
      <c r="C428" s="115" t="s">
        <v>1267</v>
      </c>
      <c r="D428" s="115" t="s">
        <v>1266</v>
      </c>
      <c r="E428" s="115" t="s">
        <v>674</v>
      </c>
      <c r="F428" s="118">
        <v>43434.25</v>
      </c>
      <c r="G428" s="119">
        <v>200000</v>
      </c>
      <c r="H428" s="119">
        <v>100000</v>
      </c>
      <c r="I428" s="115" t="s">
        <v>1266</v>
      </c>
      <c r="J428" s="120">
        <v>43263.934791666667</v>
      </c>
      <c r="K428" s="115" t="s">
        <v>1279</v>
      </c>
      <c r="L428" s="115" t="s">
        <v>1999</v>
      </c>
      <c r="M428" s="115" t="s">
        <v>464</v>
      </c>
      <c r="N428" s="127" t="str">
        <f t="shared" si="21"/>
        <v>A-VOO - Pertamina EP - Field Development Plan - Indonesia</v>
      </c>
    </row>
    <row r="429" spans="1:14" x14ac:dyDescent="0.35">
      <c r="A429" s="127" t="str">
        <f t="shared" si="20"/>
        <v>Services - Petronas - Sub Surface Data Management  and Integration - Indonesia</v>
      </c>
      <c r="B429" s="115" t="s">
        <v>1289</v>
      </c>
      <c r="C429" s="115" t="s">
        <v>1267</v>
      </c>
      <c r="D429" s="115" t="s">
        <v>1266</v>
      </c>
      <c r="E429" s="115" t="s">
        <v>127</v>
      </c>
      <c r="F429" s="118">
        <v>43462.25</v>
      </c>
      <c r="G429" s="119">
        <v>300000</v>
      </c>
      <c r="H429" s="119">
        <v>150000</v>
      </c>
      <c r="I429" s="115" t="s">
        <v>1266</v>
      </c>
      <c r="J429" s="120">
        <v>43263.939479166664</v>
      </c>
      <c r="K429" s="115" t="s">
        <v>1279</v>
      </c>
      <c r="L429" s="115" t="s">
        <v>1290</v>
      </c>
      <c r="M429" s="115" t="s">
        <v>464</v>
      </c>
      <c r="N429" s="127" t="str">
        <f t="shared" si="21"/>
        <v>Services - Petronas - Sub Surface Data Management  and Integration - Indonesia</v>
      </c>
    </row>
    <row r="430" spans="1:14" hidden="1" x14ac:dyDescent="0.35">
      <c r="A430" s="127" t="str">
        <f t="shared" si="20"/>
        <v>SW Perpetual - Pertamina EP KTI - Permedia - Indonesia</v>
      </c>
      <c r="B430" s="115" t="s">
        <v>2000</v>
      </c>
      <c r="C430" s="115" t="s">
        <v>1267</v>
      </c>
      <c r="D430" s="115" t="s">
        <v>1266</v>
      </c>
      <c r="E430" s="115" t="s">
        <v>126</v>
      </c>
      <c r="F430" s="118">
        <v>43404.291666666664</v>
      </c>
      <c r="G430" s="119">
        <v>80000</v>
      </c>
      <c r="H430" s="119">
        <v>0</v>
      </c>
      <c r="I430" s="115" t="s">
        <v>1266</v>
      </c>
      <c r="J430" s="120">
        <v>43263.953252314815</v>
      </c>
      <c r="K430" s="115" t="s">
        <v>1279</v>
      </c>
      <c r="L430" s="115" t="s">
        <v>2001</v>
      </c>
      <c r="M430" s="115" t="s">
        <v>464</v>
      </c>
      <c r="N430" s="127" t="str">
        <f t="shared" si="21"/>
        <v>SW Perpetual - Pertamina EP KTI - Permedia - Indonesia</v>
      </c>
    </row>
    <row r="431" spans="1:14" hidden="1" x14ac:dyDescent="0.35">
      <c r="A431" s="127" t="str">
        <f t="shared" si="20"/>
        <v>SW Perpetual - Pertamina EP Asset 4 - DSG - Indonesia</v>
      </c>
      <c r="B431" s="115" t="s">
        <v>2002</v>
      </c>
      <c r="C431" s="115" t="s">
        <v>1267</v>
      </c>
      <c r="D431" s="115" t="s">
        <v>1266</v>
      </c>
      <c r="E431" s="115" t="s">
        <v>127</v>
      </c>
      <c r="F431" s="118">
        <v>43434.25</v>
      </c>
      <c r="G431" s="119">
        <v>150000</v>
      </c>
      <c r="H431" s="119">
        <v>0</v>
      </c>
      <c r="I431" s="115" t="s">
        <v>1266</v>
      </c>
      <c r="J431" s="120">
        <v>43263.947731481479</v>
      </c>
      <c r="K431" s="115" t="s">
        <v>1279</v>
      </c>
      <c r="L431" s="115" t="s">
        <v>2003</v>
      </c>
      <c r="M431" s="115" t="s">
        <v>464</v>
      </c>
      <c r="N431" s="127" t="str">
        <f t="shared" si="21"/>
        <v>SW Perpetual - Pertamina EP Asset 4 - DSG - Indonesia</v>
      </c>
    </row>
    <row r="432" spans="1:14" hidden="1" x14ac:dyDescent="0.35">
      <c r="A432" s="127" t="str">
        <f t="shared" si="20"/>
        <v>A - Digital E&amp;P - Pertamina International - Dashboard Analytics and Data Managment - Indonesia</v>
      </c>
      <c r="B432" s="115" t="s">
        <v>1264</v>
      </c>
      <c r="C432" s="115" t="s">
        <v>1267</v>
      </c>
      <c r="D432" s="115" t="s">
        <v>1266</v>
      </c>
      <c r="E432" s="115" t="s">
        <v>127</v>
      </c>
      <c r="F432" s="118">
        <v>43646.291666666664</v>
      </c>
      <c r="G432" s="119">
        <v>500000</v>
      </c>
      <c r="H432" s="119">
        <v>500000</v>
      </c>
      <c r="I432" s="115" t="s">
        <v>1266</v>
      </c>
      <c r="J432" s="120">
        <v>43263.91815972222</v>
      </c>
      <c r="K432" s="115" t="s">
        <v>1279</v>
      </c>
      <c r="L432" s="115" t="s">
        <v>1265</v>
      </c>
      <c r="M432" s="115" t="s">
        <v>464</v>
      </c>
      <c r="N432" s="127" t="str">
        <f t="shared" si="21"/>
        <v>A - Digital E&amp;P - Pertamina International - Dashboard Analytics and Data Managment - Indonesia</v>
      </c>
    </row>
    <row r="433" spans="1:14" hidden="1" x14ac:dyDescent="0.35">
      <c r="A433" s="127" t="str">
        <f t="shared" si="20"/>
        <v>Services - Pertamina Geothermal - WellCat Training - Indonesia</v>
      </c>
      <c r="B433" s="115" t="s">
        <v>1277</v>
      </c>
      <c r="C433" s="115" t="s">
        <v>1267</v>
      </c>
      <c r="D433" s="115" t="s">
        <v>1266</v>
      </c>
      <c r="E433" s="115" t="s">
        <v>128</v>
      </c>
      <c r="F433" s="118">
        <v>43312.291666666664</v>
      </c>
      <c r="G433" s="119">
        <v>6000</v>
      </c>
      <c r="H433" s="119">
        <v>6000</v>
      </c>
      <c r="I433" s="115" t="s">
        <v>1266</v>
      </c>
      <c r="J433" s="120">
        <v>43250.900590277779</v>
      </c>
      <c r="K433" s="115" t="s">
        <v>1279</v>
      </c>
      <c r="L433" s="115" t="s">
        <v>1278</v>
      </c>
      <c r="M433" s="115" t="s">
        <v>464</v>
      </c>
      <c r="N433" s="127" t="str">
        <f t="shared" si="21"/>
        <v>Services - Pertamina Geothermal - WellCat Training - Indonesia</v>
      </c>
    </row>
    <row r="434" spans="1:14" hidden="1" x14ac:dyDescent="0.35">
      <c r="A434" s="127" t="str">
        <f t="shared" si="20"/>
        <v>Services - Pertamina EP - Application Hosting - Indonesia</v>
      </c>
      <c r="B434" s="115" t="s">
        <v>1286</v>
      </c>
      <c r="C434" s="115" t="s">
        <v>1267</v>
      </c>
      <c r="D434" s="115" t="s">
        <v>1266</v>
      </c>
      <c r="E434" s="115" t="s">
        <v>128</v>
      </c>
      <c r="F434" s="118">
        <v>43373.291666666664</v>
      </c>
      <c r="G434" s="119">
        <v>800000</v>
      </c>
      <c r="H434" s="119">
        <v>800000</v>
      </c>
      <c r="I434" s="115" t="s">
        <v>1266</v>
      </c>
      <c r="J434" s="120">
        <v>43257.41064814815</v>
      </c>
      <c r="K434" s="115" t="s">
        <v>1279</v>
      </c>
      <c r="L434" s="115" t="s">
        <v>1287</v>
      </c>
      <c r="M434" s="115" t="s">
        <v>464</v>
      </c>
      <c r="N434" s="127" t="str">
        <f t="shared" si="21"/>
        <v>Services - Pertamina EP - Application Hosting - Indonesia</v>
      </c>
    </row>
    <row r="435" spans="1:14" hidden="1" x14ac:dyDescent="0.35">
      <c r="A435" s="127" t="str">
        <f t="shared" si="20"/>
        <v>A Earth - Pertamina UTC - LEA Services Phase 1 - Indonesia</v>
      </c>
      <c r="B435" s="115" t="s">
        <v>1284</v>
      </c>
      <c r="C435" s="115" t="s">
        <v>1267</v>
      </c>
      <c r="D435" s="115" t="s">
        <v>1266</v>
      </c>
      <c r="E435" s="115" t="s">
        <v>126</v>
      </c>
      <c r="F435" s="118">
        <v>43373.291666666664</v>
      </c>
      <c r="G435" s="119">
        <v>7000000</v>
      </c>
      <c r="H435" s="119">
        <v>7000000</v>
      </c>
      <c r="I435" s="115" t="s">
        <v>1266</v>
      </c>
      <c r="J435" s="120">
        <v>43263.97016203704</v>
      </c>
      <c r="K435" s="115" t="s">
        <v>1279</v>
      </c>
      <c r="L435" s="115" t="s">
        <v>1285</v>
      </c>
      <c r="M435" s="115" t="s">
        <v>464</v>
      </c>
      <c r="N435" s="127" t="str">
        <f t="shared" si="21"/>
        <v>A Earth - Pertamina UTC - LEA Services Phase 1 - Indonesia</v>
      </c>
    </row>
    <row r="436" spans="1:14" hidden="1" x14ac:dyDescent="0.35">
      <c r="A436" s="127" t="str">
        <f t="shared" si="20"/>
        <v>SW Rental - SKK Migas - DI - Indonesia</v>
      </c>
      <c r="B436" s="115" t="s">
        <v>2004</v>
      </c>
      <c r="C436" s="115" t="s">
        <v>1267</v>
      </c>
      <c r="D436" s="115" t="s">
        <v>1266</v>
      </c>
      <c r="E436" s="115" t="s">
        <v>128</v>
      </c>
      <c r="F436" s="118">
        <v>43434.25</v>
      </c>
      <c r="G436" s="119">
        <v>300000</v>
      </c>
      <c r="H436" s="119">
        <v>0</v>
      </c>
      <c r="I436" s="115" t="s">
        <v>1266</v>
      </c>
      <c r="J436" s="120">
        <v>43263.949884259258</v>
      </c>
      <c r="K436" s="115" t="s">
        <v>1279</v>
      </c>
      <c r="L436" s="115" t="s">
        <v>1288</v>
      </c>
      <c r="M436" s="115" t="s">
        <v>464</v>
      </c>
      <c r="N436" s="127" t="str">
        <f t="shared" si="21"/>
        <v>SW Rental - SKK Migas - DI - Indonesia</v>
      </c>
    </row>
    <row r="437" spans="1:14" hidden="1" x14ac:dyDescent="0.35">
      <c r="A437" s="127" t="str">
        <f t="shared" si="20"/>
        <v>A-Digital E&amp;P - SubSurface Data Management - Pertamina EP Asset 4 - Indonesia</v>
      </c>
      <c r="B437" s="115" t="s">
        <v>1280</v>
      </c>
      <c r="C437" s="115" t="s">
        <v>1267</v>
      </c>
      <c r="D437" s="115" t="s">
        <v>1266</v>
      </c>
      <c r="E437" s="115" t="s">
        <v>674</v>
      </c>
      <c r="F437" s="118">
        <v>43465.25</v>
      </c>
      <c r="G437" s="119">
        <v>150000</v>
      </c>
      <c r="H437" s="119">
        <v>50000</v>
      </c>
      <c r="I437" s="115" t="s">
        <v>1266</v>
      </c>
      <c r="J437" s="120">
        <v>43263.922905092593</v>
      </c>
      <c r="K437" s="115" t="s">
        <v>1279</v>
      </c>
      <c r="L437" s="115" t="s">
        <v>1281</v>
      </c>
      <c r="M437" s="115" t="s">
        <v>464</v>
      </c>
      <c r="N437" s="127" t="str">
        <f t="shared" si="21"/>
        <v>A-Digital E&amp;P - SubSurface Data Management - Pertamina EP Asset 4 - Indonesia</v>
      </c>
    </row>
    <row r="438" spans="1:14" hidden="1" x14ac:dyDescent="0.35">
      <c r="A438" s="127" t="str">
        <f t="shared" si="20"/>
        <v>SW Perpetual - Pertamina EP - Drilling &amp; Completion - Indonesia</v>
      </c>
      <c r="B438" s="115" t="s">
        <v>2005</v>
      </c>
      <c r="C438" s="115" t="s">
        <v>1267</v>
      </c>
      <c r="D438" s="115" t="s">
        <v>1266</v>
      </c>
      <c r="E438" s="115" t="s">
        <v>126</v>
      </c>
      <c r="F438" s="118">
        <v>43373.291666666664</v>
      </c>
      <c r="G438" s="119">
        <v>150000</v>
      </c>
      <c r="H438" s="119">
        <v>0</v>
      </c>
      <c r="I438" s="115" t="s">
        <v>1266</v>
      </c>
      <c r="J438" s="120">
        <v>43257.411493055559</v>
      </c>
      <c r="K438" s="115" t="s">
        <v>1279</v>
      </c>
      <c r="L438" s="115" t="s">
        <v>2006</v>
      </c>
      <c r="M438" s="115" t="s">
        <v>464</v>
      </c>
      <c r="N438" s="127" t="str">
        <f t="shared" si="21"/>
        <v>SW Perpetual - Pertamina EP - Drilling &amp; Completion - Indonesia</v>
      </c>
    </row>
    <row r="439" spans="1:14" hidden="1" x14ac:dyDescent="0.35">
      <c r="A439" s="127" t="str">
        <f t="shared" si="20"/>
        <v>A Earth - ConocoPhillips - Cloud - Indonesia</v>
      </c>
      <c r="B439" s="115" t="s">
        <v>1282</v>
      </c>
      <c r="C439" s="115" t="s">
        <v>1267</v>
      </c>
      <c r="D439" s="115" t="s">
        <v>1266</v>
      </c>
      <c r="E439" s="115" t="s">
        <v>127</v>
      </c>
      <c r="F439" s="118">
        <v>43465.25</v>
      </c>
      <c r="G439" s="119">
        <v>1000000</v>
      </c>
      <c r="H439" s="119">
        <v>1000000</v>
      </c>
      <c r="I439" s="115" t="s">
        <v>1266</v>
      </c>
      <c r="J439" s="120">
        <v>43263.92119212963</v>
      </c>
      <c r="K439" s="115" t="s">
        <v>1279</v>
      </c>
      <c r="L439" s="115" t="s">
        <v>1283</v>
      </c>
      <c r="M439" s="115" t="s">
        <v>464</v>
      </c>
      <c r="N439" s="127" t="str">
        <f t="shared" si="21"/>
        <v>A Earth - ConocoPhillips - Cloud - Indonesia</v>
      </c>
    </row>
    <row r="440" spans="1:14" hidden="1" x14ac:dyDescent="0.35">
      <c r="A440" s="127" t="str">
        <f t="shared" si="20"/>
        <v>SW Perpetual - Pertamina EP - DS AFI additional - Indonesia</v>
      </c>
      <c r="B440" s="115" t="s">
        <v>2007</v>
      </c>
      <c r="C440" s="115" t="s">
        <v>1267</v>
      </c>
      <c r="D440" s="115" t="s">
        <v>1266</v>
      </c>
      <c r="E440" s="115" t="s">
        <v>128</v>
      </c>
      <c r="F440" s="118">
        <v>43280.291666666664</v>
      </c>
      <c r="G440" s="119">
        <v>45000</v>
      </c>
      <c r="H440" s="119">
        <v>0</v>
      </c>
      <c r="I440" s="115" t="s">
        <v>2009</v>
      </c>
      <c r="J440" s="120">
        <v>43261.893495370372</v>
      </c>
      <c r="K440" s="115" t="s">
        <v>1279</v>
      </c>
      <c r="L440" s="115" t="s">
        <v>2008</v>
      </c>
      <c r="M440" s="115" t="s">
        <v>464</v>
      </c>
      <c r="N440" s="127" t="str">
        <f t="shared" si="21"/>
        <v>SW Perpetual - Pertamina EP - DS AFI additional - Indonesia</v>
      </c>
    </row>
    <row r="441" spans="1:14" hidden="1" x14ac:dyDescent="0.35">
      <c r="A441" s="127" t="str">
        <f t="shared" si="20"/>
        <v>JP_JAPEX_SWP_NEXUS</v>
      </c>
      <c r="B441" s="115" t="s">
        <v>2010</v>
      </c>
      <c r="C441" s="115" t="s">
        <v>1294</v>
      </c>
      <c r="D441" s="115" t="s">
        <v>1053</v>
      </c>
      <c r="E441" s="115" t="s">
        <v>127</v>
      </c>
      <c r="F441" s="118">
        <v>43279.291666666664</v>
      </c>
      <c r="G441" s="119">
        <v>296300</v>
      </c>
      <c r="H441" s="119">
        <v>0</v>
      </c>
      <c r="I441" s="115" t="s">
        <v>1053</v>
      </c>
      <c r="J441" s="120">
        <v>43255.331273148149</v>
      </c>
      <c r="K441" s="115"/>
      <c r="L441" s="115" t="s">
        <v>1295</v>
      </c>
      <c r="M441" s="115" t="s">
        <v>464</v>
      </c>
      <c r="N441" s="127" t="str">
        <f t="shared" si="21"/>
        <v>JP_JAPEX_SWP_NEXUS</v>
      </c>
    </row>
    <row r="442" spans="1:14" hidden="1" x14ac:dyDescent="0.35">
      <c r="A442" s="127" t="str">
        <f t="shared" si="20"/>
        <v>JP_TEPCO_SVC_MOU</v>
      </c>
      <c r="B442" s="115" t="s">
        <v>1292</v>
      </c>
      <c r="C442" s="115" t="s">
        <v>1294</v>
      </c>
      <c r="D442" s="115" t="s">
        <v>1053</v>
      </c>
      <c r="E442" s="115" t="s">
        <v>674</v>
      </c>
      <c r="F442" s="118">
        <v>43524.25</v>
      </c>
      <c r="G442" s="119">
        <v>1200001</v>
      </c>
      <c r="H442" s="119">
        <v>1</v>
      </c>
      <c r="I442" s="115" t="s">
        <v>1053</v>
      </c>
      <c r="J442" s="120">
        <v>43215.058842592596</v>
      </c>
      <c r="K442" s="115"/>
      <c r="L442" s="115" t="s">
        <v>1293</v>
      </c>
      <c r="M442" s="115" t="s">
        <v>464</v>
      </c>
      <c r="N442" s="127" t="str">
        <f t="shared" si="21"/>
        <v>JP_TEPCO_SVC_MOU</v>
      </c>
    </row>
    <row r="443" spans="1:14" hidden="1" x14ac:dyDescent="0.35">
      <c r="A443" s="127" t="str">
        <f t="shared" si="20"/>
        <v>JP_INPEX_Neftex subscription</v>
      </c>
      <c r="B443" s="115" t="s">
        <v>2011</v>
      </c>
      <c r="C443" s="115" t="s">
        <v>1294</v>
      </c>
      <c r="D443" s="115" t="s">
        <v>1053</v>
      </c>
      <c r="E443" s="115" t="s">
        <v>674</v>
      </c>
      <c r="F443" s="118">
        <v>43336.291666666664</v>
      </c>
      <c r="G443" s="119">
        <v>189000</v>
      </c>
      <c r="H443" s="119">
        <v>0</v>
      </c>
      <c r="I443" s="115" t="s">
        <v>1053</v>
      </c>
      <c r="J443" s="120">
        <v>43215.048576388886</v>
      </c>
      <c r="K443" s="115"/>
      <c r="L443" s="115" t="s">
        <v>2012</v>
      </c>
      <c r="M443" s="115" t="s">
        <v>464</v>
      </c>
      <c r="N443" s="127" t="str">
        <f t="shared" si="21"/>
        <v>JP_INPEX_Neftex subscription</v>
      </c>
    </row>
    <row r="444" spans="1:14" hidden="1" x14ac:dyDescent="0.35">
      <c r="A444" s="127" t="str">
        <f t="shared" si="20"/>
        <v>JP_INPEX_SVC_DIGITAL</v>
      </c>
      <c r="B444" s="115" t="s">
        <v>2013</v>
      </c>
      <c r="C444" s="115" t="s">
        <v>1294</v>
      </c>
      <c r="D444" s="115" t="s">
        <v>1053</v>
      </c>
      <c r="E444" s="115" t="s">
        <v>128</v>
      </c>
      <c r="F444" s="118">
        <v>43280.291666666664</v>
      </c>
      <c r="G444" s="119">
        <v>450000</v>
      </c>
      <c r="H444" s="119">
        <v>450000</v>
      </c>
      <c r="I444" s="115" t="s">
        <v>1053</v>
      </c>
      <c r="J444" s="120">
        <v>43255.372384259259</v>
      </c>
      <c r="K444" s="115"/>
      <c r="L444" s="115" t="s">
        <v>2014</v>
      </c>
      <c r="M444" s="115" t="s">
        <v>464</v>
      </c>
      <c r="N444" s="127" t="str">
        <f t="shared" si="21"/>
        <v>JP_INPEX_SVC_DIGITAL</v>
      </c>
    </row>
    <row r="445" spans="1:14" x14ac:dyDescent="0.35">
      <c r="A445" s="127" t="str">
        <f t="shared" si="20"/>
        <v>JOR_NPC_SWP_DSG</v>
      </c>
      <c r="B445" s="115" t="s">
        <v>1296</v>
      </c>
      <c r="C445" s="115" t="s">
        <v>655</v>
      </c>
      <c r="D445" s="115" t="s">
        <v>496</v>
      </c>
      <c r="E445" s="115" t="s">
        <v>126</v>
      </c>
      <c r="F445" s="118">
        <v>43281.291666666664</v>
      </c>
      <c r="G445" s="119">
        <v>130000</v>
      </c>
      <c r="H445" s="119">
        <v>10000</v>
      </c>
      <c r="I445" s="115" t="s">
        <v>496</v>
      </c>
      <c r="J445" s="120">
        <v>43264.006967592592</v>
      </c>
      <c r="K445" s="115"/>
      <c r="L445" s="115" t="s">
        <v>1297</v>
      </c>
      <c r="M445" s="115" t="s">
        <v>464</v>
      </c>
      <c r="N445" s="127" t="str">
        <f t="shared" si="21"/>
        <v>JOR_NPC_SWP_DSG</v>
      </c>
    </row>
    <row r="446" spans="1:14" hidden="1" x14ac:dyDescent="0.35">
      <c r="A446" s="127" t="str">
        <f t="shared" si="20"/>
        <v>KW_KU_University Lab</v>
      </c>
      <c r="B446" s="115" t="s">
        <v>1298</v>
      </c>
      <c r="C446" s="115" t="s">
        <v>493</v>
      </c>
      <c r="D446" s="115" t="s">
        <v>899</v>
      </c>
      <c r="E446" s="115" t="s">
        <v>674</v>
      </c>
      <c r="F446" s="118">
        <v>43132.25</v>
      </c>
      <c r="G446" s="119">
        <v>0</v>
      </c>
      <c r="H446" s="119"/>
      <c r="I446" s="115" t="s">
        <v>899</v>
      </c>
      <c r="J446" s="120">
        <v>43067.014768518522</v>
      </c>
      <c r="K446" s="115"/>
      <c r="L446" s="115" t="s">
        <v>1299</v>
      </c>
      <c r="M446" s="115" t="s">
        <v>464</v>
      </c>
      <c r="N446" s="127" t="str">
        <f t="shared" si="21"/>
        <v>KW_KU_University Lab</v>
      </c>
    </row>
    <row r="447" spans="1:14" hidden="1" x14ac:dyDescent="0.35">
      <c r="A447" s="127" t="str">
        <f t="shared" si="20"/>
        <v>KW_KOC_SVC_FD_West Kuwait_IAM_KwIDF</v>
      </c>
      <c r="B447" s="115" t="s">
        <v>2015</v>
      </c>
      <c r="C447" s="115" t="s">
        <v>493</v>
      </c>
      <c r="D447" s="115" t="s">
        <v>1024</v>
      </c>
      <c r="E447" s="115" t="s">
        <v>674</v>
      </c>
      <c r="F447" s="118">
        <v>43464.25</v>
      </c>
      <c r="G447" s="119">
        <v>2500000</v>
      </c>
      <c r="H447" s="119">
        <v>2500000</v>
      </c>
      <c r="I447" s="115" t="s">
        <v>1024</v>
      </c>
      <c r="J447" s="120">
        <v>43230.261469907404</v>
      </c>
      <c r="K447" s="115"/>
      <c r="L447" s="115" t="s">
        <v>2016</v>
      </c>
      <c r="M447" s="115" t="s">
        <v>464</v>
      </c>
      <c r="N447" s="127" t="str">
        <f t="shared" si="21"/>
        <v>KW_KOC_SVC_FD_West Kuwait_IAM_KwIDF</v>
      </c>
    </row>
    <row r="448" spans="1:14" hidden="1" x14ac:dyDescent="0.35">
      <c r="A448" s="127" t="str">
        <f t="shared" si="20"/>
        <v>KW_KOC_Services_SEK KwiDF</v>
      </c>
      <c r="B448" s="115" t="s">
        <v>2017</v>
      </c>
      <c r="C448" s="115" t="s">
        <v>493</v>
      </c>
      <c r="D448" s="115" t="s">
        <v>1024</v>
      </c>
      <c r="E448" s="115" t="s">
        <v>674</v>
      </c>
      <c r="F448" s="118">
        <v>43404.291666666664</v>
      </c>
      <c r="G448" s="119">
        <v>17540000</v>
      </c>
      <c r="H448" s="119">
        <v>14000000</v>
      </c>
      <c r="I448" s="115" t="s">
        <v>1024</v>
      </c>
      <c r="J448" s="120">
        <v>43258.210138888891</v>
      </c>
      <c r="K448" s="115"/>
      <c r="L448" s="115" t="s">
        <v>2018</v>
      </c>
      <c r="M448" s="115" t="s">
        <v>464</v>
      </c>
      <c r="N448" s="127" t="str">
        <f t="shared" si="21"/>
        <v>KW_KOC_Services_SEK KwiDF</v>
      </c>
    </row>
    <row r="449" spans="1:14" hidden="1" x14ac:dyDescent="0.35">
      <c r="A449" s="127" t="str">
        <f t="shared" si="20"/>
        <v>KW_KOC_SVC_FD North Kuwait HO_KwiDF_PP_UmNiqa_SR 60K</v>
      </c>
      <c r="B449" s="115" t="s">
        <v>813</v>
      </c>
      <c r="C449" s="115" t="s">
        <v>493</v>
      </c>
      <c r="D449" s="115" t="s">
        <v>2019</v>
      </c>
      <c r="E449" s="115" t="s">
        <v>127</v>
      </c>
      <c r="F449" s="118">
        <v>43464.25</v>
      </c>
      <c r="G449" s="119">
        <v>4700000</v>
      </c>
      <c r="H449" s="119">
        <v>4700000</v>
      </c>
      <c r="I449" s="115" t="s">
        <v>1024</v>
      </c>
      <c r="J449" s="120">
        <v>43230.267557870371</v>
      </c>
      <c r="K449" s="115"/>
      <c r="L449" s="115" t="s">
        <v>735</v>
      </c>
      <c r="M449" s="115" t="s">
        <v>464</v>
      </c>
      <c r="N449" s="127" t="str">
        <f t="shared" si="21"/>
        <v>KW_KOC_SVC_FD North Kuwait HO_KwiDF_PP_UmNiqa_SR 60K</v>
      </c>
    </row>
    <row r="450" spans="1:14" hidden="1" x14ac:dyDescent="0.35">
      <c r="A450" s="127" t="str">
        <f t="shared" ref="A450:A513" si="22">HYPERLINK(CONCATENATE("http://crm.corp.halliburton.com/SalesMethod/main.aspx?etc=3&amp;id=%7b",L450,"%7d&amp;pagetype=entityrecord "),B450)</f>
        <v>KW_KOC_R&amp;T_IS team_OTA contract renewal</v>
      </c>
      <c r="B450" s="115" t="s">
        <v>2020</v>
      </c>
      <c r="C450" s="115" t="s">
        <v>493</v>
      </c>
      <c r="D450" s="115" t="s">
        <v>2019</v>
      </c>
      <c r="E450" s="115" t="s">
        <v>127</v>
      </c>
      <c r="F450" s="118">
        <v>43465.25</v>
      </c>
      <c r="G450" s="119">
        <v>60000000</v>
      </c>
      <c r="H450" s="119">
        <v>0</v>
      </c>
      <c r="I450" s="115" t="s">
        <v>1061</v>
      </c>
      <c r="J450" s="120">
        <v>43237.100381944445</v>
      </c>
      <c r="K450" s="115"/>
      <c r="L450" s="115" t="s">
        <v>2021</v>
      </c>
      <c r="M450" s="115" t="s">
        <v>464</v>
      </c>
      <c r="N450" s="127" t="str">
        <f t="shared" ref="N450:N513" si="23">HYPERLINK(CONCATENATE("http://crm.corp.halliburton.com/SalesMethod/main.aspx?etc=3&amp;id=%7b",L450,"%7d&amp;pagetype=entityrecord "),B450)</f>
        <v>KW_KOC_R&amp;T_IS team_OTA contract renewal</v>
      </c>
    </row>
    <row r="451" spans="1:14" hidden="1" x14ac:dyDescent="0.35">
      <c r="A451" s="127" t="str">
        <f t="shared" si="22"/>
        <v>A-DS365-KW_KOC_SVC_R&amp;T IS team_Landmark Cloud solution</v>
      </c>
      <c r="B451" s="115" t="s">
        <v>810</v>
      </c>
      <c r="C451" s="115" t="s">
        <v>493</v>
      </c>
      <c r="D451" s="115" t="s">
        <v>2019</v>
      </c>
      <c r="E451" s="115" t="s">
        <v>674</v>
      </c>
      <c r="F451" s="118">
        <v>43373.291666666664</v>
      </c>
      <c r="G451" s="119">
        <v>1900000</v>
      </c>
      <c r="H451" s="119">
        <v>1900000</v>
      </c>
      <c r="I451" s="115" t="s">
        <v>1373</v>
      </c>
      <c r="J451" s="120">
        <v>43111.003113425926</v>
      </c>
      <c r="K451" s="115"/>
      <c r="L451" s="115" t="s">
        <v>811</v>
      </c>
      <c r="M451" s="115" t="s">
        <v>464</v>
      </c>
      <c r="N451" s="127" t="str">
        <f t="shared" si="23"/>
        <v>A-DS365-KW_KOC_SVC_R&amp;T IS team_Landmark Cloud solution</v>
      </c>
    </row>
    <row r="452" spans="1:14" hidden="1" x14ac:dyDescent="0.35">
      <c r="A452" s="127" t="str">
        <f t="shared" si="22"/>
        <v>A-Earth-KW_KOC_SVC_R&amp;T IS team_Landmark Earth / Cloud pilot</v>
      </c>
      <c r="B452" s="115" t="s">
        <v>2022</v>
      </c>
      <c r="C452" s="115" t="s">
        <v>493</v>
      </c>
      <c r="D452" s="115" t="s">
        <v>2019</v>
      </c>
      <c r="E452" s="115" t="s">
        <v>127</v>
      </c>
      <c r="F452" s="118">
        <v>43187.291666666664</v>
      </c>
      <c r="G452" s="119">
        <v>840000</v>
      </c>
      <c r="H452" s="119">
        <v>840000</v>
      </c>
      <c r="I452" s="115" t="s">
        <v>1373</v>
      </c>
      <c r="J452" s="120">
        <v>43111.003125000003</v>
      </c>
      <c r="K452" s="115"/>
      <c r="L452" s="115" t="s">
        <v>812</v>
      </c>
      <c r="M452" s="115" t="s">
        <v>464</v>
      </c>
      <c r="N452" s="127" t="str">
        <f t="shared" si="23"/>
        <v>A-Earth-KW_KOC_SVC_R&amp;T IS team_Landmark Earth / Cloud pilot</v>
      </c>
    </row>
    <row r="453" spans="1:14" hidden="1" x14ac:dyDescent="0.35">
      <c r="A453" s="127" t="str">
        <f t="shared" si="22"/>
        <v>KOC-Kuwait-Neftex Services-Exploration and R&amp;T</v>
      </c>
      <c r="B453" s="115" t="s">
        <v>491</v>
      </c>
      <c r="C453" s="115" t="s">
        <v>493</v>
      </c>
      <c r="D453" s="115" t="s">
        <v>2019</v>
      </c>
      <c r="E453" s="115" t="s">
        <v>674</v>
      </c>
      <c r="F453" s="118">
        <v>43152.25</v>
      </c>
      <c r="G453" s="119">
        <v>310000</v>
      </c>
      <c r="H453" s="119">
        <v>310000</v>
      </c>
      <c r="I453" s="115" t="s">
        <v>1373</v>
      </c>
      <c r="J453" s="120">
        <v>43111.004606481481</v>
      </c>
      <c r="K453" s="115"/>
      <c r="L453" s="115" t="s">
        <v>492</v>
      </c>
      <c r="M453" s="115" t="s">
        <v>464</v>
      </c>
      <c r="N453" s="127" t="str">
        <f t="shared" si="23"/>
        <v>KOC-Kuwait-Neftex Services-Exploration and R&amp;T</v>
      </c>
    </row>
    <row r="454" spans="1:14" hidden="1" x14ac:dyDescent="0.35">
      <c r="A454" s="127" t="str">
        <f t="shared" si="22"/>
        <v>A-PILM_KW_KES_SUB_Operations Planning_renewal</v>
      </c>
      <c r="B454" s="115" t="s">
        <v>814</v>
      </c>
      <c r="C454" s="115" t="s">
        <v>493</v>
      </c>
      <c r="D454" s="115" t="s">
        <v>899</v>
      </c>
      <c r="E454" s="115" t="s">
        <v>126</v>
      </c>
      <c r="F454" s="118">
        <v>43220.291666666664</v>
      </c>
      <c r="G454" s="119">
        <v>125000</v>
      </c>
      <c r="H454" s="119">
        <v>0</v>
      </c>
      <c r="I454" s="115" t="s">
        <v>495</v>
      </c>
      <c r="J454" s="120">
        <v>43124.265798611108</v>
      </c>
      <c r="K454" s="115"/>
      <c r="L454" s="115" t="s">
        <v>494</v>
      </c>
      <c r="M454" s="115" t="s">
        <v>464</v>
      </c>
      <c r="N454" s="127" t="str">
        <f t="shared" si="23"/>
        <v>A-PILM_KW_KES_SUB_Operations Planning_renewal</v>
      </c>
    </row>
    <row r="455" spans="1:14" hidden="1" x14ac:dyDescent="0.35">
      <c r="A455" s="127" t="str">
        <f t="shared" si="22"/>
        <v>KW_KEC_SWP_SVC_EDT Engineering</v>
      </c>
      <c r="B455" s="115" t="s">
        <v>1300</v>
      </c>
      <c r="C455" s="115" t="s">
        <v>493</v>
      </c>
      <c r="D455" s="115" t="s">
        <v>899</v>
      </c>
      <c r="E455" s="115" t="s">
        <v>128</v>
      </c>
      <c r="F455" s="118">
        <v>43404.291666666664</v>
      </c>
      <c r="G455" s="119">
        <v>74000</v>
      </c>
      <c r="H455" s="119">
        <v>15000</v>
      </c>
      <c r="I455" s="115" t="s">
        <v>2019</v>
      </c>
      <c r="J455" s="120">
        <v>43136.039571759262</v>
      </c>
      <c r="K455" s="115"/>
      <c r="L455" s="115" t="s">
        <v>1301</v>
      </c>
      <c r="M455" s="115" t="s">
        <v>464</v>
      </c>
      <c r="N455" s="127" t="str">
        <f t="shared" si="23"/>
        <v>KW_KEC_SWP_SVC_EDT Engineering</v>
      </c>
    </row>
    <row r="456" spans="1:14" hidden="1" x14ac:dyDescent="0.35">
      <c r="A456" s="127" t="str">
        <f t="shared" si="22"/>
        <v>KW_KOC_SWP_R&amp;T_IST_Additional-Drilling-Software</v>
      </c>
      <c r="B456" s="115" t="s">
        <v>2023</v>
      </c>
      <c r="C456" s="115" t="s">
        <v>493</v>
      </c>
      <c r="D456" s="115" t="s">
        <v>899</v>
      </c>
      <c r="E456" s="115" t="s">
        <v>128</v>
      </c>
      <c r="F456" s="118">
        <v>43280.291666666664</v>
      </c>
      <c r="G456" s="119">
        <v>180000</v>
      </c>
      <c r="H456" s="119">
        <v>0</v>
      </c>
      <c r="I456" s="115" t="s">
        <v>2019</v>
      </c>
      <c r="J456" s="120">
        <v>43210.330659722225</v>
      </c>
      <c r="K456" s="115"/>
      <c r="L456" s="115" t="s">
        <v>510</v>
      </c>
      <c r="M456" s="115" t="s">
        <v>464</v>
      </c>
      <c r="N456" s="127" t="str">
        <f t="shared" si="23"/>
        <v>KW_KOC_SWP_R&amp;T_IST_Additional-Drilling-Software</v>
      </c>
    </row>
    <row r="457" spans="1:14" hidden="1" x14ac:dyDescent="0.35">
      <c r="A457" s="127" t="str">
        <f t="shared" si="22"/>
        <v>KW_KUFPEC_SUB_SVC_Integrated enterprise Business Intelligence System</v>
      </c>
      <c r="B457" s="115" t="s">
        <v>1302</v>
      </c>
      <c r="C457" s="115" t="s">
        <v>493</v>
      </c>
      <c r="D457" s="115" t="s">
        <v>899</v>
      </c>
      <c r="E457" s="115" t="s">
        <v>674</v>
      </c>
      <c r="F457" s="118">
        <v>43373.291666666664</v>
      </c>
      <c r="G457" s="119">
        <v>323400</v>
      </c>
      <c r="H457" s="119">
        <v>0</v>
      </c>
      <c r="I457" s="115" t="s">
        <v>960</v>
      </c>
      <c r="J457" s="120">
        <v>43188.355405092596</v>
      </c>
      <c r="K457" s="115"/>
      <c r="L457" s="115" t="s">
        <v>1303</v>
      </c>
      <c r="M457" s="115" t="s">
        <v>464</v>
      </c>
      <c r="N457" s="127" t="str">
        <f t="shared" si="23"/>
        <v>KW_KUFPEC_SUB_SVC_Integrated enterprise Business Intelligence System</v>
      </c>
    </row>
    <row r="458" spans="1:14" hidden="1" x14ac:dyDescent="0.35">
      <c r="A458" s="127" t="str">
        <f t="shared" si="22"/>
        <v>LIFE17-N-KW_KOC_SVC_R&amp;T_IM_Platform Enterprise solution</v>
      </c>
      <c r="B458" s="115" t="s">
        <v>1304</v>
      </c>
      <c r="C458" s="115" t="s">
        <v>493</v>
      </c>
      <c r="D458" s="115" t="s">
        <v>1024</v>
      </c>
      <c r="E458" s="115" t="s">
        <v>128</v>
      </c>
      <c r="F458" s="118">
        <v>43281.291666666664</v>
      </c>
      <c r="G458" s="119">
        <v>3000000</v>
      </c>
      <c r="H458" s="119">
        <v>3000000</v>
      </c>
      <c r="I458" s="115" t="s">
        <v>1024</v>
      </c>
      <c r="J458" s="120">
        <v>43230.23574074074</v>
      </c>
      <c r="K458" s="115" t="s">
        <v>546</v>
      </c>
      <c r="L458" s="115" t="s">
        <v>1305</v>
      </c>
      <c r="M458" s="115" t="s">
        <v>464</v>
      </c>
      <c r="N458" s="127" t="str">
        <f t="shared" si="23"/>
        <v>LIFE17-N-KW_KOC_SVC_R&amp;T_IM_Platform Enterprise solution</v>
      </c>
    </row>
    <row r="459" spans="1:14" hidden="1" x14ac:dyDescent="0.35">
      <c r="A459" s="127" t="str">
        <f t="shared" si="22"/>
        <v>KW_KOC_HW_SVC_NK Field Collaboraton Center</v>
      </c>
      <c r="B459" s="115" t="s">
        <v>1306</v>
      </c>
      <c r="C459" s="115" t="s">
        <v>493</v>
      </c>
      <c r="D459" s="115" t="s">
        <v>2019</v>
      </c>
      <c r="E459" s="115" t="s">
        <v>127</v>
      </c>
      <c r="F459" s="118">
        <v>43702.291666666664</v>
      </c>
      <c r="G459" s="119">
        <v>6400000</v>
      </c>
      <c r="H459" s="119">
        <v>2500000</v>
      </c>
      <c r="I459" s="115" t="s">
        <v>1024</v>
      </c>
      <c r="J459" s="120">
        <v>43230.252303240741</v>
      </c>
      <c r="K459" s="115" t="s">
        <v>546</v>
      </c>
      <c r="L459" s="115" t="s">
        <v>1307</v>
      </c>
      <c r="M459" s="115" t="s">
        <v>464</v>
      </c>
      <c r="N459" s="127" t="str">
        <f t="shared" si="23"/>
        <v>KW_KOC_HW_SVC_NK Field Collaboraton Center</v>
      </c>
    </row>
    <row r="460" spans="1:14" hidden="1" x14ac:dyDescent="0.35">
      <c r="A460" s="127" t="str">
        <f t="shared" si="22"/>
        <v>A-WC4.0- KOC-Kuwait</v>
      </c>
      <c r="B460" s="115" t="s">
        <v>2024</v>
      </c>
      <c r="C460" s="115" t="s">
        <v>493</v>
      </c>
      <c r="D460" s="115" t="s">
        <v>2019</v>
      </c>
      <c r="E460" s="115" t="s">
        <v>127</v>
      </c>
      <c r="F460" s="118">
        <v>43461.25</v>
      </c>
      <c r="G460" s="119">
        <v>469480</v>
      </c>
      <c r="H460" s="119">
        <v>156000</v>
      </c>
      <c r="I460" s="115" t="s">
        <v>1061</v>
      </c>
      <c r="J460" s="120">
        <v>43218.245081018518</v>
      </c>
      <c r="K460" s="115" t="s">
        <v>546</v>
      </c>
      <c r="L460" s="115" t="s">
        <v>504</v>
      </c>
      <c r="M460" s="115" t="s">
        <v>464</v>
      </c>
      <c r="N460" s="127" t="str">
        <f t="shared" si="23"/>
        <v>A-WC4.0- KOC-Kuwait</v>
      </c>
    </row>
    <row r="461" spans="1:14" hidden="1" x14ac:dyDescent="0.35">
      <c r="A461" s="127" t="str">
        <f t="shared" si="22"/>
        <v>KW_KOC_KwiDF_Services_Additional Consultants for KwiDF</v>
      </c>
      <c r="B461" s="115" t="s">
        <v>2025</v>
      </c>
      <c r="C461" s="115" t="s">
        <v>493</v>
      </c>
      <c r="D461" s="115" t="s">
        <v>1024</v>
      </c>
      <c r="E461" s="115" t="s">
        <v>127</v>
      </c>
      <c r="F461" s="118">
        <v>43281.291666666664</v>
      </c>
      <c r="G461" s="119">
        <v>840000</v>
      </c>
      <c r="H461" s="119">
        <v>840000</v>
      </c>
      <c r="I461" s="115" t="s">
        <v>1373</v>
      </c>
      <c r="J461" s="120">
        <v>43234.076249999998</v>
      </c>
      <c r="K461" s="115" t="s">
        <v>546</v>
      </c>
      <c r="L461" s="115" t="s">
        <v>2026</v>
      </c>
      <c r="M461" s="115" t="s">
        <v>464</v>
      </c>
      <c r="N461" s="127" t="str">
        <f t="shared" si="23"/>
        <v>KW_KOC_KwiDF_Services_Additional Consultants for KwiDF</v>
      </c>
    </row>
    <row r="462" spans="1:14" hidden="1" x14ac:dyDescent="0.35">
      <c r="A462" s="127" t="str">
        <f t="shared" si="22"/>
        <v>KOC-Kuwait-SK-Interpretation_Workflow</v>
      </c>
      <c r="B462" s="115" t="s">
        <v>499</v>
      </c>
      <c r="C462" s="115" t="s">
        <v>493</v>
      </c>
      <c r="D462" s="115" t="s">
        <v>899</v>
      </c>
      <c r="E462" s="115" t="s">
        <v>127</v>
      </c>
      <c r="F462" s="118">
        <v>43215.291666666664</v>
      </c>
      <c r="G462" s="119">
        <v>105000</v>
      </c>
      <c r="H462" s="119">
        <v>105000</v>
      </c>
      <c r="I462" s="115" t="s">
        <v>899</v>
      </c>
      <c r="J462" s="120">
        <v>43047.558136574073</v>
      </c>
      <c r="K462" s="115" t="s">
        <v>496</v>
      </c>
      <c r="L462" s="115" t="s">
        <v>500</v>
      </c>
      <c r="M462" s="115" t="s">
        <v>464</v>
      </c>
      <c r="N462" s="127" t="str">
        <f t="shared" si="23"/>
        <v>KOC-Kuwait-SK-Interpretation_Workflow</v>
      </c>
    </row>
    <row r="463" spans="1:14" hidden="1" x14ac:dyDescent="0.35">
      <c r="A463" s="127" t="str">
        <f t="shared" si="22"/>
        <v>KW_KEC_SWP_SVC_Openwells &amp; DS Drilling Analytics</v>
      </c>
      <c r="B463" s="115" t="s">
        <v>818</v>
      </c>
      <c r="C463" s="115" t="s">
        <v>493</v>
      </c>
      <c r="D463" s="115" t="s">
        <v>899</v>
      </c>
      <c r="E463" s="115" t="s">
        <v>674</v>
      </c>
      <c r="F463" s="118">
        <v>43258.291666666664</v>
      </c>
      <c r="G463" s="119">
        <v>79000</v>
      </c>
      <c r="H463" s="119">
        <v>20000</v>
      </c>
      <c r="I463" s="115" t="s">
        <v>899</v>
      </c>
      <c r="J463" s="120">
        <v>43258.115416666667</v>
      </c>
      <c r="K463" s="115" t="s">
        <v>496</v>
      </c>
      <c r="L463" s="115" t="s">
        <v>518</v>
      </c>
      <c r="M463" s="115" t="s">
        <v>464</v>
      </c>
      <c r="N463" s="127" t="str">
        <f t="shared" si="23"/>
        <v>KW_KEC_SWP_SVC_Openwells &amp; DS Drilling Analytics</v>
      </c>
    </row>
    <row r="464" spans="1:14" hidden="1" x14ac:dyDescent="0.35">
      <c r="A464" s="127" t="str">
        <f t="shared" si="22"/>
        <v>KW_KOC_SWP_Netool licenses</v>
      </c>
      <c r="B464" s="115" t="s">
        <v>815</v>
      </c>
      <c r="C464" s="115" t="s">
        <v>493</v>
      </c>
      <c r="D464" s="115" t="s">
        <v>899</v>
      </c>
      <c r="E464" s="115" t="s">
        <v>127</v>
      </c>
      <c r="F464" s="118">
        <v>43306.291666666664</v>
      </c>
      <c r="G464" s="119">
        <v>236000</v>
      </c>
      <c r="H464" s="119">
        <v>0</v>
      </c>
      <c r="I464" s="115" t="s">
        <v>899</v>
      </c>
      <c r="J464" s="120">
        <v>43122.331203703703</v>
      </c>
      <c r="K464" s="115" t="s">
        <v>496</v>
      </c>
      <c r="L464" s="115" t="s">
        <v>514</v>
      </c>
      <c r="M464" s="115" t="s">
        <v>464</v>
      </c>
      <c r="N464" s="127" t="str">
        <f t="shared" si="23"/>
        <v>KW_KOC_SWP_Netool licenses</v>
      </c>
    </row>
    <row r="465" spans="1:14" hidden="1" x14ac:dyDescent="0.35">
      <c r="A465" s="127" t="str">
        <f t="shared" si="22"/>
        <v>KW_KOC_SVC_FD North Kuwait HO_DI-Recall pilot implementation</v>
      </c>
      <c r="B465" s="115" t="s">
        <v>817</v>
      </c>
      <c r="C465" s="115" t="s">
        <v>493</v>
      </c>
      <c r="D465" s="115" t="s">
        <v>1024</v>
      </c>
      <c r="E465" s="115" t="s">
        <v>127</v>
      </c>
      <c r="F465" s="118">
        <v>43340.291666666664</v>
      </c>
      <c r="G465" s="119">
        <v>750000</v>
      </c>
      <c r="H465" s="119">
        <v>750000</v>
      </c>
      <c r="I465" s="115" t="s">
        <v>1024</v>
      </c>
      <c r="J465" s="120">
        <v>43244.136863425927</v>
      </c>
      <c r="K465" s="115" t="s">
        <v>496</v>
      </c>
      <c r="L465" s="115" t="s">
        <v>516</v>
      </c>
      <c r="M465" s="115" t="s">
        <v>464</v>
      </c>
      <c r="N465" s="127" t="str">
        <f t="shared" si="23"/>
        <v>KW_KOC_SVC_FD North Kuwait HO_DI-Recall pilot implementation</v>
      </c>
    </row>
    <row r="466" spans="1:14" hidden="1" x14ac:dyDescent="0.35">
      <c r="A466" s="127" t="str">
        <f t="shared" si="22"/>
        <v>KW_KOC_SVC_R&amp;T IM / Exp_VSP Data Management pilot study</v>
      </c>
      <c r="B466" s="115" t="s">
        <v>819</v>
      </c>
      <c r="C466" s="115" t="s">
        <v>493</v>
      </c>
      <c r="D466" s="115" t="s">
        <v>2019</v>
      </c>
      <c r="E466" s="115" t="s">
        <v>127</v>
      </c>
      <c r="F466" s="118">
        <v>43311.291666666664</v>
      </c>
      <c r="G466" s="119">
        <v>500000</v>
      </c>
      <c r="H466" s="119">
        <v>500000</v>
      </c>
      <c r="I466" s="115" t="s">
        <v>1061</v>
      </c>
      <c r="J466" s="120">
        <v>43230.236909722225</v>
      </c>
      <c r="K466" s="115" t="s">
        <v>496</v>
      </c>
      <c r="L466" s="115" t="s">
        <v>517</v>
      </c>
      <c r="M466" s="115" t="s">
        <v>464</v>
      </c>
      <c r="N466" s="127" t="str">
        <f t="shared" si="23"/>
        <v>KW_KOC_SVC_R&amp;T IM / Exp_VSP Data Management pilot study</v>
      </c>
    </row>
    <row r="467" spans="1:14" x14ac:dyDescent="0.35">
      <c r="A467" s="127" t="str">
        <f t="shared" si="22"/>
        <v>KOC - Compass Survey Management</v>
      </c>
      <c r="B467" s="115" t="s">
        <v>512</v>
      </c>
      <c r="C467" s="115" t="s">
        <v>493</v>
      </c>
      <c r="D467" s="115" t="s">
        <v>2019</v>
      </c>
      <c r="E467" s="115" t="s">
        <v>127</v>
      </c>
      <c r="F467" s="118">
        <v>43251.291666666664</v>
      </c>
      <c r="G467" s="119">
        <v>318000</v>
      </c>
      <c r="H467" s="119">
        <v>200000</v>
      </c>
      <c r="I467" s="115" t="s">
        <v>1061</v>
      </c>
      <c r="J467" s="120">
        <v>43189.113749999997</v>
      </c>
      <c r="K467" s="115" t="s">
        <v>496</v>
      </c>
      <c r="L467" s="115" t="s">
        <v>513</v>
      </c>
      <c r="M467" s="115" t="s">
        <v>464</v>
      </c>
      <c r="N467" s="127" t="str">
        <f t="shared" si="23"/>
        <v>KOC - Compass Survey Management</v>
      </c>
    </row>
    <row r="468" spans="1:14" hidden="1" x14ac:dyDescent="0.35">
      <c r="A468" s="127" t="str">
        <f t="shared" si="22"/>
        <v>KW_KOC_SVC_FD_North Kuwait_Core DM / BHDM</v>
      </c>
      <c r="B468" s="115" t="s">
        <v>816</v>
      </c>
      <c r="C468" s="115" t="s">
        <v>493</v>
      </c>
      <c r="D468" s="115" t="s">
        <v>2019</v>
      </c>
      <c r="E468" s="115" t="s">
        <v>127</v>
      </c>
      <c r="F468" s="118">
        <v>43279.291666666664</v>
      </c>
      <c r="G468" s="119">
        <v>500000</v>
      </c>
      <c r="H468" s="119">
        <v>500000</v>
      </c>
      <c r="I468" s="115" t="s">
        <v>1061</v>
      </c>
      <c r="J468" s="120">
        <v>43237.097199074073</v>
      </c>
      <c r="K468" s="115" t="s">
        <v>496</v>
      </c>
      <c r="L468" s="115" t="s">
        <v>758</v>
      </c>
      <c r="M468" s="115" t="s">
        <v>464</v>
      </c>
      <c r="N468" s="127" t="str">
        <f t="shared" si="23"/>
        <v>KW_KOC_SVC_FD_North Kuwait_Core DM / BHDM</v>
      </c>
    </row>
    <row r="469" spans="1:14" hidden="1" x14ac:dyDescent="0.35">
      <c r="A469" s="127" t="str">
        <f t="shared" si="22"/>
        <v>KOC-Kuwait-Nexus-Benchmarking-SK</v>
      </c>
      <c r="B469" s="115" t="s">
        <v>502</v>
      </c>
      <c r="C469" s="115" t="s">
        <v>493</v>
      </c>
      <c r="D469" s="115" t="s">
        <v>2019</v>
      </c>
      <c r="E469" s="115" t="s">
        <v>126</v>
      </c>
      <c r="F469" s="118">
        <v>43278.291666666664</v>
      </c>
      <c r="G469" s="119">
        <v>10</v>
      </c>
      <c r="H469" s="119">
        <v>0</v>
      </c>
      <c r="I469" s="115" t="s">
        <v>1373</v>
      </c>
      <c r="J469" s="120">
        <v>43111.004641203705</v>
      </c>
      <c r="K469" s="115" t="s">
        <v>496</v>
      </c>
      <c r="L469" s="115" t="s">
        <v>503</v>
      </c>
      <c r="M469" s="115" t="s">
        <v>464</v>
      </c>
      <c r="N469" s="127" t="str">
        <f t="shared" si="23"/>
        <v>KOC-Kuwait-Nexus-Benchmarking-SK</v>
      </c>
    </row>
    <row r="470" spans="1:14" hidden="1" x14ac:dyDescent="0.35">
      <c r="A470" s="127" t="str">
        <f t="shared" si="22"/>
        <v>KOC-Kuwait-RST-Nexus Multi Reservoir Coupling</v>
      </c>
      <c r="B470" s="115" t="s">
        <v>711</v>
      </c>
      <c r="C470" s="115" t="s">
        <v>493</v>
      </c>
      <c r="D470" s="115" t="s">
        <v>2019</v>
      </c>
      <c r="E470" s="115" t="s">
        <v>127</v>
      </c>
      <c r="F470" s="118">
        <v>43214.291666666664</v>
      </c>
      <c r="G470" s="119">
        <v>1450000</v>
      </c>
      <c r="H470" s="119">
        <v>1450000</v>
      </c>
      <c r="I470" s="115" t="s">
        <v>1373</v>
      </c>
      <c r="J470" s="120">
        <v>43111.004699074074</v>
      </c>
      <c r="K470" s="115" t="s">
        <v>496</v>
      </c>
      <c r="L470" s="115" t="s">
        <v>501</v>
      </c>
      <c r="M470" s="115" t="s">
        <v>464</v>
      </c>
      <c r="N470" s="127" t="str">
        <f t="shared" si="23"/>
        <v>KOC-Kuwait-RST-Nexus Multi Reservoir Coupling</v>
      </c>
    </row>
    <row r="471" spans="1:14" hidden="1" x14ac:dyDescent="0.35">
      <c r="A471" s="127" t="str">
        <f t="shared" si="22"/>
        <v>KUFPEC - Kuwait - Neftex</v>
      </c>
      <c r="B471" s="115" t="s">
        <v>505</v>
      </c>
      <c r="C471" s="115" t="s">
        <v>493</v>
      </c>
      <c r="D471" s="115" t="s">
        <v>2019</v>
      </c>
      <c r="E471" s="115" t="s">
        <v>674</v>
      </c>
      <c r="F471" s="118">
        <v>43216.291666666664</v>
      </c>
      <c r="G471" s="119">
        <v>300000</v>
      </c>
      <c r="H471" s="119">
        <v>0</v>
      </c>
      <c r="I471" s="115" t="s">
        <v>1373</v>
      </c>
      <c r="J471" s="120">
        <v>43111.004803240743</v>
      </c>
      <c r="K471" s="115" t="s">
        <v>496</v>
      </c>
      <c r="L471" s="115" t="s">
        <v>506</v>
      </c>
      <c r="M471" s="115" t="s">
        <v>464</v>
      </c>
      <c r="N471" s="127" t="str">
        <f t="shared" si="23"/>
        <v>KUFPEC - Kuwait - Neftex</v>
      </c>
    </row>
    <row r="472" spans="1:14" hidden="1" x14ac:dyDescent="0.35">
      <c r="A472" s="127" t="str">
        <f t="shared" si="22"/>
        <v>KOC-Kuwait-A-DSU-NFN</v>
      </c>
      <c r="B472" s="115" t="s">
        <v>497</v>
      </c>
      <c r="C472" s="115" t="s">
        <v>493</v>
      </c>
      <c r="D472" s="115" t="s">
        <v>2019</v>
      </c>
      <c r="E472" s="115" t="s">
        <v>674</v>
      </c>
      <c r="F472" s="118">
        <v>43215.291666666664</v>
      </c>
      <c r="G472" s="119">
        <v>150276</v>
      </c>
      <c r="H472" s="119">
        <v>150276</v>
      </c>
      <c r="I472" s="115" t="s">
        <v>1373</v>
      </c>
      <c r="J472" s="120">
        <v>43111.003530092596</v>
      </c>
      <c r="K472" s="115" t="s">
        <v>496</v>
      </c>
      <c r="L472" s="115" t="s">
        <v>498</v>
      </c>
      <c r="M472" s="115" t="s">
        <v>464</v>
      </c>
      <c r="N472" s="127" t="str">
        <f t="shared" si="23"/>
        <v>KOC-Kuwait-A-DSU-NFN</v>
      </c>
    </row>
    <row r="473" spans="1:14" hidden="1" x14ac:dyDescent="0.35">
      <c r="A473" s="127" t="str">
        <f t="shared" si="22"/>
        <v>KOC-Kuwait-Drilling Data Quality and Performance benchmarking</v>
      </c>
      <c r="B473" s="115" t="s">
        <v>741</v>
      </c>
      <c r="C473" s="115" t="s">
        <v>493</v>
      </c>
      <c r="D473" s="115" t="s">
        <v>2019</v>
      </c>
      <c r="E473" s="115" t="s">
        <v>674</v>
      </c>
      <c r="F473" s="118">
        <v>43312.291666666664</v>
      </c>
      <c r="G473" s="119">
        <v>727000</v>
      </c>
      <c r="H473" s="119">
        <v>550000</v>
      </c>
      <c r="I473" s="115" t="s">
        <v>1373</v>
      </c>
      <c r="J473" s="120">
        <v>43111.004340277781</v>
      </c>
      <c r="K473" s="115" t="s">
        <v>496</v>
      </c>
      <c r="L473" s="115" t="s">
        <v>507</v>
      </c>
      <c r="M473" s="115" t="s">
        <v>464</v>
      </c>
      <c r="N473" s="127" t="str">
        <f t="shared" si="23"/>
        <v>KOC-Kuwait-Drilling Data Quality and Performance benchmarking</v>
      </c>
    </row>
    <row r="474" spans="1:14" hidden="1" x14ac:dyDescent="0.35">
      <c r="A474" s="127" t="str">
        <f t="shared" si="22"/>
        <v>LIFE17-I-KW_KOC_SVC_R&amp;T IM-IM Contract_DM/IM_Services</v>
      </c>
      <c r="B474" s="115" t="s">
        <v>1308</v>
      </c>
      <c r="C474" s="115" t="s">
        <v>493</v>
      </c>
      <c r="D474" s="115" t="s">
        <v>1024</v>
      </c>
      <c r="E474" s="115" t="s">
        <v>126</v>
      </c>
      <c r="F474" s="118">
        <v>43280.291666666664</v>
      </c>
      <c r="G474" s="119">
        <v>18000000</v>
      </c>
      <c r="H474" s="119">
        <v>18000000</v>
      </c>
      <c r="I474" s="115" t="s">
        <v>1373</v>
      </c>
      <c r="J474" s="120">
        <v>43207.125717592593</v>
      </c>
      <c r="K474" s="115" t="s">
        <v>496</v>
      </c>
      <c r="L474" s="115" t="s">
        <v>515</v>
      </c>
      <c r="M474" s="115" t="s">
        <v>464</v>
      </c>
      <c r="N474" s="127" t="str">
        <f t="shared" si="23"/>
        <v>LIFE17-I-KW_KOC_SVC_R&amp;T IM-IM Contract_DM/IM_Services</v>
      </c>
    </row>
    <row r="475" spans="1:14" hidden="1" x14ac:dyDescent="0.35">
      <c r="A475" s="127" t="str">
        <f t="shared" si="22"/>
        <v>KOC Deep Drilling - WellHead - DSWIM A-DSP</v>
      </c>
      <c r="B475" s="115" t="s">
        <v>657</v>
      </c>
      <c r="C475" s="115" t="s">
        <v>493</v>
      </c>
      <c r="D475" s="115" t="s">
        <v>2019</v>
      </c>
      <c r="E475" s="115" t="s">
        <v>674</v>
      </c>
      <c r="F475" s="118">
        <v>43281.291666666664</v>
      </c>
      <c r="G475" s="119">
        <v>200000</v>
      </c>
      <c r="H475" s="119">
        <v>100000</v>
      </c>
      <c r="I475" s="115" t="s">
        <v>2019</v>
      </c>
      <c r="J475" s="120">
        <v>43189.114166666666</v>
      </c>
      <c r="K475" s="115" t="s">
        <v>496</v>
      </c>
      <c r="L475" s="115" t="s">
        <v>511</v>
      </c>
      <c r="M475" s="115" t="s">
        <v>464</v>
      </c>
      <c r="N475" s="127" t="str">
        <f t="shared" si="23"/>
        <v>KOC Deep Drilling - WellHead - DSWIM A-DSP</v>
      </c>
    </row>
    <row r="476" spans="1:14" hidden="1" x14ac:dyDescent="0.35">
      <c r="A476" s="127" t="str">
        <f t="shared" si="22"/>
        <v>KOC-Kuwait-DrillWorks-KWS Impact</v>
      </c>
      <c r="B476" s="115" t="s">
        <v>508</v>
      </c>
      <c r="C476" s="115" t="s">
        <v>493</v>
      </c>
      <c r="D476" s="115" t="s">
        <v>899</v>
      </c>
      <c r="E476" s="115" t="s">
        <v>126</v>
      </c>
      <c r="F476" s="118">
        <v>43251.291666666664</v>
      </c>
      <c r="G476" s="119">
        <v>118000</v>
      </c>
      <c r="H476" s="119">
        <v>0</v>
      </c>
      <c r="I476" s="115" t="s">
        <v>2019</v>
      </c>
      <c r="J476" s="120">
        <v>43189.125636574077</v>
      </c>
      <c r="K476" s="115" t="s">
        <v>496</v>
      </c>
      <c r="L476" s="115" t="s">
        <v>509</v>
      </c>
      <c r="M476" s="115" t="s">
        <v>464</v>
      </c>
      <c r="N476" s="127" t="str">
        <f t="shared" si="23"/>
        <v>KOC-Kuwait-DrillWorks-KWS Impact</v>
      </c>
    </row>
    <row r="477" spans="1:14" hidden="1" x14ac:dyDescent="0.35">
      <c r="A477" s="127" t="str">
        <f t="shared" si="22"/>
        <v>KOC-Kuwait-Workflow Optimization-GFDS</v>
      </c>
      <c r="B477" s="115" t="s">
        <v>690</v>
      </c>
      <c r="C477" s="115" t="s">
        <v>493</v>
      </c>
      <c r="D477" s="115" t="s">
        <v>899</v>
      </c>
      <c r="E477" s="115" t="s">
        <v>126</v>
      </c>
      <c r="F477" s="118">
        <v>43283.291666666664</v>
      </c>
      <c r="G477" s="119">
        <v>112260</v>
      </c>
      <c r="H477" s="119">
        <v>112260</v>
      </c>
      <c r="I477" s="115" t="s">
        <v>2027</v>
      </c>
      <c r="J477" s="120">
        <v>43251.174907407411</v>
      </c>
      <c r="K477" s="115" t="s">
        <v>496</v>
      </c>
      <c r="L477" s="115" t="s">
        <v>691</v>
      </c>
      <c r="M477" s="115" t="s">
        <v>464</v>
      </c>
      <c r="N477" s="127" t="str">
        <f t="shared" si="23"/>
        <v>KOC-Kuwait-Workflow Optimization-GFDS</v>
      </c>
    </row>
    <row r="478" spans="1:14" hidden="1" x14ac:dyDescent="0.35">
      <c r="A478" s="127" t="str">
        <f t="shared" si="22"/>
        <v>LY_MEDCOENERGI_SRV_DC</v>
      </c>
      <c r="B478" s="115" t="s">
        <v>2028</v>
      </c>
      <c r="C478" s="115" t="s">
        <v>759</v>
      </c>
      <c r="D478" s="115" t="s">
        <v>2030</v>
      </c>
      <c r="E478" s="115" t="s">
        <v>127</v>
      </c>
      <c r="F478" s="118">
        <v>43312.291666666664</v>
      </c>
      <c r="G478" s="119">
        <v>35000</v>
      </c>
      <c r="H478" s="119">
        <v>35000</v>
      </c>
      <c r="I478" s="115" t="s">
        <v>520</v>
      </c>
      <c r="J478" s="120">
        <v>43257.293136574073</v>
      </c>
      <c r="K478" s="115"/>
      <c r="L478" s="115" t="s">
        <v>2029</v>
      </c>
      <c r="M478" s="115" t="s">
        <v>464</v>
      </c>
      <c r="N478" s="127" t="str">
        <f t="shared" si="23"/>
        <v>LY_MEDCOENERGI_SRV_DC</v>
      </c>
    </row>
    <row r="479" spans="1:14" hidden="1" x14ac:dyDescent="0.35">
      <c r="A479" s="127" t="str">
        <f t="shared" si="22"/>
        <v>LY_AKAKUS_SW_DC_Engineering</v>
      </c>
      <c r="B479" s="115" t="s">
        <v>2031</v>
      </c>
      <c r="C479" s="115" t="s">
        <v>759</v>
      </c>
      <c r="D479" s="115" t="s">
        <v>520</v>
      </c>
      <c r="E479" s="115" t="s">
        <v>128</v>
      </c>
      <c r="F479" s="118">
        <v>43281.291666666664</v>
      </c>
      <c r="G479" s="119">
        <v>130000</v>
      </c>
      <c r="H479" s="119">
        <v>0</v>
      </c>
      <c r="I479" s="115" t="s">
        <v>520</v>
      </c>
      <c r="J479" s="120">
        <v>43251.127187500002</v>
      </c>
      <c r="K479" s="115"/>
      <c r="L479" s="115" t="s">
        <v>2032</v>
      </c>
      <c r="M479" s="115" t="s">
        <v>464</v>
      </c>
      <c r="N479" s="127" t="str">
        <f t="shared" si="23"/>
        <v>LY_AKAKUS_SW_DC_Engineering</v>
      </c>
    </row>
    <row r="480" spans="1:14" hidden="1" x14ac:dyDescent="0.35">
      <c r="A480" s="127" t="str">
        <f t="shared" si="22"/>
        <v>LY_NAFUSAH_SW_DC</v>
      </c>
      <c r="B480" s="115" t="s">
        <v>2033</v>
      </c>
      <c r="C480" s="115" t="s">
        <v>759</v>
      </c>
      <c r="D480" s="115" t="s">
        <v>520</v>
      </c>
      <c r="E480" s="115" t="s">
        <v>128</v>
      </c>
      <c r="F480" s="118">
        <v>43344.291666666664</v>
      </c>
      <c r="G480" s="119">
        <v>70000</v>
      </c>
      <c r="H480" s="119">
        <v>0</v>
      </c>
      <c r="I480" s="115" t="s">
        <v>520</v>
      </c>
      <c r="J480" s="120">
        <v>43124.119398148148</v>
      </c>
      <c r="K480" s="115"/>
      <c r="L480" s="115" t="s">
        <v>2034</v>
      </c>
      <c r="M480" s="115" t="s">
        <v>464</v>
      </c>
      <c r="N480" s="127" t="str">
        <f t="shared" si="23"/>
        <v>LY_NAFUSAH_SW_DC</v>
      </c>
    </row>
    <row r="481" spans="1:14" hidden="1" x14ac:dyDescent="0.35">
      <c r="A481" s="127" t="str">
        <f t="shared" si="22"/>
        <v>LY_MELLITAH-G_SW_DC</v>
      </c>
      <c r="B481" s="115" t="s">
        <v>2035</v>
      </c>
      <c r="C481" s="115" t="s">
        <v>759</v>
      </c>
      <c r="D481" s="115" t="s">
        <v>520</v>
      </c>
      <c r="E481" s="115" t="s">
        <v>128</v>
      </c>
      <c r="F481" s="118">
        <v>43313.291666666664</v>
      </c>
      <c r="G481" s="119">
        <v>35000</v>
      </c>
      <c r="H481" s="119">
        <v>0</v>
      </c>
      <c r="I481" s="115" t="s">
        <v>520</v>
      </c>
      <c r="J481" s="120">
        <v>43124.125173611108</v>
      </c>
      <c r="K481" s="115"/>
      <c r="L481" s="115" t="s">
        <v>2036</v>
      </c>
      <c r="M481" s="115" t="s">
        <v>464</v>
      </c>
      <c r="N481" s="127" t="str">
        <f t="shared" si="23"/>
        <v>LY_MELLITAH-G_SW_DC</v>
      </c>
    </row>
    <row r="482" spans="1:14" hidden="1" x14ac:dyDescent="0.35">
      <c r="A482" s="127" t="str">
        <f t="shared" si="22"/>
        <v>LY_WAHA_MS_DC</v>
      </c>
      <c r="B482" s="115" t="s">
        <v>2037</v>
      </c>
      <c r="C482" s="115" t="s">
        <v>759</v>
      </c>
      <c r="D482" s="115" t="s">
        <v>520</v>
      </c>
      <c r="E482" s="115" t="s">
        <v>128</v>
      </c>
      <c r="F482" s="118">
        <v>43279.291666666664</v>
      </c>
      <c r="G482" s="119">
        <v>540000</v>
      </c>
      <c r="H482" s="119">
        <v>40000</v>
      </c>
      <c r="I482" s="115" t="s">
        <v>520</v>
      </c>
      <c r="J482" s="120">
        <v>43263.132025462961</v>
      </c>
      <c r="K482" s="115"/>
      <c r="L482" s="115" t="s">
        <v>760</v>
      </c>
      <c r="M482" s="115" t="s">
        <v>464</v>
      </c>
      <c r="N482" s="127" t="str">
        <f t="shared" si="23"/>
        <v>LY_WAHA_MS_DC</v>
      </c>
    </row>
    <row r="483" spans="1:14" hidden="1" x14ac:dyDescent="0.35">
      <c r="A483" s="127" t="str">
        <f t="shared" si="22"/>
        <v>LY_AKAKUS_SW_DC_Reporting</v>
      </c>
      <c r="B483" s="115" t="s">
        <v>2038</v>
      </c>
      <c r="C483" s="115" t="s">
        <v>759</v>
      </c>
      <c r="D483" s="115" t="s">
        <v>520</v>
      </c>
      <c r="E483" s="115" t="s">
        <v>128</v>
      </c>
      <c r="F483" s="118">
        <v>43281.291666666664</v>
      </c>
      <c r="G483" s="119">
        <v>155000</v>
      </c>
      <c r="H483" s="119">
        <v>0</v>
      </c>
      <c r="I483" s="115" t="s">
        <v>520</v>
      </c>
      <c r="J483" s="120">
        <v>43251.121631944443</v>
      </c>
      <c r="K483" s="115"/>
      <c r="L483" s="115" t="s">
        <v>971</v>
      </c>
      <c r="M483" s="115" t="s">
        <v>464</v>
      </c>
      <c r="N483" s="127" t="str">
        <f t="shared" si="23"/>
        <v>LY_AKAKUS_SW_DC_Reporting</v>
      </c>
    </row>
    <row r="484" spans="1:14" hidden="1" x14ac:dyDescent="0.35">
      <c r="A484" s="127" t="str">
        <f t="shared" si="22"/>
        <v>LY_NAGECO_MS_GG</v>
      </c>
      <c r="B484" s="115" t="s">
        <v>2039</v>
      </c>
      <c r="C484" s="115" t="s">
        <v>759</v>
      </c>
      <c r="D484" s="115" t="s">
        <v>520</v>
      </c>
      <c r="E484" s="115" t="s">
        <v>127</v>
      </c>
      <c r="F484" s="118">
        <v>43281.291666666664</v>
      </c>
      <c r="G484" s="119">
        <v>37000</v>
      </c>
      <c r="H484" s="119">
        <v>0</v>
      </c>
      <c r="I484" s="115" t="s">
        <v>520</v>
      </c>
      <c r="J484" s="120">
        <v>43251.136608796296</v>
      </c>
      <c r="K484" s="115"/>
      <c r="L484" s="115" t="s">
        <v>2040</v>
      </c>
      <c r="M484" s="115" t="s">
        <v>464</v>
      </c>
      <c r="N484" s="127" t="str">
        <f t="shared" si="23"/>
        <v>LY_NAGECO_MS_GG</v>
      </c>
    </row>
    <row r="485" spans="1:14" hidden="1" x14ac:dyDescent="0.35">
      <c r="A485" s="127" t="str">
        <f t="shared" si="22"/>
        <v>LY_NAFUSAH_SW_IM</v>
      </c>
      <c r="B485" s="115" t="s">
        <v>2041</v>
      </c>
      <c r="C485" s="115" t="s">
        <v>759</v>
      </c>
      <c r="D485" s="115" t="s">
        <v>521</v>
      </c>
      <c r="E485" s="115" t="s">
        <v>674</v>
      </c>
      <c r="F485" s="118">
        <v>43282.291666666664</v>
      </c>
      <c r="G485" s="119">
        <v>350000</v>
      </c>
      <c r="H485" s="119">
        <v>100000</v>
      </c>
      <c r="I485" s="115" t="s">
        <v>520</v>
      </c>
      <c r="J485" s="120">
        <v>43123.289814814816</v>
      </c>
      <c r="K485" s="115" t="s">
        <v>482</v>
      </c>
      <c r="L485" s="115" t="s">
        <v>692</v>
      </c>
      <c r="M485" s="115" t="s">
        <v>464</v>
      </c>
      <c r="N485" s="127" t="str">
        <f t="shared" si="23"/>
        <v>LY_NAFUSAH_SW_IM</v>
      </c>
    </row>
    <row r="486" spans="1:14" hidden="1" x14ac:dyDescent="0.35">
      <c r="A486" s="127" t="str">
        <f t="shared" si="22"/>
        <v>LY_HAROUGE_SRVC_PROD</v>
      </c>
      <c r="B486" s="115" t="s">
        <v>2042</v>
      </c>
      <c r="C486" s="115" t="s">
        <v>759</v>
      </c>
      <c r="D486" s="115" t="s">
        <v>521</v>
      </c>
      <c r="E486" s="115" t="s">
        <v>674</v>
      </c>
      <c r="F486" s="118">
        <v>43252.291666666664</v>
      </c>
      <c r="G486" s="119">
        <v>120000</v>
      </c>
      <c r="H486" s="119">
        <v>100000</v>
      </c>
      <c r="I486" s="115" t="s">
        <v>520</v>
      </c>
      <c r="J486" s="120">
        <v>43123.28087962963</v>
      </c>
      <c r="K486" s="115" t="s">
        <v>482</v>
      </c>
      <c r="L486" s="115" t="s">
        <v>522</v>
      </c>
      <c r="M486" s="115" t="s">
        <v>464</v>
      </c>
      <c r="N486" s="127" t="str">
        <f t="shared" si="23"/>
        <v>LY_HAROUGE_SRVC_PROD</v>
      </c>
    </row>
    <row r="487" spans="1:14" hidden="1" x14ac:dyDescent="0.35">
      <c r="A487" s="127" t="str">
        <f t="shared" si="22"/>
        <v>LY_HAROUGE_SW_IMPT</v>
      </c>
      <c r="B487" s="115" t="s">
        <v>2043</v>
      </c>
      <c r="C487" s="115" t="s">
        <v>759</v>
      </c>
      <c r="D487" s="115" t="s">
        <v>521</v>
      </c>
      <c r="E487" s="115" t="s">
        <v>674</v>
      </c>
      <c r="F487" s="118">
        <v>43435.25</v>
      </c>
      <c r="G487" s="119">
        <v>1400000</v>
      </c>
      <c r="H487" s="119">
        <v>700000</v>
      </c>
      <c r="I487" s="115" t="s">
        <v>520</v>
      </c>
      <c r="J487" s="120">
        <v>43123.280219907407</v>
      </c>
      <c r="K487" s="115" t="s">
        <v>482</v>
      </c>
      <c r="L487" s="115" t="s">
        <v>519</v>
      </c>
      <c r="M487" s="115" t="s">
        <v>464</v>
      </c>
      <c r="N487" s="127" t="str">
        <f t="shared" si="23"/>
        <v>LY_HAROUGE_SW_IMPT</v>
      </c>
    </row>
    <row r="488" spans="1:14" hidden="1" x14ac:dyDescent="0.35">
      <c r="A488" s="127" t="str">
        <f t="shared" si="22"/>
        <v>LY_ENI_SVG_G&amp;G</v>
      </c>
      <c r="B488" s="115" t="s">
        <v>972</v>
      </c>
      <c r="C488" s="115" t="s">
        <v>759</v>
      </c>
      <c r="D488" s="115" t="s">
        <v>521</v>
      </c>
      <c r="E488" s="115" t="s">
        <v>674</v>
      </c>
      <c r="F488" s="118">
        <v>43252.291666666664</v>
      </c>
      <c r="G488" s="119">
        <v>60000</v>
      </c>
      <c r="H488" s="119">
        <v>60000</v>
      </c>
      <c r="I488" s="115" t="s">
        <v>520</v>
      </c>
      <c r="J488" s="120">
        <v>43123.292210648149</v>
      </c>
      <c r="K488" s="115" t="s">
        <v>482</v>
      </c>
      <c r="L488" s="115" t="s">
        <v>523</v>
      </c>
      <c r="M488" s="115" t="s">
        <v>464</v>
      </c>
      <c r="N488" s="127" t="str">
        <f t="shared" si="23"/>
        <v>LY_ENI_SVG_G&amp;G</v>
      </c>
    </row>
    <row r="489" spans="1:14" hidden="1" x14ac:dyDescent="0.35">
      <c r="A489" s="127" t="str">
        <f t="shared" si="22"/>
        <v>MY_PTNS_SVC_Bayan Field IO SmartVision Assessment</v>
      </c>
      <c r="B489" s="115" t="s">
        <v>1314</v>
      </c>
      <c r="C489" s="115" t="s">
        <v>1309</v>
      </c>
      <c r="D489" s="115" t="s">
        <v>1056</v>
      </c>
      <c r="E489" s="115" t="s">
        <v>674</v>
      </c>
      <c r="F489" s="118">
        <v>43373.291666666664</v>
      </c>
      <c r="G489" s="119">
        <v>100000</v>
      </c>
      <c r="H489" s="119">
        <v>100000</v>
      </c>
      <c r="I489" s="115" t="s">
        <v>1056</v>
      </c>
      <c r="J489" s="120">
        <v>43215.908900462964</v>
      </c>
      <c r="K489" s="115"/>
      <c r="L489" s="115" t="s">
        <v>1315</v>
      </c>
      <c r="M489" s="115" t="s">
        <v>464</v>
      </c>
      <c r="N489" s="127" t="str">
        <f t="shared" si="23"/>
        <v>MY_PTNS_SVC_Bayan Field IO SmartVision Assessment</v>
      </c>
    </row>
    <row r="490" spans="1:14" hidden="1" x14ac:dyDescent="0.35">
      <c r="A490" s="127" t="str">
        <f t="shared" si="22"/>
        <v>MY_PTNS_Neftex L48 Subscription 2018</v>
      </c>
      <c r="B490" s="115" t="s">
        <v>2044</v>
      </c>
      <c r="C490" s="115" t="s">
        <v>1309</v>
      </c>
      <c r="D490" s="115" t="s">
        <v>1056</v>
      </c>
      <c r="E490" s="115" t="s">
        <v>674</v>
      </c>
      <c r="F490" s="118">
        <v>43312.291666666664</v>
      </c>
      <c r="G490" s="119">
        <v>93500</v>
      </c>
      <c r="H490" s="119">
        <v>0</v>
      </c>
      <c r="I490" s="115" t="s">
        <v>1056</v>
      </c>
      <c r="J490" s="120">
        <v>43215.893553240741</v>
      </c>
      <c r="K490" s="115"/>
      <c r="L490" s="115" t="s">
        <v>1317</v>
      </c>
      <c r="M490" s="115" t="s">
        <v>464</v>
      </c>
      <c r="N490" s="127" t="str">
        <f t="shared" si="23"/>
        <v>MY_PTNS_Neftex L48 Subscription 2018</v>
      </c>
    </row>
    <row r="491" spans="1:14" hidden="1" x14ac:dyDescent="0.35">
      <c r="A491" s="127" t="str">
        <f t="shared" si="22"/>
        <v>MY_PTNS_Neftex Consultancy_Uncon Group</v>
      </c>
      <c r="B491" s="115" t="s">
        <v>1319</v>
      </c>
      <c r="C491" s="115" t="s">
        <v>1309</v>
      </c>
      <c r="D491" s="115" t="s">
        <v>1056</v>
      </c>
      <c r="E491" s="115" t="s">
        <v>674</v>
      </c>
      <c r="F491" s="118">
        <v>43312.291666666664</v>
      </c>
      <c r="G491" s="119">
        <v>100000</v>
      </c>
      <c r="H491" s="119">
        <v>100000</v>
      </c>
      <c r="I491" s="115" t="s">
        <v>1056</v>
      </c>
      <c r="J491" s="120">
        <v>43215.892881944441</v>
      </c>
      <c r="K491" s="115"/>
      <c r="L491" s="115" t="s">
        <v>1320</v>
      </c>
      <c r="M491" s="115" t="s">
        <v>464</v>
      </c>
      <c r="N491" s="127" t="str">
        <f t="shared" si="23"/>
        <v>MY_PTNS_Neftex Consultancy_Uncon Group</v>
      </c>
    </row>
    <row r="492" spans="1:14" hidden="1" x14ac:dyDescent="0.35">
      <c r="A492" s="127" t="str">
        <f t="shared" si="22"/>
        <v>A-VOF_MY_PTNS_SVC_LFA Edge Analytics deployment</v>
      </c>
      <c r="B492" s="115" t="s">
        <v>1312</v>
      </c>
      <c r="C492" s="115" t="s">
        <v>1309</v>
      </c>
      <c r="D492" s="115" t="s">
        <v>1056</v>
      </c>
      <c r="E492" s="115" t="s">
        <v>674</v>
      </c>
      <c r="F492" s="118">
        <v>43343.291666666664</v>
      </c>
      <c r="G492" s="119">
        <v>400000</v>
      </c>
      <c r="H492" s="119">
        <v>280000</v>
      </c>
      <c r="I492" s="115" t="s">
        <v>1056</v>
      </c>
      <c r="J492" s="120">
        <v>43215.87228009259</v>
      </c>
      <c r="K492" s="115"/>
      <c r="L492" s="115" t="s">
        <v>1313</v>
      </c>
      <c r="M492" s="115" t="s">
        <v>464</v>
      </c>
      <c r="N492" s="127" t="str">
        <f t="shared" si="23"/>
        <v>A-VOF_MY_PTNS_SVC_LFA Edge Analytics deployment</v>
      </c>
    </row>
    <row r="493" spans="1:14" hidden="1" x14ac:dyDescent="0.35">
      <c r="A493" s="127" t="str">
        <f t="shared" si="22"/>
        <v>MY_Petronas_Neftex_Global ADV subs</v>
      </c>
      <c r="B493" s="115" t="s">
        <v>2045</v>
      </c>
      <c r="C493" s="115" t="s">
        <v>1309</v>
      </c>
      <c r="D493" s="115" t="s">
        <v>1056</v>
      </c>
      <c r="E493" s="115" t="s">
        <v>674</v>
      </c>
      <c r="F493" s="118">
        <v>43466.25</v>
      </c>
      <c r="G493" s="119">
        <v>1200000</v>
      </c>
      <c r="H493" s="119">
        <v>0</v>
      </c>
      <c r="I493" s="115" t="s">
        <v>1056</v>
      </c>
      <c r="J493" s="120">
        <v>43215.912974537037</v>
      </c>
      <c r="K493" s="115"/>
      <c r="L493" s="115" t="s">
        <v>2046</v>
      </c>
      <c r="M493" s="115" t="s">
        <v>464</v>
      </c>
      <c r="N493" s="127" t="str">
        <f t="shared" si="23"/>
        <v>MY_Petronas_Neftex_Global ADV subs</v>
      </c>
    </row>
    <row r="494" spans="1:14" hidden="1" x14ac:dyDescent="0.35">
      <c r="A494" s="127" t="str">
        <f t="shared" si="22"/>
        <v>MY_PTNS_SWA_DSG Baseline Growth 2018 (July 2018 - Jan 2019)</v>
      </c>
      <c r="B494" s="115" t="s">
        <v>2047</v>
      </c>
      <c r="C494" s="115" t="s">
        <v>1309</v>
      </c>
      <c r="D494" s="115" t="s">
        <v>1056</v>
      </c>
      <c r="E494" s="115" t="s">
        <v>128</v>
      </c>
      <c r="F494" s="118">
        <v>43281.291666666664</v>
      </c>
      <c r="G494" s="119">
        <v>1505000</v>
      </c>
      <c r="H494" s="119">
        <v>0</v>
      </c>
      <c r="I494" s="115" t="s">
        <v>1056</v>
      </c>
      <c r="J494" s="120">
        <v>43242.11959490741</v>
      </c>
      <c r="K494" s="115"/>
      <c r="L494" s="115" t="s">
        <v>1323</v>
      </c>
      <c r="M494" s="115" t="s">
        <v>464</v>
      </c>
      <c r="N494" s="127" t="str">
        <f t="shared" si="23"/>
        <v>MY_PTNS_SWA_DSG Baseline Growth 2018 (July 2018 - Jan 2019)</v>
      </c>
    </row>
    <row r="495" spans="1:14" hidden="1" x14ac:dyDescent="0.35">
      <c r="A495" s="127" t="str">
        <f t="shared" si="22"/>
        <v>MY_PTNS_DSG on Azure For PETRONAS Mexico Team (May &amp; June)</v>
      </c>
      <c r="B495" s="115" t="s">
        <v>2048</v>
      </c>
      <c r="C495" s="115" t="s">
        <v>1309</v>
      </c>
      <c r="D495" s="115" t="s">
        <v>1056</v>
      </c>
      <c r="E495" s="115" t="s">
        <v>127</v>
      </c>
      <c r="F495" s="118">
        <v>43251.291666666664</v>
      </c>
      <c r="G495" s="119">
        <v>67250</v>
      </c>
      <c r="H495" s="119">
        <v>0</v>
      </c>
      <c r="I495" s="115" t="s">
        <v>1056</v>
      </c>
      <c r="J495" s="120">
        <v>43235.861319444448</v>
      </c>
      <c r="K495" s="115"/>
      <c r="L495" s="115" t="s">
        <v>2049</v>
      </c>
      <c r="M495" s="115" t="s">
        <v>464</v>
      </c>
      <c r="N495" s="127" t="str">
        <f t="shared" si="23"/>
        <v>MY_PTNS_DSG on Azure For PETRONAS Mexico Team (May &amp; June)</v>
      </c>
    </row>
    <row r="496" spans="1:14" hidden="1" x14ac:dyDescent="0.35">
      <c r="A496" s="127" t="str">
        <f t="shared" si="22"/>
        <v>MY-CHOC-DS-M&amp;S</v>
      </c>
      <c r="B496" s="115" t="s">
        <v>2050</v>
      </c>
      <c r="C496" s="115" t="s">
        <v>1309</v>
      </c>
      <c r="D496" s="115" t="s">
        <v>1593</v>
      </c>
      <c r="E496" s="115" t="s">
        <v>674</v>
      </c>
      <c r="F496" s="118">
        <v>43322.291666666664</v>
      </c>
      <c r="G496" s="119">
        <v>196782</v>
      </c>
      <c r="H496" s="119">
        <v>0</v>
      </c>
      <c r="I496" s="115" t="s">
        <v>1593</v>
      </c>
      <c r="J496" s="120">
        <v>43264.082870370374</v>
      </c>
      <c r="K496" s="115"/>
      <c r="L496" s="115" t="s">
        <v>2051</v>
      </c>
      <c r="M496" s="115" t="s">
        <v>464</v>
      </c>
      <c r="N496" s="127" t="str">
        <f t="shared" si="23"/>
        <v>MY-CHOC-DS-M&amp;S</v>
      </c>
    </row>
    <row r="497" spans="1:14" hidden="1" x14ac:dyDescent="0.35">
      <c r="A497" s="127" t="str">
        <f t="shared" si="22"/>
        <v>JX Nippon - SW- M&amp;S - DS</v>
      </c>
      <c r="B497" s="115" t="s">
        <v>2052</v>
      </c>
      <c r="C497" s="115" t="s">
        <v>1309</v>
      </c>
      <c r="D497" s="115" t="s">
        <v>1593</v>
      </c>
      <c r="E497" s="115" t="s">
        <v>674</v>
      </c>
      <c r="F497" s="118">
        <v>43250.291666666664</v>
      </c>
      <c r="G497" s="119">
        <v>32858</v>
      </c>
      <c r="H497" s="119"/>
      <c r="I497" s="115" t="s">
        <v>1593</v>
      </c>
      <c r="J497" s="120">
        <v>43250.258576388886</v>
      </c>
      <c r="K497" s="115"/>
      <c r="L497" s="115" t="s">
        <v>2053</v>
      </c>
      <c r="M497" s="115" t="s">
        <v>464</v>
      </c>
      <c r="N497" s="127" t="str">
        <f t="shared" si="23"/>
        <v>JX Nippon - SW- M&amp;S - DS</v>
      </c>
    </row>
    <row r="498" spans="1:14" hidden="1" x14ac:dyDescent="0.35">
      <c r="A498" s="127" t="str">
        <f t="shared" si="22"/>
        <v>MY-CPOC-SWP-D&amp;C</v>
      </c>
      <c r="B498" s="115" t="s">
        <v>2054</v>
      </c>
      <c r="C498" s="115" t="s">
        <v>1309</v>
      </c>
      <c r="D498" s="115" t="s">
        <v>1593</v>
      </c>
      <c r="E498" s="115" t="s">
        <v>674</v>
      </c>
      <c r="F498" s="118">
        <v>43444.25</v>
      </c>
      <c r="G498" s="119">
        <v>66238</v>
      </c>
      <c r="H498" s="119">
        <v>0</v>
      </c>
      <c r="I498" s="115" t="s">
        <v>1593</v>
      </c>
      <c r="J498" s="120">
        <v>43214.208912037036</v>
      </c>
      <c r="K498" s="115"/>
      <c r="L498" s="115" t="s">
        <v>2055</v>
      </c>
      <c r="M498" s="115" t="s">
        <v>464</v>
      </c>
      <c r="N498" s="127" t="str">
        <f t="shared" si="23"/>
        <v>MY-CPOC-SWP-D&amp;C</v>
      </c>
    </row>
    <row r="499" spans="1:14" hidden="1" x14ac:dyDescent="0.35">
      <c r="A499" s="127" t="str">
        <f t="shared" si="22"/>
        <v>MY-HibiscusPetroleum-SWP-DNC</v>
      </c>
      <c r="B499" s="115" t="s">
        <v>2056</v>
      </c>
      <c r="C499" s="115" t="s">
        <v>1309</v>
      </c>
      <c r="D499" s="115" t="s">
        <v>1593</v>
      </c>
      <c r="E499" s="115" t="s">
        <v>127</v>
      </c>
      <c r="F499" s="118">
        <v>43327.291666666664</v>
      </c>
      <c r="G499" s="119">
        <v>161220</v>
      </c>
      <c r="H499" s="119">
        <v>12500</v>
      </c>
      <c r="I499" s="115" t="s">
        <v>1593</v>
      </c>
      <c r="J499" s="120">
        <v>43248.163877314815</v>
      </c>
      <c r="K499" s="115"/>
      <c r="L499" s="115" t="s">
        <v>2057</v>
      </c>
      <c r="M499" s="115" t="s">
        <v>464</v>
      </c>
      <c r="N499" s="127" t="str">
        <f t="shared" si="23"/>
        <v>MY-HibiscusPetroleum-SWP-DNC</v>
      </c>
    </row>
    <row r="500" spans="1:14" hidden="1" x14ac:dyDescent="0.35">
      <c r="A500" s="127" t="str">
        <f t="shared" si="22"/>
        <v>MY-CPOC-SWP-DSG</v>
      </c>
      <c r="B500" s="115" t="s">
        <v>2058</v>
      </c>
      <c r="C500" s="115" t="s">
        <v>1309</v>
      </c>
      <c r="D500" s="115" t="s">
        <v>1593</v>
      </c>
      <c r="E500" s="115" t="s">
        <v>674</v>
      </c>
      <c r="F500" s="118">
        <v>43528.25</v>
      </c>
      <c r="G500" s="119">
        <v>0</v>
      </c>
      <c r="H500" s="119">
        <v>0</v>
      </c>
      <c r="I500" s="115" t="s">
        <v>1593</v>
      </c>
      <c r="J500" s="120">
        <v>43186.979953703703</v>
      </c>
      <c r="K500" s="115"/>
      <c r="L500" s="115" t="s">
        <v>2059</v>
      </c>
      <c r="M500" s="115" t="s">
        <v>464</v>
      </c>
      <c r="N500" s="127" t="str">
        <f t="shared" si="23"/>
        <v>MY-CPOC-SWP-DSG</v>
      </c>
    </row>
    <row r="501" spans="1:14" hidden="1" x14ac:dyDescent="0.35">
      <c r="A501" s="127" t="str">
        <f t="shared" si="22"/>
        <v>MY-Murphy-SWP-RE-NEXUS</v>
      </c>
      <c r="B501" s="115" t="s">
        <v>1325</v>
      </c>
      <c r="C501" s="115" t="s">
        <v>1309</v>
      </c>
      <c r="D501" s="115" t="s">
        <v>1593</v>
      </c>
      <c r="E501" s="115" t="s">
        <v>674</v>
      </c>
      <c r="F501" s="118">
        <v>43299.291666666664</v>
      </c>
      <c r="G501" s="119">
        <v>0</v>
      </c>
      <c r="H501" s="119">
        <v>0</v>
      </c>
      <c r="I501" s="115" t="s">
        <v>1593</v>
      </c>
      <c r="J501" s="120">
        <v>43215.823252314818</v>
      </c>
      <c r="K501" s="115"/>
      <c r="L501" s="115" t="s">
        <v>1326</v>
      </c>
      <c r="M501" s="115" t="s">
        <v>464</v>
      </c>
      <c r="N501" s="127" t="str">
        <f t="shared" si="23"/>
        <v>MY-Murphy-SWP-RE-NEXUS</v>
      </c>
    </row>
    <row r="502" spans="1:14" hidden="1" x14ac:dyDescent="0.35">
      <c r="A502" s="127" t="str">
        <f t="shared" si="22"/>
        <v>MY-CHOC-SWP-Netool</v>
      </c>
      <c r="B502" s="115" t="s">
        <v>1327</v>
      </c>
      <c r="C502" s="115" t="s">
        <v>1309</v>
      </c>
      <c r="D502" s="115" t="s">
        <v>1593</v>
      </c>
      <c r="E502" s="115" t="s">
        <v>674</v>
      </c>
      <c r="F502" s="118">
        <v>43389.291666666664</v>
      </c>
      <c r="G502" s="119">
        <v>91251</v>
      </c>
      <c r="H502" s="119">
        <v>0</v>
      </c>
      <c r="I502" s="115" t="s">
        <v>1593</v>
      </c>
      <c r="J502" s="120">
        <v>43215.998703703706</v>
      </c>
      <c r="K502" s="115"/>
      <c r="L502" s="115" t="s">
        <v>1328</v>
      </c>
      <c r="M502" s="115" t="s">
        <v>464</v>
      </c>
      <c r="N502" s="127" t="str">
        <f t="shared" si="23"/>
        <v>MY-CHOC-SWP-Netool</v>
      </c>
    </row>
    <row r="503" spans="1:14" hidden="1" x14ac:dyDescent="0.35">
      <c r="A503" s="127" t="str">
        <f t="shared" si="22"/>
        <v>MY-PTTEP HK-DSG</v>
      </c>
      <c r="B503" s="115" t="s">
        <v>2060</v>
      </c>
      <c r="C503" s="115" t="s">
        <v>1309</v>
      </c>
      <c r="D503" s="115" t="s">
        <v>1593</v>
      </c>
      <c r="E503" s="115" t="s">
        <v>674</v>
      </c>
      <c r="F503" s="118">
        <v>43433.25</v>
      </c>
      <c r="G503" s="119">
        <v>54870</v>
      </c>
      <c r="H503" s="119">
        <v>0</v>
      </c>
      <c r="I503" s="115" t="s">
        <v>1593</v>
      </c>
      <c r="J503" s="120">
        <v>43264.000196759262</v>
      </c>
      <c r="K503" s="115"/>
      <c r="L503" s="115" t="s">
        <v>2061</v>
      </c>
      <c r="M503" s="115" t="s">
        <v>464</v>
      </c>
      <c r="N503" s="127" t="str">
        <f t="shared" si="23"/>
        <v>MY-PTTEP HK-DSG</v>
      </c>
    </row>
    <row r="504" spans="1:14" hidden="1" x14ac:dyDescent="0.35">
      <c r="A504" s="127" t="str">
        <f t="shared" si="22"/>
        <v>A-LMKiEnergy_MY_PTNS_SVC_ iEnergy Cloud</v>
      </c>
      <c r="B504" s="115" t="s">
        <v>2062</v>
      </c>
      <c r="C504" s="115" t="s">
        <v>1309</v>
      </c>
      <c r="D504" s="115" t="s">
        <v>1053</v>
      </c>
      <c r="E504" s="115" t="s">
        <v>674</v>
      </c>
      <c r="F504" s="118">
        <v>43404.291666666664</v>
      </c>
      <c r="G504" s="119">
        <v>1000000</v>
      </c>
      <c r="H504" s="119">
        <v>1000000</v>
      </c>
      <c r="I504" s="115" t="s">
        <v>1424</v>
      </c>
      <c r="J504" s="120">
        <v>43215.921620370369</v>
      </c>
      <c r="K504" s="115"/>
      <c r="L504" s="115" t="s">
        <v>1324</v>
      </c>
      <c r="M504" s="115" t="s">
        <v>464</v>
      </c>
      <c r="N504" s="127" t="str">
        <f t="shared" si="23"/>
        <v>A-LMKiEnergy_MY_PTNS_SVC_ iEnergy Cloud</v>
      </c>
    </row>
    <row r="505" spans="1:14" hidden="1" x14ac:dyDescent="0.35">
      <c r="A505" s="127" t="str">
        <f t="shared" si="22"/>
        <v>APGCE Event Preparation</v>
      </c>
      <c r="B505" s="115" t="s">
        <v>1321</v>
      </c>
      <c r="C505" s="115" t="s">
        <v>1309</v>
      </c>
      <c r="D505" s="115" t="s">
        <v>934</v>
      </c>
      <c r="E505" s="115" t="s">
        <v>674</v>
      </c>
      <c r="F505" s="118">
        <v>43061.25</v>
      </c>
      <c r="G505" s="119">
        <v>0</v>
      </c>
      <c r="H505" s="119"/>
      <c r="I505" s="115" t="s">
        <v>934</v>
      </c>
      <c r="J505" s="120">
        <v>43052.167581018519</v>
      </c>
      <c r="K505" s="115"/>
      <c r="L505" s="115" t="s">
        <v>1322</v>
      </c>
      <c r="M505" s="115" t="s">
        <v>464</v>
      </c>
      <c r="N505" s="127" t="str">
        <f t="shared" si="23"/>
        <v>APGCE Event Preparation</v>
      </c>
    </row>
    <row r="506" spans="1:14" hidden="1" x14ac:dyDescent="0.35">
      <c r="A506" s="127" t="str">
        <f t="shared" si="22"/>
        <v>MY_PETRONAS_SVC_WellsDataMgmt</v>
      </c>
      <c r="B506" s="115" t="s">
        <v>2063</v>
      </c>
      <c r="C506" s="115" t="s">
        <v>1309</v>
      </c>
      <c r="D506" s="115" t="s">
        <v>1053</v>
      </c>
      <c r="E506" s="115" t="s">
        <v>128</v>
      </c>
      <c r="F506" s="118">
        <v>43279.291666666664</v>
      </c>
      <c r="G506" s="119">
        <v>105000</v>
      </c>
      <c r="H506" s="119">
        <v>105000</v>
      </c>
      <c r="I506" s="115" t="s">
        <v>1053</v>
      </c>
      <c r="J506" s="120">
        <v>43254.887349537035</v>
      </c>
      <c r="K506" s="115"/>
      <c r="L506" s="115" t="s">
        <v>2064</v>
      </c>
      <c r="M506" s="115" t="s">
        <v>464</v>
      </c>
      <c r="N506" s="127" t="str">
        <f t="shared" si="23"/>
        <v>MY_PETRONAS_SVC_WellsDataMgmt</v>
      </c>
    </row>
    <row r="507" spans="1:14" hidden="1" x14ac:dyDescent="0.35">
      <c r="A507" s="127" t="str">
        <f t="shared" si="22"/>
        <v>MY_PETRONAS_WC4.0_SVC</v>
      </c>
      <c r="B507" s="115" t="s">
        <v>2065</v>
      </c>
      <c r="C507" s="115" t="s">
        <v>1309</v>
      </c>
      <c r="D507" s="115" t="s">
        <v>1053</v>
      </c>
      <c r="E507" s="115" t="s">
        <v>127</v>
      </c>
      <c r="F507" s="118">
        <v>43356.291666666664</v>
      </c>
      <c r="G507" s="119">
        <v>250000</v>
      </c>
      <c r="H507" s="119">
        <v>250000</v>
      </c>
      <c r="I507" s="115" t="s">
        <v>1053</v>
      </c>
      <c r="J507" s="120">
        <v>43242.869930555556</v>
      </c>
      <c r="K507" s="115"/>
      <c r="L507" s="115" t="s">
        <v>2066</v>
      </c>
      <c r="M507" s="115" t="s">
        <v>464</v>
      </c>
      <c r="N507" s="127" t="str">
        <f t="shared" si="23"/>
        <v>MY_PETRONAS_WC4.0_SVC</v>
      </c>
    </row>
    <row r="508" spans="1:14" x14ac:dyDescent="0.35">
      <c r="A508" s="127" t="str">
        <f t="shared" si="22"/>
        <v>MY_PETRONAS_CDS_RECALL_PE</v>
      </c>
      <c r="B508" s="115" t="s">
        <v>2067</v>
      </c>
      <c r="C508" s="115" t="s">
        <v>1309</v>
      </c>
      <c r="D508" s="115" t="s">
        <v>1053</v>
      </c>
      <c r="E508" s="115" t="s">
        <v>674</v>
      </c>
      <c r="F508" s="118">
        <v>43391.291666666664</v>
      </c>
      <c r="G508" s="119">
        <v>30000</v>
      </c>
      <c r="H508" s="119">
        <v>30000</v>
      </c>
      <c r="I508" s="115" t="s">
        <v>1053</v>
      </c>
      <c r="J508" s="120">
        <v>43215.062662037039</v>
      </c>
      <c r="K508" s="115"/>
      <c r="L508" s="115" t="s">
        <v>2068</v>
      </c>
      <c r="M508" s="115" t="s">
        <v>464</v>
      </c>
      <c r="N508" s="127" t="str">
        <f t="shared" si="23"/>
        <v>MY_PETRONAS_CDS_RECALL_PE</v>
      </c>
    </row>
    <row r="509" spans="1:14" hidden="1" x14ac:dyDescent="0.35">
      <c r="A509" s="127" t="str">
        <f t="shared" si="22"/>
        <v>MY_PTNS_SWP_Nexus Composition Rental</v>
      </c>
      <c r="B509" s="115" t="s">
        <v>1310</v>
      </c>
      <c r="C509" s="115" t="s">
        <v>1309</v>
      </c>
      <c r="D509" s="115" t="s">
        <v>1053</v>
      </c>
      <c r="E509" s="115" t="s">
        <v>674</v>
      </c>
      <c r="F509" s="118">
        <v>43328.291666666664</v>
      </c>
      <c r="G509" s="119">
        <v>12000</v>
      </c>
      <c r="H509" s="119">
        <v>0</v>
      </c>
      <c r="I509" s="115" t="s">
        <v>1053</v>
      </c>
      <c r="J509" s="120">
        <v>43226.940289351849</v>
      </c>
      <c r="K509" s="115"/>
      <c r="L509" s="115" t="s">
        <v>1311</v>
      </c>
      <c r="M509" s="115" t="s">
        <v>464</v>
      </c>
      <c r="N509" s="127" t="str">
        <f t="shared" si="23"/>
        <v>MY_PTNS_SWP_Nexus Composition Rental</v>
      </c>
    </row>
    <row r="510" spans="1:14" x14ac:dyDescent="0.35">
      <c r="A510" s="127" t="str">
        <f t="shared" si="22"/>
        <v>A-Digital EP_MY_PTNS_SVC_Live FDP System_Phase 1 Pilot Project</v>
      </c>
      <c r="B510" s="115" t="s">
        <v>2069</v>
      </c>
      <c r="C510" s="115" t="s">
        <v>1309</v>
      </c>
      <c r="D510" s="115" t="s">
        <v>1056</v>
      </c>
      <c r="E510" s="115" t="s">
        <v>126</v>
      </c>
      <c r="F510" s="118">
        <v>43281.291666666664</v>
      </c>
      <c r="G510" s="119">
        <v>200000</v>
      </c>
      <c r="H510" s="119">
        <v>200000</v>
      </c>
      <c r="I510" s="115" t="s">
        <v>1056</v>
      </c>
      <c r="J510" s="120">
        <v>43242.00681712963</v>
      </c>
      <c r="K510" s="115" t="s">
        <v>1054</v>
      </c>
      <c r="L510" s="115" t="s">
        <v>1329</v>
      </c>
      <c r="M510" s="115" t="s">
        <v>464</v>
      </c>
      <c r="N510" s="127" t="str">
        <f t="shared" si="23"/>
        <v>A-Digital EP_MY_PTNS_SVC_Live FDP System_Phase 1 Pilot Project</v>
      </c>
    </row>
    <row r="511" spans="1:14" hidden="1" x14ac:dyDescent="0.35">
      <c r="A511" s="127" t="str">
        <f t="shared" si="22"/>
        <v>MG_PAM_SWP_Lithotech</v>
      </c>
      <c r="B511" s="115" t="s">
        <v>1330</v>
      </c>
      <c r="C511" s="115" t="s">
        <v>1332</v>
      </c>
      <c r="D511" s="115" t="s">
        <v>1064</v>
      </c>
      <c r="E511" s="115" t="s">
        <v>674</v>
      </c>
      <c r="F511" s="118">
        <v>43434.25</v>
      </c>
      <c r="G511" s="119">
        <v>100000</v>
      </c>
      <c r="H511" s="119">
        <v>0</v>
      </c>
      <c r="I511" s="115" t="s">
        <v>1064</v>
      </c>
      <c r="J511" s="120">
        <v>43033.046909722223</v>
      </c>
      <c r="K511" s="115"/>
      <c r="L511" s="115" t="s">
        <v>1331</v>
      </c>
      <c r="M511" s="115" t="s">
        <v>464</v>
      </c>
      <c r="N511" s="127" t="str">
        <f t="shared" si="23"/>
        <v>MG_PAM_SWP_Lithotech</v>
      </c>
    </row>
    <row r="512" spans="1:14" hidden="1" x14ac:dyDescent="0.35">
      <c r="A512" s="127" t="str">
        <f t="shared" si="22"/>
        <v>MM_MOGE_SVC_NDR</v>
      </c>
      <c r="B512" s="115" t="s">
        <v>1333</v>
      </c>
      <c r="C512" s="115" t="s">
        <v>1335</v>
      </c>
      <c r="D512" s="115" t="s">
        <v>1053</v>
      </c>
      <c r="E512" s="115" t="s">
        <v>127</v>
      </c>
      <c r="F512" s="118">
        <v>43335.291666666664</v>
      </c>
      <c r="G512" s="119">
        <v>1300000</v>
      </c>
      <c r="H512" s="119">
        <v>1000000</v>
      </c>
      <c r="I512" s="115" t="s">
        <v>1053</v>
      </c>
      <c r="J512" s="120">
        <v>43226.941064814811</v>
      </c>
      <c r="K512" s="115" t="s">
        <v>1054</v>
      </c>
      <c r="L512" s="115" t="s">
        <v>1334</v>
      </c>
      <c r="M512" s="115" t="s">
        <v>464</v>
      </c>
      <c r="N512" s="127" t="str">
        <f t="shared" si="23"/>
        <v>MM_MOGE_SVC_NDR</v>
      </c>
    </row>
    <row r="513" spans="1:14" hidden="1" x14ac:dyDescent="0.35">
      <c r="A513" s="127" t="str">
        <f t="shared" si="22"/>
        <v>AU_Todd_Wellcat</v>
      </c>
      <c r="B513" s="115" t="s">
        <v>2070</v>
      </c>
      <c r="C513" s="115" t="s">
        <v>1336</v>
      </c>
      <c r="D513" s="115" t="s">
        <v>1191</v>
      </c>
      <c r="E513" s="115" t="s">
        <v>674</v>
      </c>
      <c r="F513" s="118">
        <v>43282.291666666664</v>
      </c>
      <c r="G513" s="119">
        <v>53000</v>
      </c>
      <c r="H513" s="119">
        <v>0</v>
      </c>
      <c r="I513" s="115" t="s">
        <v>1373</v>
      </c>
      <c r="J513" s="120">
        <v>43207.154351851852</v>
      </c>
      <c r="K513" s="115"/>
      <c r="L513" s="115" t="s">
        <v>2071</v>
      </c>
      <c r="M513" s="115" t="s">
        <v>464</v>
      </c>
      <c r="N513" s="127" t="str">
        <f t="shared" si="23"/>
        <v>AU_Todd_Wellcat</v>
      </c>
    </row>
    <row r="514" spans="1:14" x14ac:dyDescent="0.35">
      <c r="A514" s="127" t="str">
        <f t="shared" ref="A514:A577" si="24">HYPERLINK(CONCATENATE("http://crm.corp.halliburton.com/SalesMethod/main.aspx?etc=3&amp;id=%7b",L514,"%7d&amp;pagetype=entityrecord "),B514)</f>
        <v>A-VOF_ PDO_OM_Production RTO</v>
      </c>
      <c r="B514" s="115" t="s">
        <v>905</v>
      </c>
      <c r="C514" s="115" t="s">
        <v>524</v>
      </c>
      <c r="D514" s="115" t="s">
        <v>1316</v>
      </c>
      <c r="E514" s="115" t="s">
        <v>674</v>
      </c>
      <c r="F514" s="118">
        <v>43373.291666666664</v>
      </c>
      <c r="G514" s="119">
        <v>302220</v>
      </c>
      <c r="H514" s="119">
        <v>150000</v>
      </c>
      <c r="I514" s="115" t="s">
        <v>1373</v>
      </c>
      <c r="J514" s="120">
        <v>43192.023506944446</v>
      </c>
      <c r="K514" s="115"/>
      <c r="L514" s="115" t="s">
        <v>822</v>
      </c>
      <c r="M514" s="115" t="s">
        <v>464</v>
      </c>
      <c r="N514" s="127" t="str">
        <f t="shared" ref="N514:N577" si="25">HYPERLINK(CONCATENATE("http://crm.corp.halliburton.com/SalesMethod/main.aspx?etc=3&amp;id=%7b",L514,"%7d&amp;pagetype=entityrecord "),B514)</f>
        <v>A-VOF_ PDO_OM_Production RTO</v>
      </c>
    </row>
    <row r="515" spans="1:14" x14ac:dyDescent="0.35">
      <c r="A515" s="127" t="str">
        <f t="shared" si="24"/>
        <v>PDO_DM_Cementing_OpenWells_Service</v>
      </c>
      <c r="B515" s="115" t="s">
        <v>2072</v>
      </c>
      <c r="C515" s="115" t="s">
        <v>524</v>
      </c>
      <c r="D515" s="115" t="s">
        <v>1316</v>
      </c>
      <c r="E515" s="115" t="s">
        <v>127</v>
      </c>
      <c r="F515" s="118">
        <v>43404.291666666664</v>
      </c>
      <c r="G515" s="119">
        <v>150000</v>
      </c>
      <c r="H515" s="119">
        <v>150000</v>
      </c>
      <c r="I515" s="115" t="s">
        <v>1373</v>
      </c>
      <c r="J515" s="120">
        <v>43192.024444444447</v>
      </c>
      <c r="K515" s="115"/>
      <c r="L515" s="115" t="s">
        <v>2073</v>
      </c>
      <c r="M515" s="115" t="s">
        <v>464</v>
      </c>
      <c r="N515" s="127" t="str">
        <f t="shared" si="25"/>
        <v>PDO_DM_Cementing_OpenWells_Service</v>
      </c>
    </row>
    <row r="516" spans="1:14" x14ac:dyDescent="0.35">
      <c r="A516" s="127" t="str">
        <f t="shared" si="24"/>
        <v>Oxy_OM_Data Analytics A-VOF</v>
      </c>
      <c r="B516" s="115" t="s">
        <v>786</v>
      </c>
      <c r="C516" s="115" t="s">
        <v>524</v>
      </c>
      <c r="D516" s="115" t="s">
        <v>1316</v>
      </c>
      <c r="E516" s="115" t="s">
        <v>674</v>
      </c>
      <c r="F516" s="118">
        <v>43462.25</v>
      </c>
      <c r="G516" s="119">
        <v>302220</v>
      </c>
      <c r="H516" s="119">
        <v>150000</v>
      </c>
      <c r="I516" s="115" t="s">
        <v>1373</v>
      </c>
      <c r="J516" s="120">
        <v>43192.024328703701</v>
      </c>
      <c r="K516" s="115"/>
      <c r="L516" s="115" t="s">
        <v>543</v>
      </c>
      <c r="M516" s="115" t="s">
        <v>464</v>
      </c>
      <c r="N516" s="127" t="str">
        <f t="shared" si="25"/>
        <v>Oxy_OM_Data Analytics A-VOF</v>
      </c>
    </row>
    <row r="517" spans="1:14" hidden="1" x14ac:dyDescent="0.35">
      <c r="A517" s="127" t="str">
        <f t="shared" si="24"/>
        <v>PDO_OM_Integrated Wellsite Reporting Solution (RFP)</v>
      </c>
      <c r="B517" s="115" t="s">
        <v>782</v>
      </c>
      <c r="C517" s="115" t="s">
        <v>524</v>
      </c>
      <c r="D517" s="115" t="s">
        <v>1316</v>
      </c>
      <c r="E517" s="115" t="s">
        <v>674</v>
      </c>
      <c r="F517" s="118">
        <v>43495.25</v>
      </c>
      <c r="G517" s="119">
        <v>6726771</v>
      </c>
      <c r="H517" s="119">
        <v>2919405</v>
      </c>
      <c r="I517" s="115" t="s">
        <v>1373</v>
      </c>
      <c r="J517" s="120">
        <v>43192.024571759262</v>
      </c>
      <c r="K517" s="115"/>
      <c r="L517" s="115" t="s">
        <v>544</v>
      </c>
      <c r="M517" s="115" t="s">
        <v>464</v>
      </c>
      <c r="N517" s="127" t="str">
        <f t="shared" si="25"/>
        <v>PDO_OM_Integrated Wellsite Reporting Solution (RFP)</v>
      </c>
    </row>
    <row r="518" spans="1:14" hidden="1" x14ac:dyDescent="0.35">
      <c r="A518" s="127" t="str">
        <f t="shared" si="24"/>
        <v>PDO_OM_DC_Compass_Upgrade_SW</v>
      </c>
      <c r="B518" s="115" t="s">
        <v>525</v>
      </c>
      <c r="C518" s="115" t="s">
        <v>524</v>
      </c>
      <c r="D518" s="115" t="s">
        <v>1316</v>
      </c>
      <c r="E518" s="115" t="s">
        <v>127</v>
      </c>
      <c r="F518" s="118">
        <v>43465.25</v>
      </c>
      <c r="G518" s="119">
        <v>196382</v>
      </c>
      <c r="H518" s="119">
        <v>0</v>
      </c>
      <c r="I518" s="115" t="s">
        <v>1373</v>
      </c>
      <c r="J518" s="120">
        <v>43192.024467592593</v>
      </c>
      <c r="K518" s="115"/>
      <c r="L518" s="115" t="s">
        <v>526</v>
      </c>
      <c r="M518" s="115" t="s">
        <v>464</v>
      </c>
      <c r="N518" s="127" t="str">
        <f t="shared" si="25"/>
        <v>PDO_OM_DC_Compass_Upgrade_SW</v>
      </c>
    </row>
    <row r="519" spans="1:14" hidden="1" x14ac:dyDescent="0.35">
      <c r="A519" s="127" t="str">
        <f t="shared" si="24"/>
        <v>PDO_OM_DM_SW_Agreement</v>
      </c>
      <c r="B519" s="115" t="s">
        <v>537</v>
      </c>
      <c r="C519" s="115" t="s">
        <v>524</v>
      </c>
      <c r="D519" s="115" t="s">
        <v>1316</v>
      </c>
      <c r="E519" s="115" t="s">
        <v>127</v>
      </c>
      <c r="F519" s="118">
        <v>43312.291666666664</v>
      </c>
      <c r="G519" s="119">
        <v>7362500</v>
      </c>
      <c r="H519" s="119">
        <v>404000</v>
      </c>
      <c r="I519" s="115" t="s">
        <v>1373</v>
      </c>
      <c r="J519" s="120">
        <v>43192.02449074074</v>
      </c>
      <c r="K519" s="115"/>
      <c r="L519" s="115" t="s">
        <v>538</v>
      </c>
      <c r="M519" s="115" t="s">
        <v>464</v>
      </c>
      <c r="N519" s="127" t="str">
        <f t="shared" si="25"/>
        <v>PDO_OM_DM_SW_Agreement</v>
      </c>
    </row>
    <row r="520" spans="1:14" x14ac:dyDescent="0.35">
      <c r="A520" s="127" t="str">
        <f t="shared" si="24"/>
        <v>PDO_OM_Seismic Processing_SW</v>
      </c>
      <c r="B520" s="115" t="s">
        <v>903</v>
      </c>
      <c r="C520" s="115" t="s">
        <v>524</v>
      </c>
      <c r="D520" s="115" t="s">
        <v>1316</v>
      </c>
      <c r="E520" s="115" t="s">
        <v>127</v>
      </c>
      <c r="F520" s="118">
        <v>43373.291666666664</v>
      </c>
      <c r="G520" s="119">
        <v>5525894</v>
      </c>
      <c r="H520" s="119">
        <v>200000</v>
      </c>
      <c r="I520" s="115" t="s">
        <v>1373</v>
      </c>
      <c r="J520" s="120">
        <v>43192.024618055555</v>
      </c>
      <c r="K520" s="115"/>
      <c r="L520" s="115" t="s">
        <v>904</v>
      </c>
      <c r="M520" s="115" t="s">
        <v>464</v>
      </c>
      <c r="N520" s="127" t="str">
        <f t="shared" si="25"/>
        <v>PDO_OM_Seismic Processing_SW</v>
      </c>
    </row>
    <row r="521" spans="1:14" hidden="1" x14ac:dyDescent="0.35">
      <c r="A521" s="127" t="str">
        <f t="shared" si="24"/>
        <v>PDO_OM_DS Well Planning_Phase_II</v>
      </c>
      <c r="B521" s="115" t="s">
        <v>1341</v>
      </c>
      <c r="C521" s="115" t="s">
        <v>524</v>
      </c>
      <c r="D521" s="115" t="s">
        <v>1316</v>
      </c>
      <c r="E521" s="115" t="s">
        <v>127</v>
      </c>
      <c r="F521" s="118">
        <v>43279.291666666664</v>
      </c>
      <c r="G521" s="119">
        <v>201834</v>
      </c>
      <c r="H521" s="119">
        <v>201834</v>
      </c>
      <c r="I521" s="115" t="s">
        <v>1373</v>
      </c>
      <c r="J521" s="120">
        <v>43192.024513888886</v>
      </c>
      <c r="K521" s="115"/>
      <c r="L521" s="115" t="s">
        <v>1342</v>
      </c>
      <c r="M521" s="115" t="s">
        <v>464</v>
      </c>
      <c r="N521" s="127" t="str">
        <f t="shared" si="25"/>
        <v>PDO_OM_DS Well Planning_Phase_II</v>
      </c>
    </row>
    <row r="522" spans="1:14" x14ac:dyDescent="0.35">
      <c r="A522" s="127" t="str">
        <f t="shared" si="24"/>
        <v>PDO Oman Cloud A-DS365</v>
      </c>
      <c r="B522" s="115" t="s">
        <v>761</v>
      </c>
      <c r="C522" s="115" t="s">
        <v>524</v>
      </c>
      <c r="D522" s="115" t="s">
        <v>1316</v>
      </c>
      <c r="E522" s="115" t="s">
        <v>674</v>
      </c>
      <c r="F522" s="118">
        <v>43465.25</v>
      </c>
      <c r="G522" s="119">
        <v>900000</v>
      </c>
      <c r="H522" s="119">
        <v>150000</v>
      </c>
      <c r="I522" s="115" t="s">
        <v>1373</v>
      </c>
      <c r="J522" s="120">
        <v>43192.024409722224</v>
      </c>
      <c r="K522" s="115"/>
      <c r="L522" s="115" t="s">
        <v>539</v>
      </c>
      <c r="M522" s="115" t="s">
        <v>464</v>
      </c>
      <c r="N522" s="127" t="str">
        <f t="shared" si="25"/>
        <v>PDO Oman Cloud A-DS365</v>
      </c>
    </row>
    <row r="523" spans="1:14" hidden="1" x14ac:dyDescent="0.35">
      <c r="A523" s="127" t="str">
        <f t="shared" si="24"/>
        <v>Compass_Oil_OM_DC_SW</v>
      </c>
      <c r="B523" s="115" t="s">
        <v>1345</v>
      </c>
      <c r="C523" s="115" t="s">
        <v>524</v>
      </c>
      <c r="D523" s="115" t="s">
        <v>1316</v>
      </c>
      <c r="E523" s="115" t="s">
        <v>126</v>
      </c>
      <c r="F523" s="118">
        <v>43281.291666666664</v>
      </c>
      <c r="G523" s="119">
        <v>37173</v>
      </c>
      <c r="H523" s="119">
        <v>0</v>
      </c>
      <c r="I523" s="115" t="s">
        <v>1373</v>
      </c>
      <c r="J523" s="120">
        <v>43192.023576388892</v>
      </c>
      <c r="K523" s="115"/>
      <c r="L523" s="115" t="s">
        <v>1346</v>
      </c>
      <c r="M523" s="115" t="s">
        <v>464</v>
      </c>
      <c r="N523" s="127" t="str">
        <f t="shared" si="25"/>
        <v>Compass_Oil_OM_DC_SW</v>
      </c>
    </row>
    <row r="524" spans="1:14" hidden="1" x14ac:dyDescent="0.35">
      <c r="A524" s="127" t="str">
        <f t="shared" si="24"/>
        <v>A-VOF_OM_ARA_BlocK44_Operations Automation</v>
      </c>
      <c r="B524" s="115" t="s">
        <v>820</v>
      </c>
      <c r="C524" s="115" t="s">
        <v>524</v>
      </c>
      <c r="D524" s="115" t="s">
        <v>1316</v>
      </c>
      <c r="E524" s="115" t="s">
        <v>674</v>
      </c>
      <c r="F524" s="118">
        <v>43370.291666666664</v>
      </c>
      <c r="G524" s="119">
        <v>429820</v>
      </c>
      <c r="H524" s="119">
        <v>195000</v>
      </c>
      <c r="I524" s="115" t="s">
        <v>1373</v>
      </c>
      <c r="J524" s="120">
        <v>43192.023518518516</v>
      </c>
      <c r="K524" s="115"/>
      <c r="L524" s="115" t="s">
        <v>821</v>
      </c>
      <c r="M524" s="115" t="s">
        <v>464</v>
      </c>
      <c r="N524" s="127" t="str">
        <f t="shared" si="25"/>
        <v>A-VOF_OM_ARA_BlocK44_Operations Automation</v>
      </c>
    </row>
    <row r="525" spans="1:14" hidden="1" x14ac:dyDescent="0.35">
      <c r="A525" s="127" t="str">
        <f t="shared" si="24"/>
        <v>OM_LASSO_SW_Drilling</v>
      </c>
      <c r="B525" s="115" t="s">
        <v>1337</v>
      </c>
      <c r="C525" s="115" t="s">
        <v>524</v>
      </c>
      <c r="D525" s="115" t="s">
        <v>1316</v>
      </c>
      <c r="E525" s="115" t="s">
        <v>674</v>
      </c>
      <c r="F525" s="118">
        <v>43404.291666666664</v>
      </c>
      <c r="G525" s="119">
        <v>243439</v>
      </c>
      <c r="H525" s="119">
        <v>26500</v>
      </c>
      <c r="I525" s="115" t="s">
        <v>1373</v>
      </c>
      <c r="J525" s="120">
        <v>43192.023888888885</v>
      </c>
      <c r="K525" s="115"/>
      <c r="L525" s="115" t="s">
        <v>1338</v>
      </c>
      <c r="M525" s="115" t="s">
        <v>464</v>
      </c>
      <c r="N525" s="127" t="str">
        <f t="shared" si="25"/>
        <v>OM_LASSO_SW_Drilling</v>
      </c>
    </row>
    <row r="526" spans="1:14" hidden="1" x14ac:dyDescent="0.35">
      <c r="A526" s="127" t="str">
        <f t="shared" si="24"/>
        <v>Oxy_OM_DS Upgrade A-10ep</v>
      </c>
      <c r="B526" s="115" t="s">
        <v>529</v>
      </c>
      <c r="C526" s="115" t="s">
        <v>524</v>
      </c>
      <c r="D526" s="115" t="s">
        <v>1316</v>
      </c>
      <c r="E526" s="115" t="s">
        <v>674</v>
      </c>
      <c r="F526" s="118">
        <v>43279.291666666664</v>
      </c>
      <c r="G526" s="119">
        <v>20000</v>
      </c>
      <c r="H526" s="119">
        <v>20000</v>
      </c>
      <c r="I526" s="115" t="s">
        <v>1373</v>
      </c>
      <c r="J526" s="120">
        <v>43192.024340277778</v>
      </c>
      <c r="K526" s="115"/>
      <c r="L526" s="115" t="s">
        <v>530</v>
      </c>
      <c r="M526" s="115" t="s">
        <v>464</v>
      </c>
      <c r="N526" s="127" t="str">
        <f t="shared" si="25"/>
        <v>Oxy_OM_DS Upgrade A-10ep</v>
      </c>
    </row>
    <row r="527" spans="1:14" hidden="1" x14ac:dyDescent="0.35">
      <c r="A527" s="127" t="str">
        <f t="shared" si="24"/>
        <v>Oxy_OM_Petroleum Economics A-PILM</v>
      </c>
      <c r="B527" s="115" t="s">
        <v>531</v>
      </c>
      <c r="C527" s="115" t="s">
        <v>524</v>
      </c>
      <c r="D527" s="115" t="s">
        <v>1316</v>
      </c>
      <c r="E527" s="115" t="s">
        <v>127</v>
      </c>
      <c r="F527" s="118">
        <v>43342.291666666664</v>
      </c>
      <c r="G527" s="119">
        <v>130016</v>
      </c>
      <c r="H527" s="119">
        <v>80000</v>
      </c>
      <c r="I527" s="115" t="s">
        <v>1373</v>
      </c>
      <c r="J527" s="120">
        <v>43192.024375000001</v>
      </c>
      <c r="K527" s="115"/>
      <c r="L527" s="115" t="s">
        <v>532</v>
      </c>
      <c r="M527" s="115" t="s">
        <v>464</v>
      </c>
      <c r="N527" s="127" t="str">
        <f t="shared" si="25"/>
        <v>Oxy_OM_Petroleum Economics A-PILM</v>
      </c>
    </row>
    <row r="528" spans="1:14" hidden="1" x14ac:dyDescent="0.35">
      <c r="A528" s="127" t="str">
        <f t="shared" si="24"/>
        <v>OOCEP_OM_Petroleum Economics New Ventures A-PILM</v>
      </c>
      <c r="B528" s="115" t="s">
        <v>533</v>
      </c>
      <c r="C528" s="115" t="s">
        <v>524</v>
      </c>
      <c r="D528" s="115" t="s">
        <v>1316</v>
      </c>
      <c r="E528" s="115" t="s">
        <v>674</v>
      </c>
      <c r="F528" s="118">
        <v>43370.291666666664</v>
      </c>
      <c r="G528" s="119">
        <v>50000</v>
      </c>
      <c r="H528" s="119">
        <v>0</v>
      </c>
      <c r="I528" s="115" t="s">
        <v>1373</v>
      </c>
      <c r="J528" s="120">
        <v>43192.024293981478</v>
      </c>
      <c r="K528" s="115"/>
      <c r="L528" s="115" t="s">
        <v>534</v>
      </c>
      <c r="M528" s="115" t="s">
        <v>464</v>
      </c>
      <c r="N528" s="127" t="str">
        <f t="shared" si="25"/>
        <v>OOCEP_OM_Petroleum Economics New Ventures A-PILM</v>
      </c>
    </row>
    <row r="529" spans="1:14" hidden="1" x14ac:dyDescent="0.35">
      <c r="A529" s="127" t="str">
        <f t="shared" si="24"/>
        <v>BP_OM_Drilling Analytics_Pilot</v>
      </c>
      <c r="B529" s="115" t="s">
        <v>535</v>
      </c>
      <c r="C529" s="115" t="s">
        <v>524</v>
      </c>
      <c r="D529" s="115" t="s">
        <v>1316</v>
      </c>
      <c r="E529" s="115" t="s">
        <v>674</v>
      </c>
      <c r="F529" s="118">
        <v>43404.291666666664</v>
      </c>
      <c r="G529" s="119">
        <v>91824</v>
      </c>
      <c r="H529" s="119">
        <v>31290</v>
      </c>
      <c r="I529" s="115" t="s">
        <v>1373</v>
      </c>
      <c r="J529" s="120">
        <v>43192.023518518516</v>
      </c>
      <c r="K529" s="115"/>
      <c r="L529" s="115" t="s">
        <v>536</v>
      </c>
      <c r="M529" s="115" t="s">
        <v>464</v>
      </c>
      <c r="N529" s="127" t="str">
        <f t="shared" si="25"/>
        <v>BP_OM_Drilling Analytics_Pilot</v>
      </c>
    </row>
    <row r="530" spans="1:14" hidden="1" x14ac:dyDescent="0.35">
      <c r="A530" s="127" t="str">
        <f t="shared" si="24"/>
        <v>BP_OM_DSFP_SW</v>
      </c>
      <c r="B530" s="115" t="s">
        <v>935</v>
      </c>
      <c r="C530" s="115" t="s">
        <v>524</v>
      </c>
      <c r="D530" s="115" t="s">
        <v>1316</v>
      </c>
      <c r="E530" s="115" t="s">
        <v>674</v>
      </c>
      <c r="F530" s="118">
        <v>43342.291666666664</v>
      </c>
      <c r="G530" s="119">
        <v>1</v>
      </c>
      <c r="H530" s="119">
        <v>0</v>
      </c>
      <c r="I530" s="115" t="s">
        <v>1373</v>
      </c>
      <c r="J530" s="120">
        <v>43192.023541666669</v>
      </c>
      <c r="K530" s="115"/>
      <c r="L530" s="115" t="s">
        <v>936</v>
      </c>
      <c r="M530" s="115" t="s">
        <v>464</v>
      </c>
      <c r="N530" s="127" t="str">
        <f t="shared" si="25"/>
        <v>BP_OM_DSFP_SW</v>
      </c>
    </row>
    <row r="531" spans="1:14" hidden="1" x14ac:dyDescent="0.35">
      <c r="A531" s="127" t="str">
        <f t="shared" si="24"/>
        <v>PDO_OM_CasingWear_SW</v>
      </c>
      <c r="B531" s="115" t="s">
        <v>2074</v>
      </c>
      <c r="C531" s="115" t="s">
        <v>524</v>
      </c>
      <c r="D531" s="115" t="s">
        <v>1316</v>
      </c>
      <c r="E531" s="115" t="s">
        <v>127</v>
      </c>
      <c r="F531" s="118">
        <v>43312.291666666664</v>
      </c>
      <c r="G531" s="119">
        <v>88500</v>
      </c>
      <c r="H531" s="119">
        <v>0</v>
      </c>
      <c r="I531" s="115" t="s">
        <v>1373</v>
      </c>
      <c r="J531" s="120">
        <v>43192.024467592593</v>
      </c>
      <c r="K531" s="115"/>
      <c r="L531" s="115" t="s">
        <v>2075</v>
      </c>
      <c r="M531" s="115" t="s">
        <v>464</v>
      </c>
      <c r="N531" s="127" t="str">
        <f t="shared" si="25"/>
        <v>PDO_OM_CasingWear_SW</v>
      </c>
    </row>
    <row r="532" spans="1:14" hidden="1" x14ac:dyDescent="0.35">
      <c r="A532" s="127" t="str">
        <f t="shared" si="24"/>
        <v>Petrogas_OM_Operations_Optimization A-DSP</v>
      </c>
      <c r="B532" s="115" t="s">
        <v>693</v>
      </c>
      <c r="C532" s="115" t="s">
        <v>524</v>
      </c>
      <c r="D532" s="115" t="s">
        <v>1316</v>
      </c>
      <c r="E532" s="115" t="s">
        <v>674</v>
      </c>
      <c r="F532" s="118">
        <v>43464.25</v>
      </c>
      <c r="G532" s="119">
        <v>289791</v>
      </c>
      <c r="H532" s="119">
        <v>0</v>
      </c>
      <c r="I532" s="115" t="s">
        <v>1373</v>
      </c>
      <c r="J532" s="120">
        <v>43192.024918981479</v>
      </c>
      <c r="K532" s="115"/>
      <c r="L532" s="115" t="s">
        <v>676</v>
      </c>
      <c r="M532" s="115" t="s">
        <v>464</v>
      </c>
      <c r="N532" s="127" t="str">
        <f t="shared" si="25"/>
        <v>Petrogas_OM_Operations_Optimization A-DSP</v>
      </c>
    </row>
    <row r="533" spans="1:14" hidden="1" x14ac:dyDescent="0.35">
      <c r="A533" s="127" t="str">
        <f t="shared" si="24"/>
        <v>PDO_OM_E&amp;P Production Data Analytics</v>
      </c>
      <c r="B533" s="115" t="s">
        <v>827</v>
      </c>
      <c r="C533" s="115" t="s">
        <v>524</v>
      </c>
      <c r="D533" s="115" t="s">
        <v>1316</v>
      </c>
      <c r="E533" s="115" t="s">
        <v>674</v>
      </c>
      <c r="F533" s="118">
        <v>43373.291666666664</v>
      </c>
      <c r="G533" s="119">
        <v>252220</v>
      </c>
      <c r="H533" s="119">
        <v>100000</v>
      </c>
      <c r="I533" s="115" t="s">
        <v>1373</v>
      </c>
      <c r="J533" s="120">
        <v>43192.024548611109</v>
      </c>
      <c r="K533" s="115"/>
      <c r="L533" s="115" t="s">
        <v>542</v>
      </c>
      <c r="M533" s="115" t="s">
        <v>464</v>
      </c>
      <c r="N533" s="127" t="str">
        <f t="shared" si="25"/>
        <v>PDO_OM_E&amp;P Production Data Analytics</v>
      </c>
    </row>
    <row r="534" spans="1:14" hidden="1" x14ac:dyDescent="0.35">
      <c r="A534" s="127" t="str">
        <f t="shared" si="24"/>
        <v>Ara_OM_Economics Solution A-PILM</v>
      </c>
      <c r="B534" s="115" t="s">
        <v>540</v>
      </c>
      <c r="C534" s="115" t="s">
        <v>524</v>
      </c>
      <c r="D534" s="115" t="s">
        <v>1316</v>
      </c>
      <c r="E534" s="115" t="s">
        <v>127</v>
      </c>
      <c r="F534" s="118">
        <v>43342.291666666664</v>
      </c>
      <c r="G534" s="119">
        <v>113008</v>
      </c>
      <c r="H534" s="119">
        <v>88000</v>
      </c>
      <c r="I534" s="115" t="s">
        <v>1373</v>
      </c>
      <c r="J534" s="120">
        <v>43192.0234837963</v>
      </c>
      <c r="K534" s="115"/>
      <c r="L534" s="115" t="s">
        <v>541</v>
      </c>
      <c r="M534" s="115" t="s">
        <v>464</v>
      </c>
      <c r="N534" s="127" t="str">
        <f t="shared" si="25"/>
        <v>Ara_OM_Economics Solution A-PILM</v>
      </c>
    </row>
    <row r="535" spans="1:14" x14ac:dyDescent="0.35">
      <c r="A535" s="127" t="str">
        <f t="shared" si="24"/>
        <v>ARA_Block44_OM_DC_SW</v>
      </c>
      <c r="B535" s="115" t="s">
        <v>823</v>
      </c>
      <c r="C535" s="115" t="s">
        <v>524</v>
      </c>
      <c r="D535" s="115" t="s">
        <v>1316</v>
      </c>
      <c r="E535" s="115" t="s">
        <v>126</v>
      </c>
      <c r="F535" s="118">
        <v>43461.25</v>
      </c>
      <c r="G535" s="119">
        <v>104299</v>
      </c>
      <c r="H535" s="119">
        <v>25000</v>
      </c>
      <c r="I535" s="115" t="s">
        <v>1373</v>
      </c>
      <c r="J535" s="120">
        <v>43192.023460648146</v>
      </c>
      <c r="K535" s="115"/>
      <c r="L535" s="115" t="s">
        <v>824</v>
      </c>
      <c r="M535" s="115" t="s">
        <v>464</v>
      </c>
      <c r="N535" s="127" t="str">
        <f t="shared" si="25"/>
        <v>ARA_Block44_OM_DC_SW</v>
      </c>
    </row>
    <row r="536" spans="1:14" x14ac:dyDescent="0.35">
      <c r="A536" s="127" t="str">
        <f t="shared" si="24"/>
        <v>ARA_Block44_OM_DM_Subsurface_SW</v>
      </c>
      <c r="B536" s="115" t="s">
        <v>825</v>
      </c>
      <c r="C536" s="115" t="s">
        <v>524</v>
      </c>
      <c r="D536" s="115" t="s">
        <v>1316</v>
      </c>
      <c r="E536" s="115" t="s">
        <v>127</v>
      </c>
      <c r="F536" s="118">
        <v>43433.25</v>
      </c>
      <c r="G536" s="119">
        <v>104810</v>
      </c>
      <c r="H536" s="119">
        <v>25000</v>
      </c>
      <c r="I536" s="115" t="s">
        <v>1373</v>
      </c>
      <c r="J536" s="120">
        <v>43192.023472222223</v>
      </c>
      <c r="K536" s="115"/>
      <c r="L536" s="115" t="s">
        <v>826</v>
      </c>
      <c r="M536" s="115" t="s">
        <v>464</v>
      </c>
      <c r="N536" s="127" t="str">
        <f t="shared" si="25"/>
        <v>ARA_Block44_OM_DM_Subsurface_SW</v>
      </c>
    </row>
    <row r="537" spans="1:14" hidden="1" x14ac:dyDescent="0.35">
      <c r="A537" s="127" t="str">
        <f t="shared" si="24"/>
        <v>OM_PDO_Well_Construction _Compliance A-WCLC-E2E</v>
      </c>
      <c r="B537" s="115" t="s">
        <v>789</v>
      </c>
      <c r="C537" s="115" t="s">
        <v>524</v>
      </c>
      <c r="D537" s="115" t="s">
        <v>1316</v>
      </c>
      <c r="E537" s="115" t="s">
        <v>674</v>
      </c>
      <c r="F537" s="118">
        <v>43404.291666666664</v>
      </c>
      <c r="G537" s="119">
        <v>116920</v>
      </c>
      <c r="H537" s="119">
        <v>100</v>
      </c>
      <c r="I537" s="115" t="s">
        <v>1373</v>
      </c>
      <c r="J537" s="120">
        <v>43192.023900462962</v>
      </c>
      <c r="K537" s="115"/>
      <c r="L537" s="115" t="s">
        <v>762</v>
      </c>
      <c r="M537" s="115" t="s">
        <v>464</v>
      </c>
      <c r="N537" s="127" t="str">
        <f t="shared" si="25"/>
        <v>OM_PDO_Well_Construction _Compliance A-WCLC-E2E</v>
      </c>
    </row>
    <row r="538" spans="1:14" hidden="1" x14ac:dyDescent="0.35">
      <c r="A538" s="127" t="str">
        <f t="shared" si="24"/>
        <v>Falcon_OM_Drilling_SW</v>
      </c>
      <c r="B538" s="115" t="s">
        <v>732</v>
      </c>
      <c r="C538" s="115" t="s">
        <v>524</v>
      </c>
      <c r="D538" s="115" t="s">
        <v>1316</v>
      </c>
      <c r="E538" s="115" t="s">
        <v>674</v>
      </c>
      <c r="F538" s="118">
        <v>43342.291666666664</v>
      </c>
      <c r="G538" s="119">
        <v>129094</v>
      </c>
      <c r="H538" s="119">
        <v>14300</v>
      </c>
      <c r="I538" s="115" t="s">
        <v>1373</v>
      </c>
      <c r="J538" s="120">
        <v>43192.023726851854</v>
      </c>
      <c r="K538" s="115"/>
      <c r="L538" s="115" t="s">
        <v>733</v>
      </c>
      <c r="M538" s="115" t="s">
        <v>464</v>
      </c>
      <c r="N538" s="127" t="str">
        <f t="shared" si="25"/>
        <v>Falcon_OM_Drilling_SW</v>
      </c>
    </row>
    <row r="539" spans="1:14" hidden="1" x14ac:dyDescent="0.35">
      <c r="A539" s="127" t="str">
        <f t="shared" si="24"/>
        <v>QAMP_OM_DSIS_SW</v>
      </c>
      <c r="B539" s="115" t="s">
        <v>1343</v>
      </c>
      <c r="C539" s="115" t="s">
        <v>524</v>
      </c>
      <c r="D539" s="115" t="s">
        <v>1316</v>
      </c>
      <c r="E539" s="115" t="s">
        <v>674</v>
      </c>
      <c r="F539" s="118">
        <v>43404.291666666664</v>
      </c>
      <c r="G539" s="119">
        <v>123583</v>
      </c>
      <c r="H539" s="119">
        <v>26500</v>
      </c>
      <c r="I539" s="115" t="s">
        <v>1373</v>
      </c>
      <c r="J539" s="120">
        <v>43192.024988425925</v>
      </c>
      <c r="K539" s="115"/>
      <c r="L539" s="115" t="s">
        <v>1344</v>
      </c>
      <c r="M539" s="115" t="s">
        <v>464</v>
      </c>
      <c r="N539" s="127" t="str">
        <f t="shared" si="25"/>
        <v>QAMP_OM_DSIS_SW</v>
      </c>
    </row>
    <row r="540" spans="1:14" hidden="1" x14ac:dyDescent="0.35">
      <c r="A540" s="127" t="str">
        <f t="shared" si="24"/>
        <v>ARA_Block-44_Operations_Automation A-VOF</v>
      </c>
      <c r="B540" s="115" t="s">
        <v>787</v>
      </c>
      <c r="C540" s="115" t="s">
        <v>524</v>
      </c>
      <c r="D540" s="115" t="s">
        <v>1316</v>
      </c>
      <c r="E540" s="115" t="s">
        <v>674</v>
      </c>
      <c r="F540" s="118">
        <v>43465.25</v>
      </c>
      <c r="G540" s="119">
        <v>113008</v>
      </c>
      <c r="H540" s="119">
        <v>88000</v>
      </c>
      <c r="I540" s="115" t="s">
        <v>1373</v>
      </c>
      <c r="J540" s="120">
        <v>43192.0234837963</v>
      </c>
      <c r="K540" s="115"/>
      <c r="L540" s="115" t="s">
        <v>788</v>
      </c>
      <c r="M540" s="115" t="s">
        <v>464</v>
      </c>
      <c r="N540" s="127" t="str">
        <f t="shared" si="25"/>
        <v>ARA_Block-44_Operations_Automation A-VOF</v>
      </c>
    </row>
    <row r="541" spans="1:14" hidden="1" x14ac:dyDescent="0.35">
      <c r="A541" s="127" t="str">
        <f t="shared" si="24"/>
        <v>A-VOF Test</v>
      </c>
      <c r="B541" s="115" t="s">
        <v>900</v>
      </c>
      <c r="C541" s="115" t="s">
        <v>524</v>
      </c>
      <c r="D541" s="115" t="s">
        <v>902</v>
      </c>
      <c r="E541" s="115" t="s">
        <v>674</v>
      </c>
      <c r="F541" s="118">
        <v>43070.25</v>
      </c>
      <c r="G541" s="119">
        <v>0</v>
      </c>
      <c r="H541" s="119"/>
      <c r="I541" s="115" t="s">
        <v>791</v>
      </c>
      <c r="J541" s="120">
        <v>42975.576342592591</v>
      </c>
      <c r="K541" s="115"/>
      <c r="L541" s="115" t="s">
        <v>901</v>
      </c>
      <c r="M541" s="115" t="s">
        <v>464</v>
      </c>
      <c r="N541" s="127" t="str">
        <f t="shared" si="25"/>
        <v>A-VOF Test</v>
      </c>
    </row>
    <row r="542" spans="1:14" hidden="1" x14ac:dyDescent="0.35">
      <c r="A542" s="127" t="str">
        <f t="shared" si="24"/>
        <v>Oxy_OM_MDS Prestack Seismic Data Management Solution</v>
      </c>
      <c r="B542" s="115" t="s">
        <v>527</v>
      </c>
      <c r="C542" s="115" t="s">
        <v>524</v>
      </c>
      <c r="D542" s="115" t="s">
        <v>1316</v>
      </c>
      <c r="E542" s="115" t="s">
        <v>127</v>
      </c>
      <c r="F542" s="118">
        <v>43404.291666666664</v>
      </c>
      <c r="G542" s="119">
        <v>237593</v>
      </c>
      <c r="H542" s="119">
        <v>163829</v>
      </c>
      <c r="I542" s="115" t="s">
        <v>1415</v>
      </c>
      <c r="J542" s="120">
        <v>43230.378483796296</v>
      </c>
      <c r="K542" s="115"/>
      <c r="L542" s="115" t="s">
        <v>528</v>
      </c>
      <c r="M542" s="115" t="s">
        <v>464</v>
      </c>
      <c r="N542" s="127" t="str">
        <f t="shared" si="25"/>
        <v>Oxy_OM_MDS Prestack Seismic Data Management Solution</v>
      </c>
    </row>
    <row r="543" spans="1:14" x14ac:dyDescent="0.35">
      <c r="A543" s="127" t="str">
        <f t="shared" si="24"/>
        <v>OM-Shell-DSWP-Svc</v>
      </c>
      <c r="B543" s="115" t="s">
        <v>2076</v>
      </c>
      <c r="C543" s="115" t="s">
        <v>524</v>
      </c>
      <c r="D543" s="115" t="s">
        <v>1318</v>
      </c>
      <c r="E543" s="115" t="s">
        <v>674</v>
      </c>
      <c r="F543" s="118">
        <v>43251.291666666664</v>
      </c>
      <c r="G543" s="119">
        <v>150000</v>
      </c>
      <c r="H543" s="119">
        <v>150000</v>
      </c>
      <c r="I543" s="115" t="s">
        <v>1318</v>
      </c>
      <c r="J543" s="120">
        <v>43173.108553240738</v>
      </c>
      <c r="K543" s="115"/>
      <c r="L543" s="115" t="s">
        <v>2077</v>
      </c>
      <c r="M543" s="115" t="s">
        <v>464</v>
      </c>
      <c r="N543" s="127" t="str">
        <f t="shared" si="25"/>
        <v>OM-Shell-DSWP-Svc</v>
      </c>
    </row>
    <row r="544" spans="1:14" hidden="1" x14ac:dyDescent="0.35">
      <c r="A544" s="127" t="str">
        <f t="shared" si="24"/>
        <v>OM_Daleel_Engineering Applications</v>
      </c>
      <c r="B544" s="115" t="s">
        <v>2078</v>
      </c>
      <c r="C544" s="115" t="s">
        <v>524</v>
      </c>
      <c r="D544" s="115" t="s">
        <v>2080</v>
      </c>
      <c r="E544" s="115" t="s">
        <v>674</v>
      </c>
      <c r="F544" s="118">
        <v>43373.291666666664</v>
      </c>
      <c r="G544" s="119">
        <v>66700</v>
      </c>
      <c r="H544" s="119">
        <v>0</v>
      </c>
      <c r="I544" s="115" t="s">
        <v>2080</v>
      </c>
      <c r="J544" s="120">
        <v>43249.166689814818</v>
      </c>
      <c r="K544" s="115"/>
      <c r="L544" s="115" t="s">
        <v>2079</v>
      </c>
      <c r="M544" s="115" t="s">
        <v>464</v>
      </c>
      <c r="N544" s="127" t="str">
        <f t="shared" si="25"/>
        <v>OM_Daleel_Engineering Applications</v>
      </c>
    </row>
    <row r="545" spans="1:14" hidden="1" x14ac:dyDescent="0.35">
      <c r="A545" s="127" t="str">
        <f t="shared" si="24"/>
        <v>PDO_OM_DWP_IPM</v>
      </c>
      <c r="B545" s="115" t="s">
        <v>2081</v>
      </c>
      <c r="C545" s="115" t="s">
        <v>524</v>
      </c>
      <c r="D545" s="115" t="s">
        <v>2080</v>
      </c>
      <c r="E545" s="115" t="s">
        <v>674</v>
      </c>
      <c r="F545" s="118">
        <v>43465.25</v>
      </c>
      <c r="G545" s="119">
        <v>0</v>
      </c>
      <c r="H545" s="119"/>
      <c r="I545" s="115" t="s">
        <v>2080</v>
      </c>
      <c r="J545" s="120">
        <v>43218.148726851854</v>
      </c>
      <c r="K545" s="115"/>
      <c r="L545" s="115" t="s">
        <v>2082</v>
      </c>
      <c r="M545" s="115" t="s">
        <v>464</v>
      </c>
      <c r="N545" s="127" t="str">
        <f t="shared" si="25"/>
        <v>PDO_OM_DWP_IPM</v>
      </c>
    </row>
    <row r="546" spans="1:14" hidden="1" x14ac:dyDescent="0.35">
      <c r="A546" s="127" t="str">
        <f t="shared" si="24"/>
        <v>Om_OOCEP_Report Customization</v>
      </c>
      <c r="B546" s="115" t="s">
        <v>2083</v>
      </c>
      <c r="C546" s="115" t="s">
        <v>524</v>
      </c>
      <c r="D546" s="115" t="s">
        <v>2080</v>
      </c>
      <c r="E546" s="115" t="s">
        <v>674</v>
      </c>
      <c r="F546" s="118">
        <v>43312.291666666664</v>
      </c>
      <c r="G546" s="119">
        <v>0</v>
      </c>
      <c r="H546" s="119"/>
      <c r="I546" s="115" t="s">
        <v>2080</v>
      </c>
      <c r="J546" s="120">
        <v>43236.49145833333</v>
      </c>
      <c r="K546" s="115"/>
      <c r="L546" s="115" t="s">
        <v>2084</v>
      </c>
      <c r="M546" s="115" t="s">
        <v>464</v>
      </c>
      <c r="N546" s="127" t="str">
        <f t="shared" si="25"/>
        <v>Om_OOCEP_Report Customization</v>
      </c>
    </row>
    <row r="547" spans="1:14" hidden="1" x14ac:dyDescent="0.35">
      <c r="A547" s="127" t="str">
        <f t="shared" si="24"/>
        <v>OM_ARA_Blk44-OpenWells-EDM</v>
      </c>
      <c r="B547" s="115" t="s">
        <v>2085</v>
      </c>
      <c r="C547" s="115" t="s">
        <v>524</v>
      </c>
      <c r="D547" s="115" t="s">
        <v>2080</v>
      </c>
      <c r="E547" s="115" t="s">
        <v>674</v>
      </c>
      <c r="F547" s="118">
        <v>43373.291666666664</v>
      </c>
      <c r="G547" s="119">
        <v>0</v>
      </c>
      <c r="H547" s="119"/>
      <c r="I547" s="115" t="s">
        <v>2080</v>
      </c>
      <c r="J547" s="120">
        <v>43243.562164351853</v>
      </c>
      <c r="K547" s="115"/>
      <c r="L547" s="115" t="s">
        <v>2086</v>
      </c>
      <c r="M547" s="115" t="s">
        <v>464</v>
      </c>
      <c r="N547" s="127" t="str">
        <f t="shared" si="25"/>
        <v>OM_ARA_Blk44-OpenWells-EDM</v>
      </c>
    </row>
    <row r="548" spans="1:14" hidden="1" x14ac:dyDescent="0.35">
      <c r="A548" s="127" t="str">
        <f t="shared" si="24"/>
        <v>PDO_OM_Drilling_RT_Monitoring</v>
      </c>
      <c r="B548" s="115" t="s">
        <v>763</v>
      </c>
      <c r="C548" s="115" t="s">
        <v>524</v>
      </c>
      <c r="D548" s="115" t="s">
        <v>1316</v>
      </c>
      <c r="E548" s="115" t="s">
        <v>127</v>
      </c>
      <c r="F548" s="118">
        <v>43394.291666666664</v>
      </c>
      <c r="G548" s="119">
        <v>84782</v>
      </c>
      <c r="H548" s="119">
        <v>15000</v>
      </c>
      <c r="I548" s="115" t="s">
        <v>2080</v>
      </c>
      <c r="J548" s="120">
        <v>43219.965983796297</v>
      </c>
      <c r="K548" s="115"/>
      <c r="L548" s="115" t="s">
        <v>764</v>
      </c>
      <c r="M548" s="115" t="s">
        <v>464</v>
      </c>
      <c r="N548" s="127" t="str">
        <f t="shared" si="25"/>
        <v>PDO_OM_Drilling_RT_Monitoring</v>
      </c>
    </row>
    <row r="549" spans="1:14" hidden="1" x14ac:dyDescent="0.35">
      <c r="A549" s="127" t="str">
        <f t="shared" si="24"/>
        <v>PDO_OM_WellCAT_SW</v>
      </c>
      <c r="B549" s="115" t="s">
        <v>2087</v>
      </c>
      <c r="C549" s="115" t="s">
        <v>524</v>
      </c>
      <c r="D549" s="115" t="s">
        <v>1316</v>
      </c>
      <c r="E549" s="115" t="s">
        <v>127</v>
      </c>
      <c r="F549" s="118">
        <v>43312.291666666664</v>
      </c>
      <c r="G549" s="119">
        <v>74370</v>
      </c>
      <c r="H549" s="119">
        <v>0</v>
      </c>
      <c r="I549" s="115" t="s">
        <v>2080</v>
      </c>
      <c r="J549" s="120">
        <v>43209.020428240743</v>
      </c>
      <c r="K549" s="115"/>
      <c r="L549" s="115" t="s">
        <v>2088</v>
      </c>
      <c r="M549" s="115" t="s">
        <v>464</v>
      </c>
      <c r="N549" s="127" t="str">
        <f t="shared" si="25"/>
        <v>PDO_OM_WellCAT_SW</v>
      </c>
    </row>
    <row r="550" spans="1:14" hidden="1" x14ac:dyDescent="0.35">
      <c r="A550" s="127" t="str">
        <f t="shared" si="24"/>
        <v>OM-Al Jadarah Scientific &amp; Engineering LLC-SW-Rental-D&amp;C</v>
      </c>
      <c r="B550" s="115" t="s">
        <v>2089</v>
      </c>
      <c r="C550" s="115" t="s">
        <v>524</v>
      </c>
      <c r="D550" s="115" t="s">
        <v>1316</v>
      </c>
      <c r="E550" s="115" t="s">
        <v>674</v>
      </c>
      <c r="F550" s="118">
        <v>43373.291666666664</v>
      </c>
      <c r="G550" s="119">
        <v>59001</v>
      </c>
      <c r="H550" s="119">
        <v>0</v>
      </c>
      <c r="I550" s="115" t="s">
        <v>2080</v>
      </c>
      <c r="J550" s="120">
        <v>43243.153113425928</v>
      </c>
      <c r="K550" s="115"/>
      <c r="L550" s="115" t="s">
        <v>2090</v>
      </c>
      <c r="M550" s="115" t="s">
        <v>464</v>
      </c>
      <c r="N550" s="127" t="str">
        <f t="shared" si="25"/>
        <v>OM-Al Jadarah Scientific &amp; Engineering LLC-SW-Rental-D&amp;C</v>
      </c>
    </row>
    <row r="551" spans="1:14" x14ac:dyDescent="0.35">
      <c r="A551" s="127" t="str">
        <f t="shared" si="24"/>
        <v>PDO_OM_E&amp;P Transformation A-DigitalEP</v>
      </c>
      <c r="B551" s="115" t="s">
        <v>828</v>
      </c>
      <c r="C551" s="115" t="s">
        <v>524</v>
      </c>
      <c r="D551" s="115" t="s">
        <v>1316</v>
      </c>
      <c r="E551" s="115" t="s">
        <v>674</v>
      </c>
      <c r="F551" s="118">
        <v>43432.25</v>
      </c>
      <c r="G551" s="119">
        <v>302220</v>
      </c>
      <c r="H551" s="119">
        <v>150000</v>
      </c>
      <c r="I551" s="115" t="s">
        <v>2080</v>
      </c>
      <c r="J551" s="120">
        <v>43219.98951388889</v>
      </c>
      <c r="K551" s="115"/>
      <c r="L551" s="115" t="s">
        <v>829</v>
      </c>
      <c r="M551" s="115" t="s">
        <v>464</v>
      </c>
      <c r="N551" s="127" t="str">
        <f t="shared" si="25"/>
        <v>PDO_OM_E&amp;P Transformation A-DigitalEP</v>
      </c>
    </row>
    <row r="552" spans="1:14" hidden="1" x14ac:dyDescent="0.35">
      <c r="A552" s="127" t="str">
        <f t="shared" si="24"/>
        <v>PDO_OM_Digitalization  Project</v>
      </c>
      <c r="B552" s="115" t="s">
        <v>2091</v>
      </c>
      <c r="C552" s="115" t="s">
        <v>524</v>
      </c>
      <c r="D552" s="115" t="s">
        <v>1316</v>
      </c>
      <c r="E552" s="115" t="s">
        <v>674</v>
      </c>
      <c r="F552" s="118">
        <v>43555.291666666664</v>
      </c>
      <c r="G552" s="119">
        <v>210000</v>
      </c>
      <c r="H552" s="119">
        <v>0</v>
      </c>
      <c r="I552" s="115" t="s">
        <v>2080</v>
      </c>
      <c r="J552" s="120">
        <v>43237.037604166668</v>
      </c>
      <c r="K552" s="115"/>
      <c r="L552" s="115" t="s">
        <v>2092</v>
      </c>
      <c r="M552" s="115" t="s">
        <v>464</v>
      </c>
      <c r="N552" s="127" t="str">
        <f t="shared" si="25"/>
        <v>PDO_OM_Digitalization  Project</v>
      </c>
    </row>
    <row r="553" spans="1:14" hidden="1" x14ac:dyDescent="0.35">
      <c r="A553" s="127" t="str">
        <f t="shared" si="24"/>
        <v>OM_CC Energy_Data Management</v>
      </c>
      <c r="B553" s="115" t="s">
        <v>2093</v>
      </c>
      <c r="C553" s="115" t="s">
        <v>524</v>
      </c>
      <c r="D553" s="115" t="s">
        <v>1316</v>
      </c>
      <c r="E553" s="115" t="s">
        <v>674</v>
      </c>
      <c r="F553" s="118">
        <v>43465.25</v>
      </c>
      <c r="G553" s="119">
        <v>100000</v>
      </c>
      <c r="H553" s="119">
        <v>0</v>
      </c>
      <c r="I553" s="115" t="s">
        <v>2080</v>
      </c>
      <c r="J553" s="120">
        <v>43242.134201388886</v>
      </c>
      <c r="K553" s="115"/>
      <c r="L553" s="115" t="s">
        <v>2094</v>
      </c>
      <c r="M553" s="115" t="s">
        <v>464</v>
      </c>
      <c r="N553" s="127" t="str">
        <f t="shared" si="25"/>
        <v>OM_CC Energy_Data Management</v>
      </c>
    </row>
    <row r="554" spans="1:14" x14ac:dyDescent="0.35">
      <c r="A554" s="127" t="str">
        <f t="shared" si="24"/>
        <v>OM-Oxy-SVCS-Survey Management</v>
      </c>
      <c r="B554" s="115" t="s">
        <v>2095</v>
      </c>
      <c r="C554" s="115" t="s">
        <v>524</v>
      </c>
      <c r="D554" s="115" t="s">
        <v>1316</v>
      </c>
      <c r="E554" s="115" t="s">
        <v>674</v>
      </c>
      <c r="F554" s="118">
        <v>43371.291666666664</v>
      </c>
      <c r="G554" s="119">
        <v>150000</v>
      </c>
      <c r="H554" s="119">
        <v>150000</v>
      </c>
      <c r="I554" s="115" t="s">
        <v>2080</v>
      </c>
      <c r="J554" s="120">
        <v>43248.957476851851</v>
      </c>
      <c r="K554" s="115"/>
      <c r="L554" s="115" t="s">
        <v>2096</v>
      </c>
      <c r="M554" s="115" t="s">
        <v>464</v>
      </c>
      <c r="N554" s="127" t="str">
        <f t="shared" si="25"/>
        <v>OM-Oxy-SVCS-Survey Management</v>
      </c>
    </row>
    <row r="555" spans="1:14" hidden="1" x14ac:dyDescent="0.35">
      <c r="A555" s="127" t="str">
        <f t="shared" si="24"/>
        <v>Ray_OM_Drilling_SW</v>
      </c>
      <c r="B555" s="115" t="s">
        <v>1339</v>
      </c>
      <c r="C555" s="115" t="s">
        <v>524</v>
      </c>
      <c r="D555" s="115" t="s">
        <v>1316</v>
      </c>
      <c r="E555" s="115" t="s">
        <v>126</v>
      </c>
      <c r="F555" s="118">
        <v>43307.291666666664</v>
      </c>
      <c r="G555" s="119">
        <v>39682</v>
      </c>
      <c r="H555" s="119">
        <v>0</v>
      </c>
      <c r="I555" s="115" t="s">
        <v>1316</v>
      </c>
      <c r="J555" s="120">
        <v>43255.402638888889</v>
      </c>
      <c r="K555" s="115"/>
      <c r="L555" s="115" t="s">
        <v>1340</v>
      </c>
      <c r="M555" s="115" t="s">
        <v>464</v>
      </c>
      <c r="N555" s="127" t="str">
        <f t="shared" si="25"/>
        <v>Ray_OM_Drilling_SW</v>
      </c>
    </row>
    <row r="556" spans="1:14" hidden="1" x14ac:dyDescent="0.35">
      <c r="A556" s="127" t="str">
        <f t="shared" si="24"/>
        <v>OM-Hydrocarbon Finder-SWP-D&amp;C</v>
      </c>
      <c r="B556" s="115" t="s">
        <v>2097</v>
      </c>
      <c r="C556" s="115" t="s">
        <v>524</v>
      </c>
      <c r="D556" s="115" t="s">
        <v>1316</v>
      </c>
      <c r="E556" s="115" t="s">
        <v>674</v>
      </c>
      <c r="F556" s="118">
        <v>43342.291666666664</v>
      </c>
      <c r="G556" s="119">
        <v>55509</v>
      </c>
      <c r="H556" s="119">
        <v>0</v>
      </c>
      <c r="I556" s="115" t="s">
        <v>1316</v>
      </c>
      <c r="J556" s="120">
        <v>43256.431516203702</v>
      </c>
      <c r="K556" s="115"/>
      <c r="L556" s="115" t="s">
        <v>2098</v>
      </c>
      <c r="M556" s="115" t="s">
        <v>464</v>
      </c>
      <c r="N556" s="127" t="str">
        <f t="shared" si="25"/>
        <v>OM-Hydrocarbon Finder-SWP-D&amp;C</v>
      </c>
    </row>
    <row r="557" spans="1:14" x14ac:dyDescent="0.35">
      <c r="A557" s="127" t="str">
        <f t="shared" si="24"/>
        <v>MEDCO_OM_SW_Drilling</v>
      </c>
      <c r="B557" s="115" t="s">
        <v>2099</v>
      </c>
      <c r="C557" s="115" t="s">
        <v>524</v>
      </c>
      <c r="D557" s="115" t="s">
        <v>1316</v>
      </c>
      <c r="E557" s="115" t="s">
        <v>126</v>
      </c>
      <c r="F557" s="118">
        <v>43279.291666666664</v>
      </c>
      <c r="G557" s="119">
        <v>104299</v>
      </c>
      <c r="H557" s="119">
        <v>25000</v>
      </c>
      <c r="I557" s="115" t="s">
        <v>1316</v>
      </c>
      <c r="J557" s="120">
        <v>43238.035127314812</v>
      </c>
      <c r="K557" s="115"/>
      <c r="L557" s="115" t="s">
        <v>2100</v>
      </c>
      <c r="M557" s="115" t="s">
        <v>464</v>
      </c>
      <c r="N557" s="127" t="str">
        <f t="shared" si="25"/>
        <v>MEDCO_OM_SW_Drilling</v>
      </c>
    </row>
    <row r="558" spans="1:14" hidden="1" x14ac:dyDescent="0.35">
      <c r="A558" s="127" t="str">
        <f t="shared" si="24"/>
        <v>PDO_OM_Neftex Geoscience Solutions</v>
      </c>
      <c r="B558" s="115" t="s">
        <v>547</v>
      </c>
      <c r="C558" s="115" t="s">
        <v>524</v>
      </c>
      <c r="D558" s="115" t="s">
        <v>1316</v>
      </c>
      <c r="E558" s="115" t="s">
        <v>128</v>
      </c>
      <c r="F558" s="118">
        <v>43271.291666666664</v>
      </c>
      <c r="G558" s="119">
        <v>283500</v>
      </c>
      <c r="H558" s="119">
        <v>0</v>
      </c>
      <c r="I558" s="115" t="s">
        <v>1316</v>
      </c>
      <c r="J558" s="120">
        <v>43255.402268518519</v>
      </c>
      <c r="K558" s="115"/>
      <c r="L558" s="115" t="s">
        <v>548</v>
      </c>
      <c r="M558" s="115" t="s">
        <v>464</v>
      </c>
      <c r="N558" s="127" t="str">
        <f t="shared" si="25"/>
        <v>PDO_OM_Neftex Geoscience Solutions</v>
      </c>
    </row>
    <row r="559" spans="1:14" hidden="1" x14ac:dyDescent="0.35">
      <c r="A559" s="127" t="str">
        <f t="shared" si="24"/>
        <v>OM-Daleel Petroleum-DSIS and Recall</v>
      </c>
      <c r="B559" s="115" t="s">
        <v>2101</v>
      </c>
      <c r="C559" s="115" t="s">
        <v>524</v>
      </c>
      <c r="D559" s="115" t="s">
        <v>1316</v>
      </c>
      <c r="E559" s="115" t="s">
        <v>674</v>
      </c>
      <c r="F559" s="118">
        <v>43462.25</v>
      </c>
      <c r="G559" s="119">
        <v>116820</v>
      </c>
      <c r="H559" s="119">
        <v>0</v>
      </c>
      <c r="I559" s="115" t="s">
        <v>1316</v>
      </c>
      <c r="J559" s="120">
        <v>43236.274189814816</v>
      </c>
      <c r="K559" s="115"/>
      <c r="L559" s="115" t="s">
        <v>2102</v>
      </c>
      <c r="M559" s="115" t="s">
        <v>464</v>
      </c>
      <c r="N559" s="127" t="str">
        <f t="shared" si="25"/>
        <v>OM-Daleel Petroleum-DSIS and Recall</v>
      </c>
    </row>
    <row r="560" spans="1:14" hidden="1" x14ac:dyDescent="0.35">
      <c r="A560" s="127" t="str">
        <f t="shared" si="24"/>
        <v>OM-eni-Access-DSG</v>
      </c>
      <c r="B560" s="115" t="s">
        <v>2103</v>
      </c>
      <c r="C560" s="115" t="s">
        <v>524</v>
      </c>
      <c r="D560" s="115" t="s">
        <v>1316</v>
      </c>
      <c r="E560" s="115" t="s">
        <v>674</v>
      </c>
      <c r="F560" s="118">
        <v>43404.291666666664</v>
      </c>
      <c r="G560" s="119">
        <v>20000</v>
      </c>
      <c r="H560" s="119">
        <v>0</v>
      </c>
      <c r="I560" s="115" t="s">
        <v>1316</v>
      </c>
      <c r="J560" s="120">
        <v>43236.431087962963</v>
      </c>
      <c r="K560" s="115"/>
      <c r="L560" s="115" t="s">
        <v>2104</v>
      </c>
      <c r="M560" s="115" t="s">
        <v>464</v>
      </c>
      <c r="N560" s="127" t="str">
        <f t="shared" si="25"/>
        <v>OM-eni-Access-DSG</v>
      </c>
    </row>
    <row r="561" spans="1:14" hidden="1" x14ac:dyDescent="0.35">
      <c r="A561" s="127" t="str">
        <f t="shared" si="24"/>
        <v>OOCEP_OM_DSIS_SW</v>
      </c>
      <c r="B561" s="115" t="s">
        <v>2105</v>
      </c>
      <c r="C561" s="115" t="s">
        <v>524</v>
      </c>
      <c r="D561" s="115" t="s">
        <v>1316</v>
      </c>
      <c r="E561" s="115" t="s">
        <v>674</v>
      </c>
      <c r="F561" s="118">
        <v>43404.291666666664</v>
      </c>
      <c r="G561" s="119">
        <v>147083</v>
      </c>
      <c r="H561" s="119">
        <v>50000</v>
      </c>
      <c r="I561" s="115" t="s">
        <v>1316</v>
      </c>
      <c r="J561" s="120">
        <v>43237.23364583333</v>
      </c>
      <c r="K561" s="115"/>
      <c r="L561" s="115" t="s">
        <v>2106</v>
      </c>
      <c r="M561" s="115" t="s">
        <v>464</v>
      </c>
      <c r="N561" s="127" t="str">
        <f t="shared" si="25"/>
        <v>OOCEP_OM_DSIS_SW</v>
      </c>
    </row>
    <row r="562" spans="1:14" hidden="1" x14ac:dyDescent="0.35">
      <c r="A562" s="127" t="str">
        <f t="shared" si="24"/>
        <v>PDO_OM_DSIS_Subsurface_Apps_Integration</v>
      </c>
      <c r="B562" s="115" t="s">
        <v>765</v>
      </c>
      <c r="C562" s="115" t="s">
        <v>524</v>
      </c>
      <c r="D562" s="115" t="s">
        <v>1316</v>
      </c>
      <c r="E562" s="115" t="s">
        <v>674</v>
      </c>
      <c r="F562" s="118">
        <v>43465.25</v>
      </c>
      <c r="G562" s="119">
        <v>397000</v>
      </c>
      <c r="H562" s="119">
        <v>100000</v>
      </c>
      <c r="I562" s="115" t="s">
        <v>1373</v>
      </c>
      <c r="J562" s="120">
        <v>43192.024537037039</v>
      </c>
      <c r="K562" s="115" t="s">
        <v>546</v>
      </c>
      <c r="L562" s="115" t="s">
        <v>545</v>
      </c>
      <c r="M562" s="115" t="s">
        <v>464</v>
      </c>
      <c r="N562" s="127" t="str">
        <f t="shared" si="25"/>
        <v>PDO_OM_DSIS_Subsurface_Apps_Integration</v>
      </c>
    </row>
    <row r="563" spans="1:14" hidden="1" x14ac:dyDescent="0.35">
      <c r="A563" s="127" t="str">
        <f t="shared" si="24"/>
        <v>PDO_OM_Fast Track Training</v>
      </c>
      <c r="B563" s="115" t="s">
        <v>2107</v>
      </c>
      <c r="C563" s="115" t="s">
        <v>524</v>
      </c>
      <c r="D563" s="115" t="s">
        <v>1316</v>
      </c>
      <c r="E563" s="115" t="s">
        <v>674</v>
      </c>
      <c r="F563" s="118">
        <v>43373.291666666664</v>
      </c>
      <c r="G563" s="119">
        <v>0</v>
      </c>
      <c r="H563" s="119">
        <v>0</v>
      </c>
      <c r="I563" s="115" t="s">
        <v>2080</v>
      </c>
      <c r="J563" s="120">
        <v>43258.018935185188</v>
      </c>
      <c r="K563" s="115" t="s">
        <v>488</v>
      </c>
      <c r="L563" s="115" t="s">
        <v>2108</v>
      </c>
      <c r="M563" s="115" t="s">
        <v>464</v>
      </c>
      <c r="N563" s="127" t="str">
        <f t="shared" si="25"/>
        <v>PDO_OM_Fast Track Training</v>
      </c>
    </row>
    <row r="564" spans="1:14" hidden="1" x14ac:dyDescent="0.35">
      <c r="A564" s="127" t="str">
        <f t="shared" si="24"/>
        <v>OM-OOCEP-SVCS-Training</v>
      </c>
      <c r="B564" s="115" t="s">
        <v>2109</v>
      </c>
      <c r="C564" s="115" t="s">
        <v>524</v>
      </c>
      <c r="D564" s="115" t="s">
        <v>1316</v>
      </c>
      <c r="E564" s="115" t="s">
        <v>674</v>
      </c>
      <c r="F564" s="118">
        <v>43371.291666666664</v>
      </c>
      <c r="G564" s="119">
        <v>20000</v>
      </c>
      <c r="H564" s="119">
        <v>20000</v>
      </c>
      <c r="I564" s="115" t="s">
        <v>2080</v>
      </c>
      <c r="J564" s="120">
        <v>43255.287465277775</v>
      </c>
      <c r="K564" s="115" t="s">
        <v>488</v>
      </c>
      <c r="L564" s="115" t="s">
        <v>2110</v>
      </c>
      <c r="M564" s="115" t="s">
        <v>464</v>
      </c>
      <c r="N564" s="127" t="str">
        <f t="shared" si="25"/>
        <v>OM-OOCEP-SVCS-Training</v>
      </c>
    </row>
    <row r="565" spans="1:14" hidden="1" x14ac:dyDescent="0.35">
      <c r="A565" s="127" t="str">
        <f t="shared" si="24"/>
        <v>OM-OOCEP-SVCS-Onsite</v>
      </c>
      <c r="B565" s="115" t="s">
        <v>2111</v>
      </c>
      <c r="C565" s="115" t="s">
        <v>524</v>
      </c>
      <c r="D565" s="115" t="s">
        <v>1316</v>
      </c>
      <c r="E565" s="115" t="s">
        <v>674</v>
      </c>
      <c r="F565" s="118">
        <v>43466.25</v>
      </c>
      <c r="G565" s="119">
        <v>120000</v>
      </c>
      <c r="H565" s="119">
        <v>120000</v>
      </c>
      <c r="I565" s="115" t="s">
        <v>1316</v>
      </c>
      <c r="J565" s="120">
        <v>43250.086631944447</v>
      </c>
      <c r="K565" s="115" t="s">
        <v>488</v>
      </c>
      <c r="L565" s="115" t="s">
        <v>2112</v>
      </c>
      <c r="M565" s="115" t="s">
        <v>464</v>
      </c>
      <c r="N565" s="127" t="str">
        <f t="shared" si="25"/>
        <v>OM-OOCEP-SVCS-Onsite</v>
      </c>
    </row>
    <row r="566" spans="1:14" hidden="1" x14ac:dyDescent="0.35">
      <c r="A566" s="127" t="str">
        <f t="shared" si="24"/>
        <v>OM-PDO-Onsite-PM</v>
      </c>
      <c r="B566" s="115" t="s">
        <v>2113</v>
      </c>
      <c r="C566" s="115" t="s">
        <v>524</v>
      </c>
      <c r="D566" s="115" t="s">
        <v>1316</v>
      </c>
      <c r="E566" s="115" t="s">
        <v>674</v>
      </c>
      <c r="F566" s="118">
        <v>43344.291666666664</v>
      </c>
      <c r="G566" s="119">
        <v>100000</v>
      </c>
      <c r="H566" s="119">
        <v>100000</v>
      </c>
      <c r="I566" s="115" t="s">
        <v>1316</v>
      </c>
      <c r="J566" s="120">
        <v>43242.301874999997</v>
      </c>
      <c r="K566" s="115" t="s">
        <v>488</v>
      </c>
      <c r="L566" s="115" t="s">
        <v>2114</v>
      </c>
      <c r="M566" s="115" t="s">
        <v>464</v>
      </c>
      <c r="N566" s="127" t="str">
        <f t="shared" si="25"/>
        <v>OM-PDO-Onsite-PM</v>
      </c>
    </row>
    <row r="567" spans="1:14" hidden="1" x14ac:dyDescent="0.35">
      <c r="A567" s="127" t="str">
        <f t="shared" si="24"/>
        <v>OM-OOCEP-SVCS-Report Customisation</v>
      </c>
      <c r="B567" s="115" t="s">
        <v>2115</v>
      </c>
      <c r="C567" s="115" t="s">
        <v>524</v>
      </c>
      <c r="D567" s="115" t="s">
        <v>1316</v>
      </c>
      <c r="E567" s="115" t="s">
        <v>674</v>
      </c>
      <c r="F567" s="118">
        <v>43391.291666666664</v>
      </c>
      <c r="G567" s="119">
        <v>20000</v>
      </c>
      <c r="H567" s="119">
        <v>20000</v>
      </c>
      <c r="I567" s="115" t="s">
        <v>1316</v>
      </c>
      <c r="J567" s="120">
        <v>43241.229861111111</v>
      </c>
      <c r="K567" s="115" t="s">
        <v>488</v>
      </c>
      <c r="L567" s="115" t="s">
        <v>2116</v>
      </c>
      <c r="M567" s="115" t="s">
        <v>464</v>
      </c>
      <c r="N567" s="127" t="str">
        <f t="shared" si="25"/>
        <v>OM-OOCEP-SVCS-Report Customisation</v>
      </c>
    </row>
    <row r="568" spans="1:14" hidden="1" x14ac:dyDescent="0.35">
      <c r="A568" s="127" t="str">
        <f t="shared" si="24"/>
        <v>PK_AEPL_SWP_DSG</v>
      </c>
      <c r="B568" s="115" t="s">
        <v>1356</v>
      </c>
      <c r="C568" s="115" t="s">
        <v>550</v>
      </c>
      <c r="D568" s="115" t="s">
        <v>2117</v>
      </c>
      <c r="E568" s="115" t="s">
        <v>127</v>
      </c>
      <c r="F568" s="118">
        <v>43343.291666666664</v>
      </c>
      <c r="G568" s="119">
        <v>122000</v>
      </c>
      <c r="H568" s="119">
        <v>0</v>
      </c>
      <c r="I568" s="115" t="s">
        <v>2117</v>
      </c>
      <c r="J568" s="120">
        <v>43229.922453703701</v>
      </c>
      <c r="K568" s="115"/>
      <c r="L568" s="115" t="s">
        <v>1357</v>
      </c>
      <c r="M568" s="115" t="s">
        <v>464</v>
      </c>
      <c r="N568" s="127" t="str">
        <f t="shared" si="25"/>
        <v>PK_AEPL_SWP_DSG</v>
      </c>
    </row>
    <row r="569" spans="1:14" hidden="1" x14ac:dyDescent="0.35">
      <c r="A569" s="127" t="str">
        <f t="shared" si="24"/>
        <v>PK_OGDCL_SVC_ Onsite D&amp;C, Openwells and EDT Suite</v>
      </c>
      <c r="B569" s="115" t="s">
        <v>1358</v>
      </c>
      <c r="C569" s="115" t="s">
        <v>550</v>
      </c>
      <c r="D569" s="115" t="s">
        <v>2117</v>
      </c>
      <c r="E569" s="115" t="s">
        <v>127</v>
      </c>
      <c r="F569" s="118">
        <v>43374.291666666664</v>
      </c>
      <c r="G569" s="119">
        <v>50000</v>
      </c>
      <c r="H569" s="119">
        <v>50000</v>
      </c>
      <c r="I569" s="115" t="s">
        <v>854</v>
      </c>
      <c r="J569" s="120">
        <v>43235.182141203702</v>
      </c>
      <c r="K569" s="115"/>
      <c r="L569" s="115" t="s">
        <v>1359</v>
      </c>
      <c r="M569" s="115" t="s">
        <v>464</v>
      </c>
      <c r="N569" s="127" t="str">
        <f t="shared" si="25"/>
        <v>PK_OGDCL_SVC_ Onsite D&amp;C, Openwells and EDT Suite</v>
      </c>
    </row>
    <row r="570" spans="1:14" hidden="1" x14ac:dyDescent="0.35">
      <c r="A570" s="127" t="str">
        <f t="shared" si="24"/>
        <v>PK_OPL_SWP_NFN</v>
      </c>
      <c r="B570" s="115" t="s">
        <v>835</v>
      </c>
      <c r="C570" s="115" t="s">
        <v>550</v>
      </c>
      <c r="D570" s="115" t="s">
        <v>2117</v>
      </c>
      <c r="E570" s="115" t="s">
        <v>674</v>
      </c>
      <c r="F570" s="118">
        <v>43234.291666666664</v>
      </c>
      <c r="G570" s="119">
        <v>36000</v>
      </c>
      <c r="H570" s="119">
        <v>0</v>
      </c>
      <c r="I570" s="115" t="s">
        <v>1373</v>
      </c>
      <c r="J570" s="120">
        <v>43174.131585648145</v>
      </c>
      <c r="K570" s="115"/>
      <c r="L570" s="115" t="s">
        <v>836</v>
      </c>
      <c r="M570" s="115" t="s">
        <v>464</v>
      </c>
      <c r="N570" s="127" t="str">
        <f t="shared" si="25"/>
        <v>PK_OPL_SWP_NFN</v>
      </c>
    </row>
    <row r="571" spans="1:14" hidden="1" x14ac:dyDescent="0.35">
      <c r="A571" s="127" t="str">
        <f t="shared" si="24"/>
        <v>PK_OPL_SWP_Nexus</v>
      </c>
      <c r="B571" s="115" t="s">
        <v>910</v>
      </c>
      <c r="C571" s="115" t="s">
        <v>550</v>
      </c>
      <c r="D571" s="115" t="s">
        <v>2117</v>
      </c>
      <c r="E571" s="115" t="s">
        <v>674</v>
      </c>
      <c r="F571" s="118">
        <v>43250.291666666664</v>
      </c>
      <c r="G571" s="119">
        <v>180000</v>
      </c>
      <c r="H571" s="119">
        <v>0</v>
      </c>
      <c r="I571" s="115" t="s">
        <v>1373</v>
      </c>
      <c r="J571" s="120">
        <v>43174.131585648145</v>
      </c>
      <c r="K571" s="115"/>
      <c r="L571" s="115" t="s">
        <v>911</v>
      </c>
      <c r="M571" s="115" t="s">
        <v>464</v>
      </c>
      <c r="N571" s="127" t="str">
        <f t="shared" si="25"/>
        <v>PK_OPL_SWP_Nexus</v>
      </c>
    </row>
    <row r="572" spans="1:14" hidden="1" x14ac:dyDescent="0.35">
      <c r="A572" s="127" t="str">
        <f t="shared" si="24"/>
        <v>PK_PEPL_SWP_Nexus</v>
      </c>
      <c r="B572" s="115" t="s">
        <v>912</v>
      </c>
      <c r="C572" s="115" t="s">
        <v>550</v>
      </c>
      <c r="D572" s="115" t="s">
        <v>2117</v>
      </c>
      <c r="E572" s="115" t="s">
        <v>674</v>
      </c>
      <c r="F572" s="118">
        <v>43395.291666666664</v>
      </c>
      <c r="G572" s="119">
        <v>180000</v>
      </c>
      <c r="H572" s="119">
        <v>0</v>
      </c>
      <c r="I572" s="115" t="s">
        <v>1373</v>
      </c>
      <c r="J572" s="120">
        <v>43174.131631944445</v>
      </c>
      <c r="K572" s="115"/>
      <c r="L572" s="115" t="s">
        <v>913</v>
      </c>
      <c r="M572" s="115" t="s">
        <v>464</v>
      </c>
      <c r="N572" s="127" t="str">
        <f t="shared" si="25"/>
        <v>PK_PEPL_SWP_Nexus</v>
      </c>
    </row>
    <row r="573" spans="1:14" hidden="1" x14ac:dyDescent="0.35">
      <c r="A573" s="127" t="str">
        <f t="shared" si="24"/>
        <v>PK_POL_SWP_D&amp;C</v>
      </c>
      <c r="B573" s="115" t="s">
        <v>833</v>
      </c>
      <c r="C573" s="115" t="s">
        <v>550</v>
      </c>
      <c r="D573" s="115" t="s">
        <v>2117</v>
      </c>
      <c r="E573" s="115" t="s">
        <v>127</v>
      </c>
      <c r="F573" s="118">
        <v>43346.291666666664</v>
      </c>
      <c r="G573" s="119">
        <v>118000</v>
      </c>
      <c r="H573" s="119">
        <v>0</v>
      </c>
      <c r="I573" s="115" t="s">
        <v>1373</v>
      </c>
      <c r="J573" s="120">
        <v>43174.131666666668</v>
      </c>
      <c r="K573" s="115"/>
      <c r="L573" s="115" t="s">
        <v>553</v>
      </c>
      <c r="M573" s="115" t="s">
        <v>464</v>
      </c>
      <c r="N573" s="127" t="str">
        <f t="shared" si="25"/>
        <v>PK_POL_SWP_D&amp;C</v>
      </c>
    </row>
    <row r="574" spans="1:14" hidden="1" x14ac:dyDescent="0.35">
      <c r="A574" s="127" t="str">
        <f t="shared" si="24"/>
        <v>PK_PPL_SWP_Wellcat &amp; CasingWear licenses</v>
      </c>
      <c r="B574" s="115" t="s">
        <v>1353</v>
      </c>
      <c r="C574" s="115" t="s">
        <v>550</v>
      </c>
      <c r="D574" s="115" t="s">
        <v>2117</v>
      </c>
      <c r="E574" s="115" t="s">
        <v>126</v>
      </c>
      <c r="F574" s="118">
        <v>43431.25</v>
      </c>
      <c r="G574" s="119">
        <v>55000</v>
      </c>
      <c r="H574" s="119">
        <v>0</v>
      </c>
      <c r="I574" s="115" t="s">
        <v>1373</v>
      </c>
      <c r="J574" s="120">
        <v>43174.13175925926</v>
      </c>
      <c r="K574" s="115"/>
      <c r="L574" s="115" t="s">
        <v>551</v>
      </c>
      <c r="M574" s="115" t="s">
        <v>464</v>
      </c>
      <c r="N574" s="127" t="str">
        <f t="shared" si="25"/>
        <v>PK_PPL_SWP_Wellcat &amp; CasingWear licenses</v>
      </c>
    </row>
    <row r="575" spans="1:14" hidden="1" x14ac:dyDescent="0.35">
      <c r="A575" s="127" t="str">
        <f t="shared" si="24"/>
        <v>A-DS365_PPL_SUB_LEA Private Cloud Deployment_LIFE16-I</v>
      </c>
      <c r="B575" s="115" t="s">
        <v>1352</v>
      </c>
      <c r="C575" s="115" t="s">
        <v>550</v>
      </c>
      <c r="D575" s="115" t="s">
        <v>2117</v>
      </c>
      <c r="E575" s="115" t="s">
        <v>674</v>
      </c>
      <c r="F575" s="118">
        <v>43549.291666666664</v>
      </c>
      <c r="G575" s="119">
        <v>770001</v>
      </c>
      <c r="H575" s="119">
        <v>1</v>
      </c>
      <c r="I575" s="115" t="s">
        <v>1373</v>
      </c>
      <c r="J575" s="120">
        <v>43174.130740740744</v>
      </c>
      <c r="K575" s="115"/>
      <c r="L575" s="115" t="s">
        <v>552</v>
      </c>
      <c r="M575" s="115" t="s">
        <v>464</v>
      </c>
      <c r="N575" s="127" t="str">
        <f t="shared" si="25"/>
        <v>A-DS365_PPL_SUB_LEA Private Cloud Deployment_LIFE16-I</v>
      </c>
    </row>
    <row r="576" spans="1:14" hidden="1" x14ac:dyDescent="0.35">
      <c r="A576" s="127" t="str">
        <f t="shared" si="24"/>
        <v>PK_PPL_SWP_DSG</v>
      </c>
      <c r="B576" s="115" t="s">
        <v>1347</v>
      </c>
      <c r="C576" s="115" t="s">
        <v>550</v>
      </c>
      <c r="D576" s="115" t="s">
        <v>2117</v>
      </c>
      <c r="E576" s="115" t="s">
        <v>674</v>
      </c>
      <c r="F576" s="118">
        <v>43424.25</v>
      </c>
      <c r="G576" s="119">
        <v>720000</v>
      </c>
      <c r="H576" s="119">
        <v>0</v>
      </c>
      <c r="I576" s="115" t="s">
        <v>1373</v>
      </c>
      <c r="J576" s="120">
        <v>43174.131736111114</v>
      </c>
      <c r="K576" s="115"/>
      <c r="L576" s="115" t="s">
        <v>1348</v>
      </c>
      <c r="M576" s="115" t="s">
        <v>464</v>
      </c>
      <c r="N576" s="127" t="str">
        <f t="shared" si="25"/>
        <v>PK_PPL_SWP_DSG</v>
      </c>
    </row>
    <row r="577" spans="1:14" hidden="1" x14ac:dyDescent="0.35">
      <c r="A577" s="127" t="str">
        <f t="shared" si="24"/>
        <v>PK_PPL_SUB_Neftex Subscription/Services</v>
      </c>
      <c r="B577" s="115" t="s">
        <v>1349</v>
      </c>
      <c r="C577" s="115" t="s">
        <v>550</v>
      </c>
      <c r="D577" s="115" t="s">
        <v>2117</v>
      </c>
      <c r="E577" s="115" t="s">
        <v>674</v>
      </c>
      <c r="F577" s="118">
        <v>43549.291666666664</v>
      </c>
      <c r="G577" s="119">
        <v>100000</v>
      </c>
      <c r="H577" s="119">
        <v>0</v>
      </c>
      <c r="I577" s="115" t="s">
        <v>1373</v>
      </c>
      <c r="J577" s="120">
        <v>43174.131678240738</v>
      </c>
      <c r="K577" s="115"/>
      <c r="L577" s="115" t="s">
        <v>1350</v>
      </c>
      <c r="M577" s="115" t="s">
        <v>464</v>
      </c>
      <c r="N577" s="127" t="str">
        <f t="shared" si="25"/>
        <v>PK_PPL_SUB_Neftex Subscription/Services</v>
      </c>
    </row>
    <row r="578" spans="1:14" hidden="1" x14ac:dyDescent="0.35">
      <c r="A578" s="127" t="str">
        <f t="shared" ref="A578:A628" si="26">HYPERLINK(CONCATENATE("http://crm.corp.halliburton.com/SalesMethod/main.aspx?etc=3&amp;id=%7b",L578,"%7d&amp;pagetype=entityrecord "),B578)</f>
        <v>PK_OPL_SWP_Compass Advanced Trade in</v>
      </c>
      <c r="B578" s="115" t="s">
        <v>906</v>
      </c>
      <c r="C578" s="115" t="s">
        <v>550</v>
      </c>
      <c r="D578" s="115" t="s">
        <v>2117</v>
      </c>
      <c r="E578" s="115" t="s">
        <v>674</v>
      </c>
      <c r="F578" s="118">
        <v>43307.291666666664</v>
      </c>
      <c r="G578" s="119">
        <v>13988</v>
      </c>
      <c r="H578" s="119">
        <v>0</v>
      </c>
      <c r="I578" s="115" t="s">
        <v>1373</v>
      </c>
      <c r="J578" s="120">
        <v>43174.131539351853</v>
      </c>
      <c r="K578" s="115"/>
      <c r="L578" s="115" t="s">
        <v>907</v>
      </c>
      <c r="M578" s="115" t="s">
        <v>464</v>
      </c>
      <c r="N578" s="127" t="str">
        <f t="shared" ref="N578:N624" si="27">HYPERLINK(CONCATENATE("http://crm.corp.halliburton.com/SalesMethod/main.aspx?etc=3&amp;id=%7b",L578,"%7d&amp;pagetype=entityrecord "),B578)</f>
        <v>PK_OPL_SWP_Compass Advanced Trade in</v>
      </c>
    </row>
    <row r="579" spans="1:14" hidden="1" x14ac:dyDescent="0.35">
      <c r="A579" s="127" t="str">
        <f t="shared" si="26"/>
        <v>PK_KPOGCL_Playfinder:2018-GlobalWebinar-Feb-28-2018</v>
      </c>
      <c r="B579" s="115" t="s">
        <v>2118</v>
      </c>
      <c r="C579" s="115" t="s">
        <v>550</v>
      </c>
      <c r="D579" s="115" t="s">
        <v>2117</v>
      </c>
      <c r="E579" s="115" t="s">
        <v>674</v>
      </c>
      <c r="F579" s="118">
        <v>43462.25</v>
      </c>
      <c r="G579" s="119">
        <v>1</v>
      </c>
      <c r="H579" s="119">
        <v>0</v>
      </c>
      <c r="I579" s="115" t="s">
        <v>1373</v>
      </c>
      <c r="J579" s="120">
        <v>43174.131041666667</v>
      </c>
      <c r="K579" s="115"/>
      <c r="L579" s="115" t="s">
        <v>2119</v>
      </c>
      <c r="M579" s="115" t="s">
        <v>464</v>
      </c>
      <c r="N579" s="127" t="str">
        <f t="shared" si="27"/>
        <v>PK_KPOGCL_Playfinder:2018-GlobalWebinar-Feb-28-2018</v>
      </c>
    </row>
    <row r="580" spans="1:14" hidden="1" x14ac:dyDescent="0.35">
      <c r="A580" s="127" t="str">
        <f t="shared" si="26"/>
        <v>PK_OGDCL_SWP_OpenIT SW</v>
      </c>
      <c r="B580" s="115" t="s">
        <v>1360</v>
      </c>
      <c r="C580" s="115" t="s">
        <v>550</v>
      </c>
      <c r="D580" s="115" t="s">
        <v>2117</v>
      </c>
      <c r="E580" s="115" t="s">
        <v>674</v>
      </c>
      <c r="F580" s="118">
        <v>43396.291666666664</v>
      </c>
      <c r="G580" s="119">
        <v>21000</v>
      </c>
      <c r="H580" s="119">
        <v>0</v>
      </c>
      <c r="I580" s="115" t="s">
        <v>1373</v>
      </c>
      <c r="J580" s="120">
        <v>43174.131284722222</v>
      </c>
      <c r="K580" s="115"/>
      <c r="L580" s="115" t="s">
        <v>1361</v>
      </c>
      <c r="M580" s="115" t="s">
        <v>464</v>
      </c>
      <c r="N580" s="127" t="str">
        <f t="shared" si="27"/>
        <v>PK_OGDCL_SWP_OpenIT SW</v>
      </c>
    </row>
    <row r="581" spans="1:14" hidden="1" x14ac:dyDescent="0.35">
      <c r="A581" s="127" t="str">
        <f t="shared" si="26"/>
        <v>PK_POGC_SWP_Wellplan Cementing Module</v>
      </c>
      <c r="B581" s="115" t="s">
        <v>1354</v>
      </c>
      <c r="C581" s="115" t="s">
        <v>550</v>
      </c>
      <c r="D581" s="115" t="s">
        <v>2117</v>
      </c>
      <c r="E581" s="115" t="s">
        <v>127</v>
      </c>
      <c r="F581" s="118">
        <v>43353.291666666664</v>
      </c>
      <c r="G581" s="119">
        <v>15000</v>
      </c>
      <c r="H581" s="119">
        <v>0</v>
      </c>
      <c r="I581" s="115" t="s">
        <v>1373</v>
      </c>
      <c r="J581" s="120">
        <v>43174.131655092591</v>
      </c>
      <c r="K581" s="115"/>
      <c r="L581" s="115" t="s">
        <v>1355</v>
      </c>
      <c r="M581" s="115" t="s">
        <v>464</v>
      </c>
      <c r="N581" s="127" t="str">
        <f t="shared" si="27"/>
        <v>PK_POGC_SWP_Wellplan Cementing Module</v>
      </c>
    </row>
    <row r="582" spans="1:14" hidden="1" x14ac:dyDescent="0.35">
      <c r="A582" s="127" t="str">
        <f t="shared" si="26"/>
        <v>PK_PPL_SWP_Nexus</v>
      </c>
      <c r="B582" s="115" t="s">
        <v>1366</v>
      </c>
      <c r="C582" s="115" t="s">
        <v>550</v>
      </c>
      <c r="D582" s="115" t="s">
        <v>2117</v>
      </c>
      <c r="E582" s="115" t="s">
        <v>674</v>
      </c>
      <c r="F582" s="118">
        <v>43360.291666666664</v>
      </c>
      <c r="G582" s="119">
        <v>180000</v>
      </c>
      <c r="H582" s="119">
        <v>0</v>
      </c>
      <c r="I582" s="115" t="s">
        <v>1373</v>
      </c>
      <c r="J582" s="120">
        <v>43174.131747685184</v>
      </c>
      <c r="K582" s="115"/>
      <c r="L582" s="115" t="s">
        <v>1367</v>
      </c>
      <c r="M582" s="115" t="s">
        <v>464</v>
      </c>
      <c r="N582" s="127" t="str">
        <f t="shared" si="27"/>
        <v>PK_PPL_SWP_Nexus</v>
      </c>
    </row>
    <row r="583" spans="1:14" hidden="1" x14ac:dyDescent="0.35">
      <c r="A583" s="127" t="str">
        <f t="shared" si="26"/>
        <v>PK_PEPL_SWP_Production</v>
      </c>
      <c r="B583" s="115" t="s">
        <v>1362</v>
      </c>
      <c r="C583" s="115" t="s">
        <v>550</v>
      </c>
      <c r="D583" s="115" t="s">
        <v>2117</v>
      </c>
      <c r="E583" s="115" t="s">
        <v>674</v>
      </c>
      <c r="F583" s="118">
        <v>43332.291666666664</v>
      </c>
      <c r="G583" s="119">
        <v>0</v>
      </c>
      <c r="H583" s="119">
        <v>0</v>
      </c>
      <c r="I583" s="115" t="s">
        <v>1373</v>
      </c>
      <c r="J583" s="120">
        <v>43174.131643518522</v>
      </c>
      <c r="K583" s="115"/>
      <c r="L583" s="115" t="s">
        <v>1363</v>
      </c>
      <c r="M583" s="115" t="s">
        <v>464</v>
      </c>
      <c r="N583" s="127" t="str">
        <f t="shared" si="27"/>
        <v>PK_PEPL_SWP_Production</v>
      </c>
    </row>
    <row r="584" spans="1:14" hidden="1" x14ac:dyDescent="0.35">
      <c r="A584" s="127" t="str">
        <f t="shared" si="26"/>
        <v>PK_UEPL_SVC_Data Management Project</v>
      </c>
      <c r="B584" s="115" t="s">
        <v>2120</v>
      </c>
      <c r="C584" s="115" t="s">
        <v>550</v>
      </c>
      <c r="D584" s="115" t="s">
        <v>2117</v>
      </c>
      <c r="E584" s="115" t="s">
        <v>674</v>
      </c>
      <c r="F584" s="118">
        <v>43280.291666666664</v>
      </c>
      <c r="G584" s="119">
        <v>400000</v>
      </c>
      <c r="H584" s="119">
        <v>400000</v>
      </c>
      <c r="I584" s="115" t="s">
        <v>1373</v>
      </c>
      <c r="J584" s="120">
        <v>43174.131793981483</v>
      </c>
      <c r="K584" s="115"/>
      <c r="L584" s="115" t="s">
        <v>2121</v>
      </c>
      <c r="M584" s="115" t="s">
        <v>464</v>
      </c>
      <c r="N584" s="127" t="str">
        <f t="shared" si="27"/>
        <v>PK_UEPL_SVC_Data Management Project</v>
      </c>
    </row>
    <row r="585" spans="1:14" hidden="1" x14ac:dyDescent="0.35">
      <c r="A585" s="127" t="str">
        <f t="shared" si="26"/>
        <v>PK_OPL_SWP_Geosciences licenses phase II</v>
      </c>
      <c r="B585" s="115" t="s">
        <v>830</v>
      </c>
      <c r="C585" s="115" t="s">
        <v>550</v>
      </c>
      <c r="D585" s="115" t="s">
        <v>2117</v>
      </c>
      <c r="E585" s="115" t="s">
        <v>674</v>
      </c>
      <c r="F585" s="118">
        <v>43444.25</v>
      </c>
      <c r="G585" s="119">
        <v>590000</v>
      </c>
      <c r="H585" s="119">
        <v>0</v>
      </c>
      <c r="I585" s="115" t="s">
        <v>1373</v>
      </c>
      <c r="J585" s="120">
        <v>43174.131574074076</v>
      </c>
      <c r="K585" s="115"/>
      <c r="L585" s="115" t="s">
        <v>831</v>
      </c>
      <c r="M585" s="115" t="s">
        <v>464</v>
      </c>
      <c r="N585" s="127" t="str">
        <f t="shared" si="27"/>
        <v>PK_OPL_SWP_Geosciences licenses phase II</v>
      </c>
    </row>
    <row r="586" spans="1:14" hidden="1" x14ac:dyDescent="0.35">
      <c r="A586" s="127" t="str">
        <f t="shared" si="26"/>
        <v>PK_PELP_SWP_DS Geosciences + DSPetrophysics</v>
      </c>
      <c r="B586" s="115" t="s">
        <v>2122</v>
      </c>
      <c r="C586" s="115" t="s">
        <v>550</v>
      </c>
      <c r="D586" s="115" t="s">
        <v>2117</v>
      </c>
      <c r="E586" s="115" t="s">
        <v>674</v>
      </c>
      <c r="F586" s="118">
        <v>43424.25</v>
      </c>
      <c r="G586" s="119">
        <v>236000</v>
      </c>
      <c r="H586" s="119">
        <v>0</v>
      </c>
      <c r="I586" s="115" t="s">
        <v>1373</v>
      </c>
      <c r="J586" s="120">
        <v>43174.131597222222</v>
      </c>
      <c r="K586" s="115"/>
      <c r="L586" s="115" t="s">
        <v>832</v>
      </c>
      <c r="M586" s="115" t="s">
        <v>464</v>
      </c>
      <c r="N586" s="127" t="str">
        <f t="shared" si="27"/>
        <v>PK_PELP_SWP_DS Geosciences + DSPetrophysics</v>
      </c>
    </row>
    <row r="587" spans="1:14" hidden="1" x14ac:dyDescent="0.35">
      <c r="A587" s="127" t="str">
        <f t="shared" si="26"/>
        <v>PK_UEPL_SWP_Data Management Software</v>
      </c>
      <c r="B587" s="115" t="s">
        <v>2123</v>
      </c>
      <c r="C587" s="115" t="s">
        <v>550</v>
      </c>
      <c r="D587" s="115" t="s">
        <v>2117</v>
      </c>
      <c r="E587" s="115" t="s">
        <v>674</v>
      </c>
      <c r="F587" s="118">
        <v>43281.291666666664</v>
      </c>
      <c r="G587" s="119">
        <v>240000</v>
      </c>
      <c r="H587" s="119">
        <v>0</v>
      </c>
      <c r="I587" s="115" t="s">
        <v>1364</v>
      </c>
      <c r="J587" s="120">
        <v>43241.201018518521</v>
      </c>
      <c r="K587" s="115"/>
      <c r="L587" s="115" t="s">
        <v>2124</v>
      </c>
      <c r="M587" s="115" t="s">
        <v>464</v>
      </c>
      <c r="N587" s="127" t="str">
        <f t="shared" si="27"/>
        <v>PK_UEPL_SWP_Data Management Software</v>
      </c>
    </row>
    <row r="588" spans="1:14" hidden="1" x14ac:dyDescent="0.35">
      <c r="A588" s="127" t="str">
        <f t="shared" si="26"/>
        <v>PK_MOL_SWP_DSG</v>
      </c>
      <c r="B588" s="115" t="s">
        <v>961</v>
      </c>
      <c r="C588" s="115" t="s">
        <v>550</v>
      </c>
      <c r="D588" s="115" t="s">
        <v>2117</v>
      </c>
      <c r="E588" s="115" t="s">
        <v>674</v>
      </c>
      <c r="F588" s="118">
        <v>43444.25</v>
      </c>
      <c r="G588" s="119">
        <v>600000</v>
      </c>
      <c r="H588" s="119">
        <v>0</v>
      </c>
      <c r="I588" s="115" t="s">
        <v>1364</v>
      </c>
      <c r="J588" s="120">
        <v>43241.171469907407</v>
      </c>
      <c r="K588" s="115"/>
      <c r="L588" s="115" t="s">
        <v>962</v>
      </c>
      <c r="M588" s="115" t="s">
        <v>464</v>
      </c>
      <c r="N588" s="127" t="str">
        <f t="shared" si="27"/>
        <v>PK_MOL_SWP_DSG</v>
      </c>
    </row>
    <row r="589" spans="1:14" hidden="1" x14ac:dyDescent="0.35">
      <c r="A589" s="127" t="str">
        <f t="shared" si="26"/>
        <v>PK_OPL_SWP_DS Wellplanning</v>
      </c>
      <c r="B589" s="115" t="s">
        <v>908</v>
      </c>
      <c r="C589" s="115" t="s">
        <v>550</v>
      </c>
      <c r="D589" s="115" t="s">
        <v>2117</v>
      </c>
      <c r="E589" s="115" t="s">
        <v>674</v>
      </c>
      <c r="F589" s="118">
        <v>43270.291666666664</v>
      </c>
      <c r="G589" s="119">
        <v>264000</v>
      </c>
      <c r="H589" s="119">
        <v>0</v>
      </c>
      <c r="I589" s="115" t="s">
        <v>1364</v>
      </c>
      <c r="J589" s="120">
        <v>43241.177858796298</v>
      </c>
      <c r="K589" s="115"/>
      <c r="L589" s="115" t="s">
        <v>909</v>
      </c>
      <c r="M589" s="115" t="s">
        <v>464</v>
      </c>
      <c r="N589" s="127" t="str">
        <f t="shared" si="27"/>
        <v>PK_OPL_SWP_DS Wellplanning</v>
      </c>
    </row>
    <row r="590" spans="1:14" hidden="1" x14ac:dyDescent="0.35">
      <c r="A590" s="127" t="str">
        <f t="shared" si="26"/>
        <v>A-DS365_PK_MPCL_SUB_LEA Private Cloud Deployment</v>
      </c>
      <c r="B590" s="115" t="s">
        <v>837</v>
      </c>
      <c r="C590" s="115" t="s">
        <v>550</v>
      </c>
      <c r="D590" s="115" t="s">
        <v>2117</v>
      </c>
      <c r="E590" s="115" t="s">
        <v>674</v>
      </c>
      <c r="F590" s="118">
        <v>43585.291666666664</v>
      </c>
      <c r="G590" s="119">
        <v>1000000</v>
      </c>
      <c r="H590" s="119">
        <v>0</v>
      </c>
      <c r="I590" s="115" t="s">
        <v>2117</v>
      </c>
      <c r="J590" s="120">
        <v>43188.99931712963</v>
      </c>
      <c r="K590" s="115" t="s">
        <v>488</v>
      </c>
      <c r="L590" s="115" t="s">
        <v>751</v>
      </c>
      <c r="M590" s="115" t="s">
        <v>464</v>
      </c>
      <c r="N590" s="127" t="str">
        <f t="shared" si="27"/>
        <v>A-DS365_PK_MPCL_SUB_LEA Private Cloud Deployment</v>
      </c>
    </row>
    <row r="591" spans="1:14" hidden="1" x14ac:dyDescent="0.35">
      <c r="A591" s="127" t="str">
        <f t="shared" si="26"/>
        <v>PK_PPL_SWP_Permedia</v>
      </c>
      <c r="B591" s="115" t="s">
        <v>2125</v>
      </c>
      <c r="C591" s="115" t="s">
        <v>550</v>
      </c>
      <c r="D591" s="115" t="s">
        <v>2117</v>
      </c>
      <c r="E591" s="115" t="s">
        <v>674</v>
      </c>
      <c r="F591" s="118">
        <v>43434.25</v>
      </c>
      <c r="G591" s="119">
        <v>124000</v>
      </c>
      <c r="H591" s="119">
        <v>0</v>
      </c>
      <c r="I591" s="115" t="s">
        <v>2117</v>
      </c>
      <c r="J591" s="120">
        <v>43258.032708333332</v>
      </c>
      <c r="K591" s="115" t="s">
        <v>488</v>
      </c>
      <c r="L591" s="115" t="s">
        <v>2126</v>
      </c>
      <c r="M591" s="115" t="s">
        <v>464</v>
      </c>
      <c r="N591" s="127" t="str">
        <f t="shared" si="27"/>
        <v>PK_PPL_SWP_Permedia</v>
      </c>
    </row>
    <row r="592" spans="1:14" hidden="1" x14ac:dyDescent="0.35">
      <c r="A592" s="127" t="str">
        <f t="shared" si="26"/>
        <v>PK_Eni_SVC_Recall &amp; DSIS connection</v>
      </c>
      <c r="B592" s="115" t="s">
        <v>937</v>
      </c>
      <c r="C592" s="115" t="s">
        <v>550</v>
      </c>
      <c r="D592" s="115" t="s">
        <v>2117</v>
      </c>
      <c r="E592" s="115" t="s">
        <v>674</v>
      </c>
      <c r="F592" s="118">
        <v>43404.291666666664</v>
      </c>
      <c r="G592" s="119">
        <v>50000</v>
      </c>
      <c r="H592" s="119">
        <v>50000</v>
      </c>
      <c r="I592" s="115" t="s">
        <v>2117</v>
      </c>
      <c r="J592" s="120">
        <v>43238.195150462961</v>
      </c>
      <c r="K592" s="115" t="s">
        <v>488</v>
      </c>
      <c r="L592" s="115" t="s">
        <v>938</v>
      </c>
      <c r="M592" s="115" t="s">
        <v>464</v>
      </c>
      <c r="N592" s="127" t="str">
        <f t="shared" si="27"/>
        <v>PK_Eni_SVC_Recall &amp; DSIS connection</v>
      </c>
    </row>
    <row r="593" spans="1:14" hidden="1" x14ac:dyDescent="0.35">
      <c r="A593" s="127" t="str">
        <f t="shared" si="26"/>
        <v>PK_OGDCL_SWP_Nexus</v>
      </c>
      <c r="B593" s="115" t="s">
        <v>2127</v>
      </c>
      <c r="C593" s="115" t="s">
        <v>550</v>
      </c>
      <c r="D593" s="115" t="s">
        <v>2117</v>
      </c>
      <c r="E593" s="115" t="s">
        <v>674</v>
      </c>
      <c r="F593" s="118">
        <v>43496.25</v>
      </c>
      <c r="G593" s="119">
        <v>170000</v>
      </c>
      <c r="H593" s="119">
        <v>0</v>
      </c>
      <c r="I593" s="115" t="s">
        <v>2117</v>
      </c>
      <c r="J593" s="120">
        <v>43258.038807870369</v>
      </c>
      <c r="K593" s="115" t="s">
        <v>488</v>
      </c>
      <c r="L593" s="115" t="s">
        <v>2128</v>
      </c>
      <c r="M593" s="115" t="s">
        <v>464</v>
      </c>
      <c r="N593" s="127" t="str">
        <f t="shared" si="27"/>
        <v>PK_OGDCL_SWP_Nexus</v>
      </c>
    </row>
    <row r="594" spans="1:14" hidden="1" x14ac:dyDescent="0.35">
      <c r="A594" s="127" t="str">
        <f t="shared" si="26"/>
        <v>PK_KPOGCL_SWP_Nexus</v>
      </c>
      <c r="B594" s="115" t="s">
        <v>2129</v>
      </c>
      <c r="C594" s="115" t="s">
        <v>550</v>
      </c>
      <c r="D594" s="115" t="s">
        <v>2117</v>
      </c>
      <c r="E594" s="115" t="s">
        <v>674</v>
      </c>
      <c r="F594" s="118">
        <v>43465.25</v>
      </c>
      <c r="G594" s="119">
        <v>170000</v>
      </c>
      <c r="H594" s="119">
        <v>0</v>
      </c>
      <c r="I594" s="115" t="s">
        <v>2117</v>
      </c>
      <c r="J594" s="120">
        <v>43258.037094907406</v>
      </c>
      <c r="K594" s="115" t="s">
        <v>488</v>
      </c>
      <c r="L594" s="115" t="s">
        <v>2130</v>
      </c>
      <c r="M594" s="115" t="s">
        <v>464</v>
      </c>
      <c r="N594" s="127" t="str">
        <f t="shared" si="27"/>
        <v>PK_KPOGCL_SWP_Nexus</v>
      </c>
    </row>
    <row r="595" spans="1:14" hidden="1" x14ac:dyDescent="0.35">
      <c r="A595" s="127" t="str">
        <f t="shared" si="26"/>
        <v>PK_MPCL_SVC_WellPlan WELLCAT Training</v>
      </c>
      <c r="B595" s="115" t="s">
        <v>838</v>
      </c>
      <c r="C595" s="115" t="s">
        <v>550</v>
      </c>
      <c r="D595" s="115" t="s">
        <v>2117</v>
      </c>
      <c r="E595" s="115" t="s">
        <v>126</v>
      </c>
      <c r="F595" s="118">
        <v>43312.291666666664</v>
      </c>
      <c r="G595" s="119">
        <v>18000</v>
      </c>
      <c r="H595" s="119">
        <v>18000</v>
      </c>
      <c r="I595" s="115" t="s">
        <v>2117</v>
      </c>
      <c r="J595" s="120">
        <v>43229.929236111115</v>
      </c>
      <c r="K595" s="115" t="s">
        <v>488</v>
      </c>
      <c r="L595" s="115" t="s">
        <v>839</v>
      </c>
      <c r="M595" s="115" t="s">
        <v>464</v>
      </c>
      <c r="N595" s="127" t="str">
        <f t="shared" si="27"/>
        <v>PK_MPCL_SVC_WellPlan WELLCAT Training</v>
      </c>
    </row>
    <row r="596" spans="1:14" hidden="1" x14ac:dyDescent="0.35">
      <c r="A596" s="127" t="str">
        <f t="shared" si="26"/>
        <v>PK_MPCL_SWP_Permedia</v>
      </c>
      <c r="B596" s="115" t="s">
        <v>2131</v>
      </c>
      <c r="C596" s="115" t="s">
        <v>550</v>
      </c>
      <c r="D596" s="115" t="s">
        <v>2117</v>
      </c>
      <c r="E596" s="115" t="s">
        <v>674</v>
      </c>
      <c r="F596" s="118">
        <v>43465.25</v>
      </c>
      <c r="G596" s="119">
        <v>124000</v>
      </c>
      <c r="H596" s="119">
        <v>0</v>
      </c>
      <c r="I596" s="115" t="s">
        <v>2117</v>
      </c>
      <c r="J596" s="120">
        <v>43258.038877314815</v>
      </c>
      <c r="K596" s="115" t="s">
        <v>488</v>
      </c>
      <c r="L596" s="115" t="s">
        <v>2132</v>
      </c>
      <c r="M596" s="115" t="s">
        <v>464</v>
      </c>
      <c r="N596" s="127" t="str">
        <f t="shared" si="27"/>
        <v>PK_MPCL_SWP_Permedia</v>
      </c>
    </row>
    <row r="597" spans="1:14" hidden="1" x14ac:dyDescent="0.35">
      <c r="A597" s="127" t="str">
        <f t="shared" si="26"/>
        <v>PK_OPL_SWP_DSG_LITHOTECT</v>
      </c>
      <c r="B597" s="115" t="s">
        <v>2133</v>
      </c>
      <c r="C597" s="115" t="s">
        <v>550</v>
      </c>
      <c r="D597" s="115" t="s">
        <v>2117</v>
      </c>
      <c r="E597" s="115" t="s">
        <v>674</v>
      </c>
      <c r="F597" s="118">
        <v>43312.291666666664</v>
      </c>
      <c r="G597" s="119">
        <v>41960</v>
      </c>
      <c r="H597" s="119">
        <v>0</v>
      </c>
      <c r="I597" s="115" t="s">
        <v>2117</v>
      </c>
      <c r="J597" s="120">
        <v>43257.964583333334</v>
      </c>
      <c r="K597" s="115" t="s">
        <v>488</v>
      </c>
      <c r="L597" s="115" t="s">
        <v>2134</v>
      </c>
      <c r="M597" s="115" t="s">
        <v>464</v>
      </c>
      <c r="N597" s="127" t="str">
        <f t="shared" si="27"/>
        <v>PK_OPL_SWP_DSG_LITHOTECT</v>
      </c>
    </row>
    <row r="598" spans="1:14" hidden="1" x14ac:dyDescent="0.35">
      <c r="A598" s="127" t="str">
        <f t="shared" si="26"/>
        <v>PK_OGDCL_SWP_ D&amp;C, Openwells and EDT Suite</v>
      </c>
      <c r="B598" s="115" t="s">
        <v>834</v>
      </c>
      <c r="C598" s="115" t="s">
        <v>550</v>
      </c>
      <c r="D598" s="115" t="s">
        <v>2117</v>
      </c>
      <c r="E598" s="115" t="s">
        <v>126</v>
      </c>
      <c r="F598" s="118">
        <v>43367.291666666664</v>
      </c>
      <c r="G598" s="119">
        <v>600000</v>
      </c>
      <c r="H598" s="119">
        <v>0</v>
      </c>
      <c r="I598" s="115" t="s">
        <v>854</v>
      </c>
      <c r="J598" s="120">
        <v>43235.180196759262</v>
      </c>
      <c r="K598" s="115" t="s">
        <v>488</v>
      </c>
      <c r="L598" s="115" t="s">
        <v>554</v>
      </c>
      <c r="M598" s="115" t="s">
        <v>464</v>
      </c>
      <c r="N598" s="127" t="str">
        <f t="shared" si="27"/>
        <v>PK_OGDCL_SWP_ D&amp;C, Openwells and EDT Suite</v>
      </c>
    </row>
    <row r="599" spans="1:14" hidden="1" x14ac:dyDescent="0.35">
      <c r="A599" s="127" t="str">
        <f t="shared" si="26"/>
        <v>PK_PPL_SVC_Onsite/Offsite Services for Production Tech. Dept. (WELLCAT/WellPlan)</v>
      </c>
      <c r="B599" s="115" t="s">
        <v>973</v>
      </c>
      <c r="C599" s="115" t="s">
        <v>550</v>
      </c>
      <c r="D599" s="115" t="s">
        <v>2117</v>
      </c>
      <c r="E599" s="115" t="s">
        <v>127</v>
      </c>
      <c r="F599" s="118">
        <v>43248.291666666664</v>
      </c>
      <c r="G599" s="119">
        <v>20000</v>
      </c>
      <c r="H599" s="119">
        <v>20000</v>
      </c>
      <c r="I599" s="115" t="s">
        <v>1373</v>
      </c>
      <c r="J599" s="120">
        <v>43174.131689814814</v>
      </c>
      <c r="K599" s="115" t="s">
        <v>488</v>
      </c>
      <c r="L599" s="115" t="s">
        <v>783</v>
      </c>
      <c r="M599" s="115" t="s">
        <v>464</v>
      </c>
      <c r="N599" s="127" t="str">
        <f t="shared" si="27"/>
        <v>PK_PPL_SVC_Onsite/Offsite Services for Production Tech. Dept. (WELLCAT/WellPlan)</v>
      </c>
    </row>
    <row r="600" spans="1:14" hidden="1" x14ac:dyDescent="0.35">
      <c r="A600" s="127" t="str">
        <f t="shared" si="26"/>
        <v>PK_OGDCL_SVC_Production Optimization Assessment - Pilot</v>
      </c>
      <c r="B600" s="115" t="s">
        <v>1368</v>
      </c>
      <c r="C600" s="115" t="s">
        <v>550</v>
      </c>
      <c r="D600" s="115" t="s">
        <v>2117</v>
      </c>
      <c r="E600" s="115" t="s">
        <v>674</v>
      </c>
      <c r="F600" s="118">
        <v>43409.25</v>
      </c>
      <c r="G600" s="119">
        <v>1</v>
      </c>
      <c r="H600" s="119">
        <v>1</v>
      </c>
      <c r="I600" s="115" t="s">
        <v>1373</v>
      </c>
      <c r="J600" s="120">
        <v>43174.131226851852</v>
      </c>
      <c r="K600" s="115" t="s">
        <v>488</v>
      </c>
      <c r="L600" s="115" t="s">
        <v>1369</v>
      </c>
      <c r="M600" s="115" t="s">
        <v>464</v>
      </c>
      <c r="N600" s="127" t="str">
        <f t="shared" si="27"/>
        <v>PK_OGDCL_SVC_Production Optimization Assessment - Pilot</v>
      </c>
    </row>
    <row r="601" spans="1:14" hidden="1" x14ac:dyDescent="0.35">
      <c r="A601" s="127" t="str">
        <f t="shared" si="26"/>
        <v>PK_OPL_SVC_School of Exploration &amp; Training Services</v>
      </c>
      <c r="B601" s="115" t="s">
        <v>840</v>
      </c>
      <c r="C601" s="115" t="s">
        <v>550</v>
      </c>
      <c r="D601" s="115" t="s">
        <v>2117</v>
      </c>
      <c r="E601" s="115" t="s">
        <v>674</v>
      </c>
      <c r="F601" s="118">
        <v>43332.291666666664</v>
      </c>
      <c r="G601" s="119">
        <v>70000</v>
      </c>
      <c r="H601" s="119">
        <v>70000</v>
      </c>
      <c r="I601" s="115" t="s">
        <v>1373</v>
      </c>
      <c r="J601" s="120">
        <v>43174.131307870368</v>
      </c>
      <c r="K601" s="115" t="s">
        <v>488</v>
      </c>
      <c r="L601" s="115" t="s">
        <v>841</v>
      </c>
      <c r="M601" s="115" t="s">
        <v>464</v>
      </c>
      <c r="N601" s="127" t="str">
        <f t="shared" si="27"/>
        <v>PK_OPL_SVC_School of Exploration &amp; Training Services</v>
      </c>
    </row>
    <row r="602" spans="1:14" hidden="1" x14ac:dyDescent="0.35">
      <c r="A602" s="127" t="str">
        <f t="shared" si="26"/>
        <v>PK_ENI_SVC_Onsite Services</v>
      </c>
      <c r="B602" s="115" t="s">
        <v>2135</v>
      </c>
      <c r="C602" s="115" t="s">
        <v>550</v>
      </c>
      <c r="D602" s="115" t="s">
        <v>2117</v>
      </c>
      <c r="E602" s="115" t="s">
        <v>126</v>
      </c>
      <c r="F602" s="118">
        <v>43353.291666666664</v>
      </c>
      <c r="G602" s="119">
        <v>70000</v>
      </c>
      <c r="H602" s="119">
        <v>70000</v>
      </c>
      <c r="I602" s="115" t="s">
        <v>1373</v>
      </c>
      <c r="J602" s="120">
        <v>43174.131018518521</v>
      </c>
      <c r="K602" s="115" t="s">
        <v>488</v>
      </c>
      <c r="L602" s="115" t="s">
        <v>742</v>
      </c>
      <c r="M602" s="115" t="s">
        <v>464</v>
      </c>
      <c r="N602" s="127" t="str">
        <f t="shared" si="27"/>
        <v>PK_ENI_SVC_Onsite Services</v>
      </c>
    </row>
    <row r="603" spans="1:14" hidden="1" x14ac:dyDescent="0.35">
      <c r="A603" s="127" t="str">
        <f t="shared" si="26"/>
        <v>PK_OGDCL_SWP_DSG for Unconventional Team</v>
      </c>
      <c r="B603" s="115" t="s">
        <v>963</v>
      </c>
      <c r="C603" s="115" t="s">
        <v>550</v>
      </c>
      <c r="D603" s="115" t="s">
        <v>2117</v>
      </c>
      <c r="E603" s="115" t="s">
        <v>674</v>
      </c>
      <c r="F603" s="118">
        <v>43326.291666666664</v>
      </c>
      <c r="G603" s="119">
        <v>720000</v>
      </c>
      <c r="H603" s="119">
        <v>0</v>
      </c>
      <c r="I603" s="115" t="s">
        <v>1373</v>
      </c>
      <c r="J603" s="120">
        <v>43174.131273148145</v>
      </c>
      <c r="K603" s="115" t="s">
        <v>488</v>
      </c>
      <c r="L603" s="115" t="s">
        <v>964</v>
      </c>
      <c r="M603" s="115" t="s">
        <v>464</v>
      </c>
      <c r="N603" s="127" t="str">
        <f t="shared" si="27"/>
        <v>PK_OGDCL_SWP_DSG for Unconventional Team</v>
      </c>
    </row>
    <row r="604" spans="1:14" hidden="1" x14ac:dyDescent="0.35">
      <c r="A604" s="127" t="str">
        <f t="shared" si="26"/>
        <v>PK_OPL_SVC_WELLCAT Training</v>
      </c>
      <c r="B604" s="115" t="s">
        <v>914</v>
      </c>
      <c r="C604" s="115" t="s">
        <v>550</v>
      </c>
      <c r="D604" s="115" t="s">
        <v>2117</v>
      </c>
      <c r="E604" s="115" t="s">
        <v>674</v>
      </c>
      <c r="F604" s="118">
        <v>43360.291666666664</v>
      </c>
      <c r="G604" s="119">
        <v>20000</v>
      </c>
      <c r="H604" s="119">
        <v>20000</v>
      </c>
      <c r="I604" s="115" t="s">
        <v>1373</v>
      </c>
      <c r="J604" s="120">
        <v>43174.131527777776</v>
      </c>
      <c r="K604" s="115" t="s">
        <v>488</v>
      </c>
      <c r="L604" s="115" t="s">
        <v>915</v>
      </c>
      <c r="M604" s="115" t="s">
        <v>464</v>
      </c>
      <c r="N604" s="127" t="str">
        <f t="shared" si="27"/>
        <v>PK_OPL_SVC_WELLCAT Training</v>
      </c>
    </row>
    <row r="605" spans="1:14" hidden="1" x14ac:dyDescent="0.35">
      <c r="A605" s="127" t="str">
        <f t="shared" si="26"/>
        <v>PK_OGDCL_SWP_DSG for Exploration Teams</v>
      </c>
      <c r="B605" s="115" t="s">
        <v>2136</v>
      </c>
      <c r="C605" s="115" t="s">
        <v>550</v>
      </c>
      <c r="D605" s="115" t="s">
        <v>2117</v>
      </c>
      <c r="E605" s="115" t="s">
        <v>674</v>
      </c>
      <c r="F605" s="118">
        <v>43431.25</v>
      </c>
      <c r="G605" s="119">
        <v>575000</v>
      </c>
      <c r="H605" s="119">
        <v>0</v>
      </c>
      <c r="I605" s="115" t="s">
        <v>1364</v>
      </c>
      <c r="J605" s="120">
        <v>43249.651736111111</v>
      </c>
      <c r="K605" s="115" t="s">
        <v>488</v>
      </c>
      <c r="L605" s="115" t="s">
        <v>1365</v>
      </c>
      <c r="M605" s="115" t="s">
        <v>464</v>
      </c>
      <c r="N605" s="127" t="str">
        <f t="shared" si="27"/>
        <v>PK_OGDCL_SWP_DSG for Exploration Teams</v>
      </c>
    </row>
    <row r="606" spans="1:14" hidden="1" x14ac:dyDescent="0.35">
      <c r="A606" s="127" t="str">
        <f t="shared" si="26"/>
        <v>PK_UEPL_SWP_AFI Drillworks &amp; DS Wellplanning Licenses</v>
      </c>
      <c r="B606" s="115" t="s">
        <v>1481</v>
      </c>
      <c r="C606" s="115" t="s">
        <v>550</v>
      </c>
      <c r="D606" s="115" t="s">
        <v>2117</v>
      </c>
      <c r="E606" s="115" t="s">
        <v>127</v>
      </c>
      <c r="F606" s="118">
        <v>43368.291666666664</v>
      </c>
      <c r="G606" s="119">
        <v>91800</v>
      </c>
      <c r="H606" s="119">
        <v>0</v>
      </c>
      <c r="I606" s="115" t="s">
        <v>1364</v>
      </c>
      <c r="J606" s="120">
        <v>43241.218888888892</v>
      </c>
      <c r="K606" s="115" t="s">
        <v>488</v>
      </c>
      <c r="L606" s="115" t="s">
        <v>1351</v>
      </c>
      <c r="M606" s="115" t="s">
        <v>464</v>
      </c>
      <c r="N606" s="127" t="str">
        <f t="shared" si="27"/>
        <v>PK_UEPL_SWP_AFI Drillworks &amp; DS Wellplanning Licenses</v>
      </c>
    </row>
    <row r="607" spans="1:14" hidden="1" x14ac:dyDescent="0.35">
      <c r="A607" s="127" t="str">
        <f t="shared" si="26"/>
        <v>PK_KPOGCL_SWP_Geosciences_M&amp;S Renewal</v>
      </c>
      <c r="B607" s="115" t="s">
        <v>2137</v>
      </c>
      <c r="C607" s="115" t="s">
        <v>550</v>
      </c>
      <c r="D607" s="115" t="s">
        <v>2117</v>
      </c>
      <c r="E607" s="115" t="s">
        <v>127</v>
      </c>
      <c r="F607" s="118">
        <v>43186.291666666664</v>
      </c>
      <c r="G607" s="119">
        <v>233000</v>
      </c>
      <c r="H607" s="119">
        <v>0</v>
      </c>
      <c r="I607" s="115" t="s">
        <v>1364</v>
      </c>
      <c r="J607" s="120">
        <v>43249.580682870372</v>
      </c>
      <c r="K607" s="115" t="s">
        <v>488</v>
      </c>
      <c r="L607" s="115" t="s">
        <v>2138</v>
      </c>
      <c r="M607" s="115" t="s">
        <v>464</v>
      </c>
      <c r="N607" s="127" t="str">
        <f t="shared" si="27"/>
        <v>PK_KPOGCL_SWP_Geosciences_M&amp;S Renewal</v>
      </c>
    </row>
    <row r="608" spans="1:14" x14ac:dyDescent="0.35">
      <c r="A608" s="127" t="str">
        <f t="shared" si="26"/>
        <v>PK_MPCL_SVC_DS Petrophysics Training</v>
      </c>
      <c r="B608" s="115" t="s">
        <v>2139</v>
      </c>
      <c r="C608" s="115" t="s">
        <v>550</v>
      </c>
      <c r="D608" s="115" t="s">
        <v>2117</v>
      </c>
      <c r="E608" s="115" t="s">
        <v>127</v>
      </c>
      <c r="F608" s="118">
        <v>43241.291666666664</v>
      </c>
      <c r="G608" s="119">
        <v>10000</v>
      </c>
      <c r="H608" s="119">
        <v>10000</v>
      </c>
      <c r="I608" s="115" t="s">
        <v>1364</v>
      </c>
      <c r="J608" s="120">
        <v>43241.212060185186</v>
      </c>
      <c r="K608" s="115" t="s">
        <v>488</v>
      </c>
      <c r="L608" s="115" t="s">
        <v>2140</v>
      </c>
      <c r="M608" s="115" t="s">
        <v>464</v>
      </c>
      <c r="N608" s="127" t="str">
        <f t="shared" si="27"/>
        <v>PK_MPCL_SVC_DS Petrophysics Training</v>
      </c>
    </row>
    <row r="609" spans="1:14" hidden="1" x14ac:dyDescent="0.35">
      <c r="A609" s="127" t="str">
        <f t="shared" si="26"/>
        <v>PK_OGDCL_HW_Landmark Earth</v>
      </c>
      <c r="B609" s="115" t="s">
        <v>2141</v>
      </c>
      <c r="C609" s="115" t="s">
        <v>550</v>
      </c>
      <c r="D609" s="115" t="s">
        <v>2117</v>
      </c>
      <c r="E609" s="115" t="s">
        <v>674</v>
      </c>
      <c r="F609" s="118">
        <v>43677.291666666664</v>
      </c>
      <c r="G609" s="119">
        <v>700001</v>
      </c>
      <c r="H609" s="119">
        <v>0</v>
      </c>
      <c r="I609" s="115" t="s">
        <v>1364</v>
      </c>
      <c r="J609" s="120">
        <v>43241.199282407404</v>
      </c>
      <c r="K609" s="115" t="s">
        <v>488</v>
      </c>
      <c r="L609" s="115" t="s">
        <v>2142</v>
      </c>
      <c r="M609" s="115" t="s">
        <v>464</v>
      </c>
      <c r="N609" s="127" t="str">
        <f t="shared" si="27"/>
        <v>PK_OGDCL_HW_Landmark Earth</v>
      </c>
    </row>
    <row r="610" spans="1:14" hidden="1" x14ac:dyDescent="0.35">
      <c r="A610" s="127" t="str">
        <f t="shared" si="26"/>
        <v>PK_UEPL_SWP_Openwells &amp; Recall</v>
      </c>
      <c r="B610" s="115" t="s">
        <v>2143</v>
      </c>
      <c r="C610" s="115" t="s">
        <v>550</v>
      </c>
      <c r="D610" s="115" t="s">
        <v>2117</v>
      </c>
      <c r="E610" s="115" t="s">
        <v>674</v>
      </c>
      <c r="F610" s="118">
        <v>43312.291666666664</v>
      </c>
      <c r="G610" s="119">
        <v>50000</v>
      </c>
      <c r="H610" s="119">
        <v>0</v>
      </c>
      <c r="I610" s="115" t="s">
        <v>1364</v>
      </c>
      <c r="J610" s="120">
        <v>43261.122488425928</v>
      </c>
      <c r="K610" s="115" t="s">
        <v>488</v>
      </c>
      <c r="L610" s="115" t="s">
        <v>2144</v>
      </c>
      <c r="M610" s="115" t="s">
        <v>464</v>
      </c>
      <c r="N610" s="127" t="str">
        <f t="shared" si="27"/>
        <v>PK_UEPL_SWP_Openwells &amp; Recall</v>
      </c>
    </row>
    <row r="611" spans="1:14" hidden="1" x14ac:dyDescent="0.35">
      <c r="A611" s="127" t="str">
        <f t="shared" si="26"/>
        <v>PK_MPCL_M&amp;S Renewal</v>
      </c>
      <c r="B611" s="115" t="s">
        <v>2145</v>
      </c>
      <c r="C611" s="115" t="s">
        <v>550</v>
      </c>
      <c r="D611" s="115" t="s">
        <v>2117</v>
      </c>
      <c r="E611" s="115" t="s">
        <v>127</v>
      </c>
      <c r="F611" s="118">
        <v>43281.291666666664</v>
      </c>
      <c r="G611" s="119">
        <v>185000</v>
      </c>
      <c r="H611" s="119">
        <v>0</v>
      </c>
      <c r="I611" s="115" t="s">
        <v>1364</v>
      </c>
      <c r="J611" s="120">
        <v>43261.123379629629</v>
      </c>
      <c r="K611" s="115" t="s">
        <v>488</v>
      </c>
      <c r="L611" s="115" t="s">
        <v>2146</v>
      </c>
      <c r="M611" s="115" t="s">
        <v>464</v>
      </c>
      <c r="N611" s="127" t="str">
        <f t="shared" si="27"/>
        <v>PK_MPCL_M&amp;S Renewal</v>
      </c>
    </row>
    <row r="612" spans="1:14" hidden="1" x14ac:dyDescent="0.35">
      <c r="A612" s="127" t="str">
        <f t="shared" si="26"/>
        <v>AU_Twinza_Perpetual_EDT suite</v>
      </c>
      <c r="B612" s="115" t="s">
        <v>1370</v>
      </c>
      <c r="C612" s="115" t="s">
        <v>1372</v>
      </c>
      <c r="D612" s="115" t="s">
        <v>1191</v>
      </c>
      <c r="E612" s="115" t="s">
        <v>127</v>
      </c>
      <c r="F612" s="118">
        <v>43245.291666666664</v>
      </c>
      <c r="G612" s="119">
        <v>67000</v>
      </c>
      <c r="H612" s="119">
        <v>0</v>
      </c>
      <c r="I612" s="115" t="s">
        <v>1373</v>
      </c>
      <c r="J612" s="120">
        <v>43207.154293981483</v>
      </c>
      <c r="K612" s="115"/>
      <c r="L612" s="115" t="s">
        <v>1371</v>
      </c>
      <c r="M612" s="115" t="s">
        <v>464</v>
      </c>
      <c r="N612" s="127" t="str">
        <f t="shared" si="27"/>
        <v>AU_Twinza_Perpetual_EDT suite</v>
      </c>
    </row>
    <row r="613" spans="1:14" hidden="1" x14ac:dyDescent="0.35">
      <c r="A613" s="127" t="str">
        <f t="shared" si="26"/>
        <v>PH_PGPC_EDT_SWP</v>
      </c>
      <c r="B613" s="115" t="s">
        <v>2147</v>
      </c>
      <c r="C613" s="115" t="s">
        <v>2149</v>
      </c>
      <c r="D613" s="115" t="s">
        <v>1053</v>
      </c>
      <c r="E613" s="115" t="s">
        <v>127</v>
      </c>
      <c r="F613" s="118">
        <v>43300.291666666664</v>
      </c>
      <c r="G613" s="119">
        <v>39805</v>
      </c>
      <c r="H613" s="119">
        <v>0</v>
      </c>
      <c r="I613" s="115" t="s">
        <v>1053</v>
      </c>
      <c r="J613" s="120">
        <v>43215.943807870368</v>
      </c>
      <c r="K613" s="115"/>
      <c r="L613" s="115" t="s">
        <v>2148</v>
      </c>
      <c r="M613" s="115" t="s">
        <v>464</v>
      </c>
      <c r="N613" s="127" t="str">
        <f t="shared" si="27"/>
        <v>PH_PGPC_EDT_SWP</v>
      </c>
    </row>
    <row r="614" spans="1:14" x14ac:dyDescent="0.35">
      <c r="A614" s="127" t="str">
        <f t="shared" si="26"/>
        <v>QAR_QPD_SWP_drilling Suite</v>
      </c>
      <c r="B614" s="115" t="s">
        <v>974</v>
      </c>
      <c r="C614" s="115" t="s">
        <v>555</v>
      </c>
      <c r="D614" s="115" t="s">
        <v>496</v>
      </c>
      <c r="E614" s="115" t="s">
        <v>674</v>
      </c>
      <c r="F614" s="118">
        <v>43524.25</v>
      </c>
      <c r="G614" s="119">
        <v>98000</v>
      </c>
      <c r="H614" s="119">
        <v>10000</v>
      </c>
      <c r="I614" s="115" t="s">
        <v>496</v>
      </c>
      <c r="J614" s="120">
        <v>43108.096030092594</v>
      </c>
      <c r="K614" s="115"/>
      <c r="L614" s="115" t="s">
        <v>766</v>
      </c>
      <c r="M614" s="115" t="s">
        <v>464</v>
      </c>
      <c r="N614" s="127" t="str">
        <f t="shared" si="27"/>
        <v>QAR_QPD_SWP_drilling Suite</v>
      </c>
    </row>
    <row r="615" spans="1:14" hidden="1" x14ac:dyDescent="0.35">
      <c r="A615" s="127" t="str">
        <f t="shared" si="26"/>
        <v>QAR _QP_SWI_AFI licence sale</v>
      </c>
      <c r="B615" s="115" t="s">
        <v>842</v>
      </c>
      <c r="C615" s="115" t="s">
        <v>555</v>
      </c>
      <c r="D615" s="115" t="s">
        <v>496</v>
      </c>
      <c r="E615" s="115" t="s">
        <v>127</v>
      </c>
      <c r="F615" s="118">
        <v>43312.291666666664</v>
      </c>
      <c r="G615" s="119">
        <v>36000</v>
      </c>
      <c r="H615" s="119">
        <v>0</v>
      </c>
      <c r="I615" s="115" t="s">
        <v>496</v>
      </c>
      <c r="J615" s="120">
        <v>43264.013275462959</v>
      </c>
      <c r="K615" s="115"/>
      <c r="L615" s="115" t="s">
        <v>767</v>
      </c>
      <c r="M615" s="115" t="s">
        <v>464</v>
      </c>
      <c r="N615" s="127" t="str">
        <f t="shared" si="27"/>
        <v>QAR _QP_SWI_AFI licence sale</v>
      </c>
    </row>
    <row r="616" spans="1:14" hidden="1" x14ac:dyDescent="0.35">
      <c r="A616" s="127" t="str">
        <f t="shared" si="26"/>
        <v>QAR_NOC_SWP_Recall</v>
      </c>
      <c r="B616" s="115" t="s">
        <v>941</v>
      </c>
      <c r="C616" s="115" t="s">
        <v>555</v>
      </c>
      <c r="D616" s="115" t="s">
        <v>496</v>
      </c>
      <c r="E616" s="115" t="s">
        <v>127</v>
      </c>
      <c r="F616" s="118">
        <v>43433.25</v>
      </c>
      <c r="G616" s="119">
        <v>800000</v>
      </c>
      <c r="H616" s="119">
        <v>0</v>
      </c>
      <c r="I616" s="115" t="s">
        <v>496</v>
      </c>
      <c r="J616" s="120">
        <v>43233.008576388886</v>
      </c>
      <c r="K616" s="115"/>
      <c r="L616" s="115" t="s">
        <v>942</v>
      </c>
      <c r="M616" s="115" t="s">
        <v>464</v>
      </c>
      <c r="N616" s="127" t="str">
        <f t="shared" si="27"/>
        <v>QAR_NOC_SWP_Recall</v>
      </c>
    </row>
    <row r="617" spans="1:14" hidden="1" x14ac:dyDescent="0.35">
      <c r="A617" s="127" t="str">
        <f t="shared" si="26"/>
        <v>QAR_QP_SWP_Productiondatamanagement</v>
      </c>
      <c r="B617" s="115" t="s">
        <v>943</v>
      </c>
      <c r="C617" s="115" t="s">
        <v>555</v>
      </c>
      <c r="D617" s="115" t="s">
        <v>496</v>
      </c>
      <c r="E617" s="115" t="s">
        <v>674</v>
      </c>
      <c r="F617" s="118">
        <v>43343.291666666664</v>
      </c>
      <c r="G617" s="119">
        <v>65000</v>
      </c>
      <c r="H617" s="119">
        <v>0</v>
      </c>
      <c r="I617" s="115" t="s">
        <v>496</v>
      </c>
      <c r="J617" s="120">
        <v>43102.987314814818</v>
      </c>
      <c r="K617" s="115"/>
      <c r="L617" s="115" t="s">
        <v>944</v>
      </c>
      <c r="M617" s="115" t="s">
        <v>464</v>
      </c>
      <c r="N617" s="127" t="str">
        <f t="shared" si="27"/>
        <v>QAR_QP_SWP_Productiondatamanagement</v>
      </c>
    </row>
    <row r="618" spans="1:14" hidden="1" x14ac:dyDescent="0.35">
      <c r="A618" s="127" t="str">
        <f t="shared" si="26"/>
        <v>QAR_QP(INTERNATIONAL)_SUB_Palantir</v>
      </c>
      <c r="B618" s="115" t="s">
        <v>939</v>
      </c>
      <c r="C618" s="115" t="s">
        <v>555</v>
      </c>
      <c r="D618" s="115" t="s">
        <v>496</v>
      </c>
      <c r="E618" s="115" t="s">
        <v>128</v>
      </c>
      <c r="F618" s="118">
        <v>43251.291666666664</v>
      </c>
      <c r="G618" s="119">
        <v>100000</v>
      </c>
      <c r="H618" s="119">
        <v>100000</v>
      </c>
      <c r="I618" s="115" t="s">
        <v>496</v>
      </c>
      <c r="J618" s="120">
        <v>43187.053946759261</v>
      </c>
      <c r="K618" s="115"/>
      <c r="L618" s="115" t="s">
        <v>940</v>
      </c>
      <c r="M618" s="115" t="s">
        <v>464</v>
      </c>
      <c r="N618" s="127" t="str">
        <f t="shared" si="27"/>
        <v>QAR_QP(INTERNATIONAL)_SUB_Palantir</v>
      </c>
    </row>
    <row r="619" spans="1:14" hidden="1" x14ac:dyDescent="0.35">
      <c r="A619" s="127" t="str">
        <f t="shared" si="26"/>
        <v>QAR_Dolphin_SWP_wellintegrity</v>
      </c>
      <c r="B619" s="115" t="s">
        <v>2150</v>
      </c>
      <c r="C619" s="115" t="s">
        <v>555</v>
      </c>
      <c r="D619" s="115" t="s">
        <v>496</v>
      </c>
      <c r="E619" s="115" t="s">
        <v>127</v>
      </c>
      <c r="F619" s="118">
        <v>43434.25</v>
      </c>
      <c r="G619" s="119">
        <v>650000</v>
      </c>
      <c r="H619" s="119">
        <v>300000</v>
      </c>
      <c r="I619" s="115" t="s">
        <v>496</v>
      </c>
      <c r="J619" s="120">
        <v>43148.998506944445</v>
      </c>
      <c r="K619" s="115"/>
      <c r="L619" s="115" t="s">
        <v>2151</v>
      </c>
      <c r="M619" s="115" t="s">
        <v>464</v>
      </c>
      <c r="N619" s="127" t="str">
        <f t="shared" si="27"/>
        <v>QAR_Dolphin_SWP_wellintegrity</v>
      </c>
    </row>
    <row r="620" spans="1:14" hidden="1" x14ac:dyDescent="0.35">
      <c r="A620" s="127" t="str">
        <f t="shared" si="26"/>
        <v>QAR_NOC_SVC_Drilling_Analytics</v>
      </c>
      <c r="B620" s="115" t="s">
        <v>2152</v>
      </c>
      <c r="C620" s="115" t="s">
        <v>555</v>
      </c>
      <c r="D620" s="115" t="s">
        <v>496</v>
      </c>
      <c r="E620" s="115" t="s">
        <v>674</v>
      </c>
      <c r="F620" s="118">
        <v>43465.25</v>
      </c>
      <c r="G620" s="119">
        <v>40000</v>
      </c>
      <c r="H620" s="119">
        <v>40000</v>
      </c>
      <c r="I620" s="115" t="s">
        <v>496</v>
      </c>
      <c r="J620" s="120">
        <v>43208.972384259258</v>
      </c>
      <c r="K620" s="115"/>
      <c r="L620" s="115" t="s">
        <v>2153</v>
      </c>
      <c r="M620" s="115" t="s">
        <v>464</v>
      </c>
      <c r="N620" s="127" t="str">
        <f t="shared" si="27"/>
        <v>QAR_NOC_SVC_Drilling_Analytics</v>
      </c>
    </row>
    <row r="621" spans="1:14" hidden="1" x14ac:dyDescent="0.35">
      <c r="A621" s="127" t="str">
        <f t="shared" si="26"/>
        <v>QAR_QG_SWP_FinderReplacement</v>
      </c>
      <c r="B621" s="115" t="s">
        <v>843</v>
      </c>
      <c r="C621" s="115" t="s">
        <v>555</v>
      </c>
      <c r="D621" s="115" t="s">
        <v>496</v>
      </c>
      <c r="E621" s="115" t="s">
        <v>674</v>
      </c>
      <c r="F621" s="118">
        <v>43465.25</v>
      </c>
      <c r="G621" s="119">
        <v>300000</v>
      </c>
      <c r="H621" s="119">
        <v>0</v>
      </c>
      <c r="I621" s="115" t="s">
        <v>496</v>
      </c>
      <c r="J621" s="120">
        <v>43099.971817129626</v>
      </c>
      <c r="K621" s="115"/>
      <c r="L621" s="115" t="s">
        <v>844</v>
      </c>
      <c r="M621" s="115" t="s">
        <v>464</v>
      </c>
      <c r="N621" s="127" t="str">
        <f t="shared" si="27"/>
        <v>QAR_QG_SWP_FinderReplacement</v>
      </c>
    </row>
    <row r="622" spans="1:14" hidden="1" x14ac:dyDescent="0.35">
      <c r="A622" s="127" t="str">
        <f t="shared" si="26"/>
        <v>QAR_NOC_SWP_LMKR_partner_PETROHIVE</v>
      </c>
      <c r="B622" s="115" t="s">
        <v>1385</v>
      </c>
      <c r="C622" s="115" t="s">
        <v>555</v>
      </c>
      <c r="D622" s="115" t="s">
        <v>496</v>
      </c>
      <c r="E622" s="115" t="s">
        <v>674</v>
      </c>
      <c r="F622" s="118">
        <v>43343.291666666664</v>
      </c>
      <c r="G622" s="119">
        <v>110000</v>
      </c>
      <c r="H622" s="119">
        <v>0</v>
      </c>
      <c r="I622" s="115" t="s">
        <v>496</v>
      </c>
      <c r="J622" s="120">
        <v>43250.96738425926</v>
      </c>
      <c r="K622" s="115"/>
      <c r="L622" s="115" t="s">
        <v>1386</v>
      </c>
      <c r="M622" s="115" t="s">
        <v>464</v>
      </c>
      <c r="N622" s="127" t="str">
        <f t="shared" si="27"/>
        <v>QAR_NOC_SWP_LMKR_partner_PETROHIVE</v>
      </c>
    </row>
    <row r="623" spans="1:14" hidden="1" x14ac:dyDescent="0.35">
      <c r="A623" s="127" t="str">
        <f t="shared" si="26"/>
        <v>QAR_NOC_Pilot_DSIS_Techsessio</v>
      </c>
      <c r="B623" s="115" t="s">
        <v>2154</v>
      </c>
      <c r="C623" s="115" t="s">
        <v>555</v>
      </c>
      <c r="D623" s="115" t="s">
        <v>496</v>
      </c>
      <c r="E623" s="115" t="s">
        <v>127</v>
      </c>
      <c r="F623" s="118">
        <v>43312.291666666664</v>
      </c>
      <c r="G623" s="119">
        <v>50000</v>
      </c>
      <c r="H623" s="119">
        <v>50000</v>
      </c>
      <c r="I623" s="115" t="s">
        <v>496</v>
      </c>
      <c r="J623" s="120">
        <v>43233.035717592589</v>
      </c>
      <c r="K623" s="115"/>
      <c r="L623" s="115" t="s">
        <v>2155</v>
      </c>
      <c r="M623" s="115" t="s">
        <v>464</v>
      </c>
      <c r="N623" s="127" t="str">
        <f t="shared" si="27"/>
        <v>QAR_NOC_Pilot_DSIS_Techsessio</v>
      </c>
    </row>
    <row r="624" spans="1:14" hidden="1" x14ac:dyDescent="0.35">
      <c r="A624" s="127" t="str">
        <f t="shared" si="26"/>
        <v>QAR_QP_TechDay_Geoscience_Services</v>
      </c>
      <c r="B624" s="115" t="s">
        <v>2156</v>
      </c>
      <c r="C624" s="115" t="s">
        <v>555</v>
      </c>
      <c r="D624" s="115" t="s">
        <v>496</v>
      </c>
      <c r="E624" s="115" t="s">
        <v>674</v>
      </c>
      <c r="F624" s="118">
        <v>43281.291666666664</v>
      </c>
      <c r="G624" s="119">
        <v>20000</v>
      </c>
      <c r="H624" s="119">
        <v>20000</v>
      </c>
      <c r="I624" s="115" t="s">
        <v>496</v>
      </c>
      <c r="J624" s="120">
        <v>43248.037615740737</v>
      </c>
      <c r="K624" s="115"/>
      <c r="L624" s="115" t="s">
        <v>2157</v>
      </c>
      <c r="M624" s="115" t="s">
        <v>464</v>
      </c>
      <c r="N624" s="127" t="str">
        <f t="shared" si="27"/>
        <v>QAR_QP_TechDay_Geoscience_Services</v>
      </c>
    </row>
    <row r="625" spans="1:14" hidden="1" x14ac:dyDescent="0.35">
      <c r="A625" s="127" t="str">
        <f t="shared" si="26"/>
        <v>QAR_NOC_techday_RT_datacollection_edgeappliances</v>
      </c>
      <c r="B625" s="115" t="s">
        <v>2158</v>
      </c>
      <c r="C625" s="115" t="s">
        <v>555</v>
      </c>
      <c r="D625" s="115" t="s">
        <v>496</v>
      </c>
      <c r="E625" s="115" t="s">
        <v>674</v>
      </c>
      <c r="F625" s="118">
        <v>43312.291666666664</v>
      </c>
      <c r="G625" s="119">
        <v>50000</v>
      </c>
      <c r="H625" s="119">
        <v>50000</v>
      </c>
      <c r="I625" s="115" t="s">
        <v>496</v>
      </c>
      <c r="J625" s="120">
        <v>43152.926493055558</v>
      </c>
      <c r="K625" s="115"/>
      <c r="L625" s="115" t="s">
        <v>2159</v>
      </c>
      <c r="M625" s="115" t="s">
        <v>464</v>
      </c>
    </row>
    <row r="626" spans="1:14" x14ac:dyDescent="0.35">
      <c r="A626" s="127" t="str">
        <f t="shared" si="26"/>
        <v>QAR_QG_Techday_netool_training</v>
      </c>
      <c r="B626" s="115" t="s">
        <v>2160</v>
      </c>
      <c r="C626" s="115" t="s">
        <v>555</v>
      </c>
      <c r="D626" s="115" t="s">
        <v>496</v>
      </c>
      <c r="E626" s="115" t="s">
        <v>674</v>
      </c>
      <c r="F626" s="118">
        <v>43312.291666666664</v>
      </c>
      <c r="G626" s="119">
        <v>30000</v>
      </c>
      <c r="H626" s="119">
        <v>30000</v>
      </c>
      <c r="I626" s="115" t="s">
        <v>496</v>
      </c>
      <c r="J626" s="120">
        <v>43256.98704861111</v>
      </c>
      <c r="K626" s="115"/>
      <c r="L626" s="115" t="s">
        <v>2161</v>
      </c>
      <c r="M626" s="115" t="s">
        <v>464</v>
      </c>
    </row>
    <row r="627" spans="1:14" hidden="1" x14ac:dyDescent="0.35">
      <c r="A627" s="127" t="str">
        <f t="shared" si="26"/>
        <v>QAR_SWP_QPD_geoscience</v>
      </c>
      <c r="B627" s="115" t="s">
        <v>2162</v>
      </c>
      <c r="C627" s="115" t="s">
        <v>555</v>
      </c>
      <c r="D627" s="115" t="s">
        <v>496</v>
      </c>
      <c r="E627" s="115" t="s">
        <v>674</v>
      </c>
      <c r="F627" s="118">
        <v>43465.25</v>
      </c>
      <c r="G627" s="119">
        <v>118000</v>
      </c>
      <c r="H627" s="119">
        <v>0</v>
      </c>
      <c r="I627" s="115" t="s">
        <v>496</v>
      </c>
      <c r="J627" s="120">
        <v>43223.05877314815</v>
      </c>
      <c r="K627" s="115"/>
      <c r="L627" s="115" t="s">
        <v>2163</v>
      </c>
      <c r="M627" s="115" t="s">
        <v>464</v>
      </c>
    </row>
    <row r="628" spans="1:14" hidden="1" x14ac:dyDescent="0.35">
      <c r="A628" s="127" t="str">
        <f t="shared" si="26"/>
        <v>Qatar_QG_SWP_Drilling</v>
      </c>
      <c r="B628" s="115" t="s">
        <v>2164</v>
      </c>
      <c r="C628" s="115" t="s">
        <v>555</v>
      </c>
      <c r="D628" s="115" t="s">
        <v>496</v>
      </c>
      <c r="E628" s="115" t="s">
        <v>674</v>
      </c>
      <c r="F628" s="118">
        <v>43373.291666666664</v>
      </c>
      <c r="G628" s="119">
        <v>100000</v>
      </c>
      <c r="H628" s="119">
        <v>0</v>
      </c>
      <c r="I628" s="115" t="s">
        <v>496</v>
      </c>
      <c r="J628" s="120">
        <v>43248.085763888892</v>
      </c>
      <c r="K628" s="115"/>
      <c r="L628" s="115" t="s">
        <v>2165</v>
      </c>
      <c r="M628" s="115" t="s">
        <v>464</v>
      </c>
      <c r="N628" s="127" t="str">
        <f t="shared" ref="N628:N674" si="28">HYPERLINK(CONCATENATE("http://crm.corp.halliburton.com/SalesMethod/main.aspx?etc=3&amp;id=%7b",L628,"%7d&amp;pagetype=entityrecord "),B628)</f>
        <v>Qatar_QG_SWP_Drilling</v>
      </c>
    </row>
    <row r="629" spans="1:14" x14ac:dyDescent="0.35">
      <c r="A629" s="127" t="str">
        <f t="shared" ref="A629:A675" si="29">HYPERLINK(CONCATENATE("http://crm.corp.halliburton.com/SalesMethod/main.aspx?etc=3&amp;id=%7b",L629,"%7d&amp;pagetype=entityrecord "),B629)</f>
        <v>QAR_QP_DSG_training</v>
      </c>
      <c r="B629" s="115" t="s">
        <v>2166</v>
      </c>
      <c r="C629" s="115" t="s">
        <v>555</v>
      </c>
      <c r="D629" s="115" t="s">
        <v>496</v>
      </c>
      <c r="E629" s="115" t="s">
        <v>674</v>
      </c>
      <c r="F629" s="118">
        <v>43465.25</v>
      </c>
      <c r="G629" s="119">
        <v>30000</v>
      </c>
      <c r="H629" s="119">
        <v>30000</v>
      </c>
      <c r="I629" s="115" t="s">
        <v>496</v>
      </c>
      <c r="J629" s="120">
        <v>43250.969965277778</v>
      </c>
      <c r="K629" s="115"/>
      <c r="L629" s="115" t="s">
        <v>2167</v>
      </c>
      <c r="M629" s="115" t="s">
        <v>464</v>
      </c>
      <c r="N629" s="127" t="str">
        <f t="shared" si="28"/>
        <v>QAR_QP_DSG_training</v>
      </c>
    </row>
    <row r="630" spans="1:14" hidden="1" x14ac:dyDescent="0.35">
      <c r="A630" s="127" t="str">
        <f t="shared" si="29"/>
        <v>QAR_QP_SWP_WellIntegrity_solution</v>
      </c>
      <c r="B630" s="115" t="s">
        <v>1381</v>
      </c>
      <c r="C630" s="115" t="s">
        <v>555</v>
      </c>
      <c r="D630" s="115" t="s">
        <v>496</v>
      </c>
      <c r="E630" s="115" t="s">
        <v>674</v>
      </c>
      <c r="F630" s="118">
        <v>43342.291666666664</v>
      </c>
      <c r="G630" s="119">
        <v>110000</v>
      </c>
      <c r="H630" s="119">
        <v>50000</v>
      </c>
      <c r="I630" s="115" t="s">
        <v>496</v>
      </c>
      <c r="J630" s="120">
        <v>43131.205243055556</v>
      </c>
      <c r="K630" s="115"/>
      <c r="L630" s="115" t="s">
        <v>1382</v>
      </c>
      <c r="M630" s="115" t="s">
        <v>464</v>
      </c>
      <c r="N630" s="127" t="str">
        <f t="shared" si="28"/>
        <v>QAR_QP_SWP_WellIntegrity_solution</v>
      </c>
    </row>
    <row r="631" spans="1:14" hidden="1" x14ac:dyDescent="0.35">
      <c r="A631" s="127" t="str">
        <f t="shared" si="29"/>
        <v>QAR_SWP_Dolphin_reservoir_simulation</v>
      </c>
      <c r="B631" s="115" t="s">
        <v>1379</v>
      </c>
      <c r="C631" s="115" t="s">
        <v>555</v>
      </c>
      <c r="D631" s="115" t="s">
        <v>496</v>
      </c>
      <c r="E631" s="115" t="s">
        <v>674</v>
      </c>
      <c r="F631" s="118">
        <v>43465.25</v>
      </c>
      <c r="G631" s="119">
        <v>120000</v>
      </c>
      <c r="H631" s="119">
        <v>0</v>
      </c>
      <c r="I631" s="115" t="s">
        <v>496</v>
      </c>
      <c r="J631" s="120">
        <v>43213.09003472222</v>
      </c>
      <c r="K631" s="115"/>
      <c r="L631" s="115" t="s">
        <v>1380</v>
      </c>
      <c r="M631" s="115" t="s">
        <v>464</v>
      </c>
      <c r="N631" s="127" t="str">
        <f t="shared" si="28"/>
        <v>QAR_SWP_Dolphin_reservoir_simulation</v>
      </c>
    </row>
    <row r="632" spans="1:14" hidden="1" x14ac:dyDescent="0.35">
      <c r="A632" s="127" t="str">
        <f t="shared" si="29"/>
        <v>QAR_QP_SWP_drilling_software_suite</v>
      </c>
      <c r="B632" s="115" t="s">
        <v>1383</v>
      </c>
      <c r="C632" s="115" t="s">
        <v>555</v>
      </c>
      <c r="D632" s="115" t="s">
        <v>496</v>
      </c>
      <c r="E632" s="115" t="s">
        <v>128</v>
      </c>
      <c r="F632" s="118">
        <v>43404.291666666664</v>
      </c>
      <c r="G632" s="119">
        <v>2020000</v>
      </c>
      <c r="H632" s="119">
        <v>0</v>
      </c>
      <c r="I632" s="115" t="s">
        <v>496</v>
      </c>
      <c r="J632" s="120">
        <v>43256.981354166666</v>
      </c>
      <c r="K632" s="115"/>
      <c r="L632" s="115" t="s">
        <v>1384</v>
      </c>
      <c r="M632" s="115" t="s">
        <v>464</v>
      </c>
      <c r="N632" s="127" t="str">
        <f t="shared" si="28"/>
        <v>QAR_QP_SWP_drilling_software_suite</v>
      </c>
    </row>
    <row r="633" spans="1:14" hidden="1" x14ac:dyDescent="0.35">
      <c r="A633" s="127" t="str">
        <f t="shared" ref="A633:A642" si="30">HYPERLINK(CONCATENATE("http://crm.corp.halliburton.com/SalesMethod/main.aspx?etc=3&amp;id=%7b",L633,"%7d&amp;pagetype=entityrecord "),B633)</f>
        <v>A-VOF_QAR_NOC_SVC_IOF</v>
      </c>
      <c r="B633" s="115" t="s">
        <v>845</v>
      </c>
      <c r="C633" s="115" t="s">
        <v>555</v>
      </c>
      <c r="D633" s="115" t="s">
        <v>496</v>
      </c>
      <c r="E633" s="115" t="s">
        <v>674</v>
      </c>
      <c r="F633" s="118">
        <v>43432.25</v>
      </c>
      <c r="G633" s="119">
        <v>250000</v>
      </c>
      <c r="H633" s="119">
        <v>250000</v>
      </c>
      <c r="I633" s="115" t="s">
        <v>496</v>
      </c>
      <c r="J633" s="120">
        <v>43120.993981481479</v>
      </c>
      <c r="K633" s="115"/>
      <c r="L633" s="115" t="s">
        <v>769</v>
      </c>
      <c r="M633" s="115" t="s">
        <v>464</v>
      </c>
      <c r="N633" s="127" t="str">
        <f t="shared" ref="N633:N642" si="31">HYPERLINK(CONCATENATE("http://crm.corp.halliburton.com/SalesMethod/main.aspx?etc=3&amp;id=%7b",L633,"%7d&amp;pagetype=entityrecord "),B633)</f>
        <v>A-VOF_QAR_NOC_SVC_IOF</v>
      </c>
    </row>
    <row r="634" spans="1:14" hidden="1" x14ac:dyDescent="0.35">
      <c r="A634" s="127" t="str">
        <f t="shared" si="30"/>
        <v>QAR_QP_SVC_Onsite Drilling support</v>
      </c>
      <c r="B634" s="115" t="s">
        <v>846</v>
      </c>
      <c r="C634" s="115" t="s">
        <v>555</v>
      </c>
      <c r="D634" s="115" t="s">
        <v>496</v>
      </c>
      <c r="E634" s="115" t="s">
        <v>126</v>
      </c>
      <c r="F634" s="118">
        <v>43343.291666666664</v>
      </c>
      <c r="G634" s="119">
        <v>1000000</v>
      </c>
      <c r="H634" s="119">
        <v>1000000</v>
      </c>
      <c r="I634" s="115" t="s">
        <v>496</v>
      </c>
      <c r="J634" s="120">
        <v>43264.009930555556</v>
      </c>
      <c r="K634" s="115"/>
      <c r="L634" s="115" t="s">
        <v>770</v>
      </c>
      <c r="M634" s="115" t="s">
        <v>464</v>
      </c>
      <c r="N634" s="127" t="str">
        <f t="shared" si="31"/>
        <v>QAR_QP_SVC_Onsite Drilling support</v>
      </c>
    </row>
    <row r="635" spans="1:14" x14ac:dyDescent="0.35">
      <c r="A635" s="127" t="str">
        <f t="shared" si="30"/>
        <v>QAR_NOC_SWP_ Netool opportunity</v>
      </c>
      <c r="B635" s="115" t="s">
        <v>848</v>
      </c>
      <c r="C635" s="115" t="s">
        <v>555</v>
      </c>
      <c r="D635" s="115" t="s">
        <v>496</v>
      </c>
      <c r="E635" s="115" t="s">
        <v>127</v>
      </c>
      <c r="F635" s="118">
        <v>43312.291666666664</v>
      </c>
      <c r="G635" s="119">
        <v>92000</v>
      </c>
      <c r="H635" s="119">
        <v>10000</v>
      </c>
      <c r="I635" s="115" t="s">
        <v>496</v>
      </c>
      <c r="J635" s="120">
        <v>43130.042905092596</v>
      </c>
      <c r="K635" s="115"/>
      <c r="L635" s="115" t="s">
        <v>768</v>
      </c>
      <c r="M635" s="115" t="s">
        <v>464</v>
      </c>
      <c r="N635" s="127" t="str">
        <f t="shared" si="31"/>
        <v>QAR_NOC_SWP_ Netool opportunity</v>
      </c>
    </row>
    <row r="636" spans="1:14" hidden="1" x14ac:dyDescent="0.35">
      <c r="A636" s="127" t="str">
        <f t="shared" si="30"/>
        <v>QAR_QP_SUB_Neftex</v>
      </c>
      <c r="B636" s="115" t="s">
        <v>847</v>
      </c>
      <c r="C636" s="115" t="s">
        <v>555</v>
      </c>
      <c r="D636" s="115" t="s">
        <v>496</v>
      </c>
      <c r="E636" s="115" t="s">
        <v>128</v>
      </c>
      <c r="F636" s="118">
        <v>43312.291666666664</v>
      </c>
      <c r="G636" s="119">
        <v>800001</v>
      </c>
      <c r="H636" s="119">
        <v>0</v>
      </c>
      <c r="I636" s="115" t="s">
        <v>496</v>
      </c>
      <c r="J636" s="120">
        <v>43264.040370370371</v>
      </c>
      <c r="K636" s="115"/>
      <c r="L636" s="115" t="s">
        <v>771</v>
      </c>
      <c r="M636" s="115" t="s">
        <v>464</v>
      </c>
      <c r="N636" s="127" t="str">
        <f t="shared" si="31"/>
        <v>QAR_QP_SUB_Neftex</v>
      </c>
    </row>
    <row r="637" spans="1:14" hidden="1" x14ac:dyDescent="0.35">
      <c r="A637" s="127" t="str">
        <f t="shared" si="30"/>
        <v>QAR_NOC_SWP_Drilling</v>
      </c>
      <c r="B637" s="115" t="s">
        <v>2168</v>
      </c>
      <c r="C637" s="115" t="s">
        <v>555</v>
      </c>
      <c r="D637" s="115" t="s">
        <v>496</v>
      </c>
      <c r="E637" s="115" t="s">
        <v>674</v>
      </c>
      <c r="F637" s="118">
        <v>43343.291666666664</v>
      </c>
      <c r="G637" s="119">
        <v>120000</v>
      </c>
      <c r="H637" s="119">
        <v>0</v>
      </c>
      <c r="I637" s="115" t="s">
        <v>496</v>
      </c>
      <c r="J637" s="120">
        <v>43235.164398148147</v>
      </c>
      <c r="K637" s="115"/>
      <c r="L637" s="115" t="s">
        <v>2169</v>
      </c>
      <c r="M637" s="115" t="s">
        <v>464</v>
      </c>
      <c r="N637" s="127" t="str">
        <f t="shared" si="31"/>
        <v>QAR_NOC_SWP_Drilling</v>
      </c>
    </row>
    <row r="638" spans="1:14" hidden="1" x14ac:dyDescent="0.35">
      <c r="A638" s="127" t="str">
        <f t="shared" si="30"/>
        <v>A_Digitalwellconstruction_SWP_QP</v>
      </c>
      <c r="B638" s="115" t="s">
        <v>2170</v>
      </c>
      <c r="C638" s="115" t="s">
        <v>555</v>
      </c>
      <c r="D638" s="115" t="s">
        <v>496</v>
      </c>
      <c r="E638" s="115" t="s">
        <v>127</v>
      </c>
      <c r="F638" s="118">
        <v>43312.291666666664</v>
      </c>
      <c r="G638" s="119">
        <v>170000</v>
      </c>
      <c r="H638" s="119">
        <v>0</v>
      </c>
      <c r="I638" s="115" t="s">
        <v>496</v>
      </c>
      <c r="J638" s="120">
        <v>43248.074490740742</v>
      </c>
      <c r="K638" s="115"/>
      <c r="L638" s="115" t="s">
        <v>2171</v>
      </c>
      <c r="M638" s="115" t="s">
        <v>464</v>
      </c>
      <c r="N638" s="127" t="str">
        <f t="shared" si="31"/>
        <v>A_Digitalwellconstruction_SWP_QP</v>
      </c>
    </row>
    <row r="639" spans="1:14" hidden="1" x14ac:dyDescent="0.35">
      <c r="A639" s="127" t="str">
        <f t="shared" si="30"/>
        <v>QAR_Shell_drilling_services</v>
      </c>
      <c r="B639" s="115" t="s">
        <v>2172</v>
      </c>
      <c r="C639" s="115" t="s">
        <v>555</v>
      </c>
      <c r="D639" s="115" t="s">
        <v>496</v>
      </c>
      <c r="E639" s="115" t="s">
        <v>127</v>
      </c>
      <c r="F639" s="118">
        <v>43312.291666666664</v>
      </c>
      <c r="G639" s="119">
        <v>60000</v>
      </c>
      <c r="H639" s="119">
        <v>0</v>
      </c>
      <c r="I639" s="115" t="s">
        <v>496</v>
      </c>
      <c r="J639" s="120">
        <v>43264.025011574071</v>
      </c>
      <c r="K639" s="115"/>
      <c r="L639" s="115" t="s">
        <v>2173</v>
      </c>
      <c r="M639" s="115" t="s">
        <v>464</v>
      </c>
      <c r="N639" s="127" t="str">
        <f t="shared" si="31"/>
        <v>QAR_Shell_drilling_services</v>
      </c>
    </row>
    <row r="640" spans="1:14" hidden="1" x14ac:dyDescent="0.35">
      <c r="A640" s="127" t="str">
        <f t="shared" si="30"/>
        <v>QAT_RASGAS_SWP_Openwells</v>
      </c>
      <c r="B640" s="115" t="s">
        <v>1377</v>
      </c>
      <c r="C640" s="115" t="s">
        <v>555</v>
      </c>
      <c r="D640" s="115" t="s">
        <v>496</v>
      </c>
      <c r="E640" s="115" t="s">
        <v>674</v>
      </c>
      <c r="F640" s="118">
        <v>43465.25</v>
      </c>
      <c r="G640" s="119">
        <v>220000</v>
      </c>
      <c r="H640" s="119">
        <v>100000</v>
      </c>
      <c r="I640" s="115" t="s">
        <v>496</v>
      </c>
      <c r="J640" s="120">
        <v>43024.158796296295</v>
      </c>
      <c r="K640" s="115"/>
      <c r="L640" s="115" t="s">
        <v>1378</v>
      </c>
      <c r="M640" s="115" t="s">
        <v>464</v>
      </c>
      <c r="N640" s="127" t="str">
        <f t="shared" si="31"/>
        <v>QAT_RASGAS_SWP_Openwells</v>
      </c>
    </row>
    <row r="641" spans="1:14" hidden="1" x14ac:dyDescent="0.35">
      <c r="A641" s="127" t="str">
        <f t="shared" si="30"/>
        <v>QAR_QasGas_WellPlanning_Pilot</v>
      </c>
      <c r="B641" s="115" t="s">
        <v>2174</v>
      </c>
      <c r="C641" s="115" t="s">
        <v>555</v>
      </c>
      <c r="D641" s="115" t="s">
        <v>496</v>
      </c>
      <c r="E641" s="115" t="s">
        <v>674</v>
      </c>
      <c r="F641" s="118">
        <v>43465.25</v>
      </c>
      <c r="G641" s="119">
        <v>70000</v>
      </c>
      <c r="H641" s="119">
        <v>0</v>
      </c>
      <c r="I641" s="115" t="s">
        <v>496</v>
      </c>
      <c r="J641" s="120">
        <v>43236.120347222219</v>
      </c>
      <c r="K641" s="115"/>
      <c r="L641" s="115" t="s">
        <v>1374</v>
      </c>
      <c r="M641" s="115" t="s">
        <v>464</v>
      </c>
      <c r="N641" s="127" t="str">
        <f t="shared" si="31"/>
        <v>QAR_QasGas_WellPlanning_Pilot</v>
      </c>
    </row>
    <row r="642" spans="1:14" hidden="1" x14ac:dyDescent="0.35">
      <c r="A642" s="127" t="str">
        <f t="shared" si="30"/>
        <v>QAR_NOC_SWP_DSWP</v>
      </c>
      <c r="B642" s="115" t="s">
        <v>1375</v>
      </c>
      <c r="C642" s="115" t="s">
        <v>555</v>
      </c>
      <c r="D642" s="115" t="s">
        <v>496</v>
      </c>
      <c r="E642" s="115" t="s">
        <v>674</v>
      </c>
      <c r="F642" s="118">
        <v>43465.25</v>
      </c>
      <c r="G642" s="119">
        <v>120000</v>
      </c>
      <c r="H642" s="119">
        <v>0</v>
      </c>
      <c r="I642" s="115" t="s">
        <v>496</v>
      </c>
      <c r="J642" s="120">
        <v>43151.091249999998</v>
      </c>
      <c r="K642" s="115"/>
      <c r="L642" s="115" t="s">
        <v>1376</v>
      </c>
      <c r="M642" s="115" t="s">
        <v>464</v>
      </c>
      <c r="N642" s="127" t="str">
        <f t="shared" si="31"/>
        <v>QAR_NOC_SWP_DSWP</v>
      </c>
    </row>
    <row r="643" spans="1:14" hidden="1" x14ac:dyDescent="0.35">
      <c r="A643" s="127" t="str">
        <f t="shared" si="29"/>
        <v>QAR_SWP_DolphinEnergy_data_Management</v>
      </c>
      <c r="B643" s="115" t="s">
        <v>2175</v>
      </c>
      <c r="C643" s="115" t="s">
        <v>555</v>
      </c>
      <c r="D643" s="115" t="s">
        <v>496</v>
      </c>
      <c r="E643" s="115" t="s">
        <v>674</v>
      </c>
      <c r="F643" s="118">
        <v>43465.25</v>
      </c>
      <c r="G643" s="119">
        <v>0</v>
      </c>
      <c r="H643" s="119">
        <v>0</v>
      </c>
      <c r="I643" s="115" t="s">
        <v>496</v>
      </c>
      <c r="J643" s="120">
        <v>43250.966284722221</v>
      </c>
      <c r="K643" s="115"/>
      <c r="L643" s="115" t="s">
        <v>2176</v>
      </c>
      <c r="M643" s="115" t="s">
        <v>464</v>
      </c>
      <c r="N643" s="127" t="str">
        <f t="shared" si="28"/>
        <v>QAR_SWP_DolphinEnergy_data_Management</v>
      </c>
    </row>
    <row r="644" spans="1:14" hidden="1" x14ac:dyDescent="0.35">
      <c r="A644" s="127" t="str">
        <f t="shared" si="29"/>
        <v>QAR_QP_SWS_RTOC_drilling</v>
      </c>
      <c r="B644" s="115" t="s">
        <v>1482</v>
      </c>
      <c r="C644" s="115" t="s">
        <v>555</v>
      </c>
      <c r="D644" s="115" t="s">
        <v>496</v>
      </c>
      <c r="E644" s="115" t="s">
        <v>674</v>
      </c>
      <c r="F644" s="118">
        <v>43465.25</v>
      </c>
      <c r="G644" s="119">
        <v>2200000</v>
      </c>
      <c r="H644" s="119">
        <v>0</v>
      </c>
      <c r="I644" s="115" t="s">
        <v>2177</v>
      </c>
      <c r="J644" s="120">
        <v>43237.166238425925</v>
      </c>
      <c r="K644" s="115"/>
      <c r="L644" s="115" t="s">
        <v>1483</v>
      </c>
      <c r="M644" s="115" t="s">
        <v>464</v>
      </c>
      <c r="N644" s="127" t="str">
        <f t="shared" si="28"/>
        <v>QAR_QP_SWS_RTOC_drilling</v>
      </c>
    </row>
    <row r="645" spans="1:14" hidden="1" x14ac:dyDescent="0.35">
      <c r="A645" s="127" t="str">
        <f t="shared" si="29"/>
        <v>QAR_QPD_SWP_DSWIM</v>
      </c>
      <c r="B645" s="115" t="s">
        <v>975</v>
      </c>
      <c r="C645" s="115" t="s">
        <v>555</v>
      </c>
      <c r="D645" s="115" t="s">
        <v>496</v>
      </c>
      <c r="E645" s="115" t="s">
        <v>674</v>
      </c>
      <c r="F645" s="118">
        <v>43434.25</v>
      </c>
      <c r="G645" s="119">
        <v>220000</v>
      </c>
      <c r="H645" s="119">
        <v>100000</v>
      </c>
      <c r="I645" s="115" t="s">
        <v>496</v>
      </c>
      <c r="J645" s="120">
        <v>43199.021238425928</v>
      </c>
      <c r="K645" s="115" t="s">
        <v>546</v>
      </c>
      <c r="L645" s="115" t="s">
        <v>976</v>
      </c>
      <c r="M645" s="115" t="s">
        <v>464</v>
      </c>
      <c r="N645" s="127" t="str">
        <f t="shared" si="28"/>
        <v>QAR_QPD_SWP_DSWIM</v>
      </c>
    </row>
    <row r="646" spans="1:14" x14ac:dyDescent="0.35">
      <c r="A646" s="127" t="str">
        <f t="shared" si="29"/>
        <v>QAR_QP_SWP_NEXUS</v>
      </c>
      <c r="B646" s="115" t="s">
        <v>981</v>
      </c>
      <c r="C646" s="115" t="s">
        <v>555</v>
      </c>
      <c r="D646" s="115" t="s">
        <v>496</v>
      </c>
      <c r="E646" s="115" t="s">
        <v>127</v>
      </c>
      <c r="F646" s="118">
        <v>43373.291666666664</v>
      </c>
      <c r="G646" s="119">
        <v>95000</v>
      </c>
      <c r="H646" s="119">
        <v>30000</v>
      </c>
      <c r="I646" s="115" t="s">
        <v>496</v>
      </c>
      <c r="J646" s="120">
        <v>43264.01699074074</v>
      </c>
      <c r="K646" s="115" t="s">
        <v>546</v>
      </c>
      <c r="L646" s="115" t="s">
        <v>982</v>
      </c>
      <c r="M646" s="115" t="s">
        <v>464</v>
      </c>
      <c r="N646" s="127" t="str">
        <f t="shared" si="28"/>
        <v>QAR_QP_SWP_NEXUS</v>
      </c>
    </row>
    <row r="647" spans="1:14" hidden="1" x14ac:dyDescent="0.35">
      <c r="A647" s="127" t="str">
        <f t="shared" si="29"/>
        <v>A-VOF_QAR_QP_SVC_IOF</v>
      </c>
      <c r="B647" s="115" t="s">
        <v>849</v>
      </c>
      <c r="C647" s="115" t="s">
        <v>555</v>
      </c>
      <c r="D647" s="115" t="s">
        <v>496</v>
      </c>
      <c r="E647" s="115" t="s">
        <v>674</v>
      </c>
      <c r="F647" s="118">
        <v>43465.25</v>
      </c>
      <c r="G647" s="119">
        <v>3000000</v>
      </c>
      <c r="H647" s="119">
        <v>1000000</v>
      </c>
      <c r="I647" s="115" t="s">
        <v>496</v>
      </c>
      <c r="J647" s="120">
        <v>43221.090775462966</v>
      </c>
      <c r="K647" s="115" t="s">
        <v>772</v>
      </c>
      <c r="L647" s="115" t="s">
        <v>743</v>
      </c>
      <c r="M647" s="115" t="s">
        <v>464</v>
      </c>
      <c r="N647" s="127" t="str">
        <f t="shared" si="28"/>
        <v>A-VOF_QAR_QP_SVC_IOF</v>
      </c>
    </row>
    <row r="648" spans="1:14" x14ac:dyDescent="0.35">
      <c r="A648" s="127" t="str">
        <f t="shared" si="29"/>
        <v>QAR_QP_SWP_DSpetrophysics&amp;DSIS</v>
      </c>
      <c r="B648" s="115" t="s">
        <v>850</v>
      </c>
      <c r="C648" s="115" t="s">
        <v>555</v>
      </c>
      <c r="D648" s="115" t="s">
        <v>496</v>
      </c>
      <c r="E648" s="115" t="s">
        <v>674</v>
      </c>
      <c r="F648" s="118">
        <v>43312.291666666664</v>
      </c>
      <c r="G648" s="119">
        <v>30002</v>
      </c>
      <c r="H648" s="119">
        <v>30000</v>
      </c>
      <c r="I648" s="115" t="s">
        <v>496</v>
      </c>
      <c r="J648" s="120">
        <v>43256.984131944446</v>
      </c>
      <c r="K648" s="115" t="s">
        <v>772</v>
      </c>
      <c r="L648" s="115" t="s">
        <v>851</v>
      </c>
      <c r="M648" s="115" t="s">
        <v>464</v>
      </c>
      <c r="N648" s="127" t="str">
        <f t="shared" si="28"/>
        <v>QAR_QP_SWP_DSpetrophysics&amp;DSIS</v>
      </c>
    </row>
    <row r="649" spans="1:14" hidden="1" x14ac:dyDescent="0.35">
      <c r="A649" s="127" t="str">
        <f t="shared" si="29"/>
        <v>QAR_QG_SVC-PETCOM-Phase 2-Support</v>
      </c>
      <c r="B649" s="115" t="s">
        <v>853</v>
      </c>
      <c r="C649" s="115" t="s">
        <v>555</v>
      </c>
      <c r="D649" s="115" t="s">
        <v>496</v>
      </c>
      <c r="E649" s="115" t="s">
        <v>127</v>
      </c>
      <c r="F649" s="118">
        <v>43434.25</v>
      </c>
      <c r="G649" s="119">
        <v>1500000</v>
      </c>
      <c r="H649" s="119">
        <v>1500000</v>
      </c>
      <c r="I649" s="115" t="s">
        <v>496</v>
      </c>
      <c r="J649" s="120">
        <v>43136.94054398148</v>
      </c>
      <c r="K649" s="115" t="s">
        <v>496</v>
      </c>
      <c r="L649" s="115" t="s">
        <v>556</v>
      </c>
      <c r="M649" s="115" t="s">
        <v>464</v>
      </c>
      <c r="N649" s="127" t="str">
        <f t="shared" si="28"/>
        <v>QAR_QG_SVC-PETCOM-Phase 2-Support</v>
      </c>
    </row>
    <row r="650" spans="1:14" x14ac:dyDescent="0.35">
      <c r="A650" s="127" t="str">
        <f t="shared" si="29"/>
        <v>QAR_QP_SVC_Onsite support project_through IT/DM</v>
      </c>
      <c r="B650" s="115" t="s">
        <v>852</v>
      </c>
      <c r="C650" s="115" t="s">
        <v>555</v>
      </c>
      <c r="D650" s="115" t="s">
        <v>496</v>
      </c>
      <c r="E650" s="115" t="s">
        <v>674</v>
      </c>
      <c r="F650" s="118">
        <v>43312.291666666664</v>
      </c>
      <c r="G650" s="119">
        <v>30000</v>
      </c>
      <c r="H650" s="119">
        <v>30000</v>
      </c>
      <c r="I650" s="115" t="s">
        <v>496</v>
      </c>
      <c r="J650" s="120">
        <v>43233.022962962961</v>
      </c>
      <c r="K650" s="115" t="s">
        <v>496</v>
      </c>
      <c r="L650" s="115" t="s">
        <v>734</v>
      </c>
      <c r="M650" s="115" t="s">
        <v>464</v>
      </c>
      <c r="N650" s="127" t="str">
        <f t="shared" si="28"/>
        <v>QAR_QP_SVC_Onsite support project_through IT/DM</v>
      </c>
    </row>
    <row r="651" spans="1:14" hidden="1" x14ac:dyDescent="0.35">
      <c r="A651" s="127" t="str">
        <f t="shared" si="29"/>
        <v>SA_Aramco_M&amp;S_UR_Q3 M&amp;S</v>
      </c>
      <c r="B651" s="115" t="s">
        <v>2178</v>
      </c>
      <c r="C651" s="115" t="s">
        <v>557</v>
      </c>
      <c r="D651" s="115" t="s">
        <v>855</v>
      </c>
      <c r="E651" s="115" t="s">
        <v>127</v>
      </c>
      <c r="F651" s="118">
        <v>43297.291666666664</v>
      </c>
      <c r="G651" s="119">
        <v>95403</v>
      </c>
      <c r="H651" s="119">
        <v>0</v>
      </c>
      <c r="I651" s="115" t="s">
        <v>1061</v>
      </c>
      <c r="J651" s="120">
        <v>43250.054965277777</v>
      </c>
      <c r="K651" s="115"/>
      <c r="L651" s="115" t="s">
        <v>2179</v>
      </c>
      <c r="M651" s="115" t="s">
        <v>464</v>
      </c>
      <c r="N651" s="127" t="str">
        <f t="shared" si="28"/>
        <v>SA_Aramco_M&amp;S_UR_Q3 M&amp;S</v>
      </c>
    </row>
    <row r="652" spans="1:14" hidden="1" x14ac:dyDescent="0.35">
      <c r="A652" s="127" t="str">
        <f t="shared" si="29"/>
        <v>SA_Aramco_M&amp;S_UR_Q4 M&amp;S</v>
      </c>
      <c r="B652" s="115" t="s">
        <v>2180</v>
      </c>
      <c r="C652" s="115" t="s">
        <v>557</v>
      </c>
      <c r="D652" s="115" t="s">
        <v>855</v>
      </c>
      <c r="E652" s="115" t="s">
        <v>127</v>
      </c>
      <c r="F652" s="118">
        <v>43389.291666666664</v>
      </c>
      <c r="G652" s="119">
        <v>954023</v>
      </c>
      <c r="H652" s="119">
        <v>0</v>
      </c>
      <c r="I652" s="115" t="s">
        <v>1061</v>
      </c>
      <c r="J652" s="120">
        <v>43250.054918981485</v>
      </c>
      <c r="K652" s="115"/>
      <c r="L652" s="115" t="s">
        <v>2181</v>
      </c>
      <c r="M652" s="115" t="s">
        <v>464</v>
      </c>
      <c r="N652" s="127" t="str">
        <f t="shared" si="28"/>
        <v>SA_Aramco_M&amp;S_UR_Q4 M&amp;S</v>
      </c>
    </row>
    <row r="653" spans="1:14" hidden="1" x14ac:dyDescent="0.35">
      <c r="A653" s="127" t="str">
        <f t="shared" si="29"/>
        <v>SA_Saudi Aramco_SWP_AFI module evaluation</v>
      </c>
      <c r="B653" s="115" t="s">
        <v>1387</v>
      </c>
      <c r="C653" s="115" t="s">
        <v>557</v>
      </c>
      <c r="D653" s="115" t="s">
        <v>855</v>
      </c>
      <c r="E653" s="115" t="s">
        <v>674</v>
      </c>
      <c r="F653" s="118">
        <v>43118.25</v>
      </c>
      <c r="G653" s="119">
        <v>0</v>
      </c>
      <c r="H653" s="119">
        <v>0</v>
      </c>
      <c r="I653" s="115" t="s">
        <v>1389</v>
      </c>
      <c r="J653" s="120">
        <v>43180.344502314816</v>
      </c>
      <c r="K653" s="115"/>
      <c r="L653" s="115" t="s">
        <v>1388</v>
      </c>
      <c r="M653" s="115" t="s">
        <v>464</v>
      </c>
      <c r="N653" s="127" t="str">
        <f t="shared" si="28"/>
        <v>SA_Saudi Aramco_SWP_AFI module evaluation</v>
      </c>
    </row>
    <row r="654" spans="1:14" hidden="1" x14ac:dyDescent="0.35">
      <c r="A654" s="127" t="str">
        <f t="shared" si="29"/>
        <v>SA_Aramco_RCD_Bigdata [GEO2018]</v>
      </c>
      <c r="B654" s="115" t="s">
        <v>2182</v>
      </c>
      <c r="C654" s="115" t="s">
        <v>557</v>
      </c>
      <c r="D654" s="115" t="s">
        <v>1389</v>
      </c>
      <c r="E654" s="115" t="s">
        <v>674</v>
      </c>
      <c r="F654" s="118">
        <v>43343.291666666664</v>
      </c>
      <c r="G654" s="119">
        <v>0</v>
      </c>
      <c r="H654" s="119">
        <v>0</v>
      </c>
      <c r="I654" s="115" t="s">
        <v>1389</v>
      </c>
      <c r="J654" s="120">
        <v>43180.37777777778</v>
      </c>
      <c r="K654" s="115"/>
      <c r="L654" s="115" t="s">
        <v>2183</v>
      </c>
      <c r="M654" s="115" t="s">
        <v>464</v>
      </c>
      <c r="N654" s="127" t="str">
        <f t="shared" si="28"/>
        <v>SA_Aramco_RCD_Bigdata [GEO2018]</v>
      </c>
    </row>
    <row r="655" spans="1:14" hidden="1" x14ac:dyDescent="0.35">
      <c r="A655" s="127" t="str">
        <f t="shared" si="29"/>
        <v>SA_Aramco_RCD_OEC [GEO2018]</v>
      </c>
      <c r="B655" s="115" t="s">
        <v>2184</v>
      </c>
      <c r="C655" s="115" t="s">
        <v>557</v>
      </c>
      <c r="D655" s="115" t="s">
        <v>1389</v>
      </c>
      <c r="E655" s="115" t="s">
        <v>674</v>
      </c>
      <c r="F655" s="118">
        <v>43373.291666666664</v>
      </c>
      <c r="G655" s="119">
        <v>0</v>
      </c>
      <c r="H655" s="119">
        <v>0</v>
      </c>
      <c r="I655" s="115" t="s">
        <v>1389</v>
      </c>
      <c r="J655" s="120">
        <v>43180.38108796296</v>
      </c>
      <c r="K655" s="115"/>
      <c r="L655" s="115" t="s">
        <v>2185</v>
      </c>
      <c r="M655" s="115" t="s">
        <v>464</v>
      </c>
      <c r="N655" s="127" t="str">
        <f t="shared" si="28"/>
        <v>SA_Aramco_RCD_OEC [GEO2018]</v>
      </c>
    </row>
    <row r="656" spans="1:14" hidden="1" x14ac:dyDescent="0.35">
      <c r="A656" s="127" t="str">
        <f t="shared" si="29"/>
        <v>SA_Aramco_SWP_DSG Geophysics expansion [GEO2018]</v>
      </c>
      <c r="B656" s="115" t="s">
        <v>2186</v>
      </c>
      <c r="C656" s="115" t="s">
        <v>557</v>
      </c>
      <c r="D656" s="115" t="s">
        <v>1389</v>
      </c>
      <c r="E656" s="115" t="s">
        <v>674</v>
      </c>
      <c r="F656" s="118">
        <v>43465.25</v>
      </c>
      <c r="G656" s="119">
        <v>0</v>
      </c>
      <c r="H656" s="119">
        <v>0</v>
      </c>
      <c r="I656" s="115" t="s">
        <v>1389</v>
      </c>
      <c r="J656" s="120">
        <v>43180.38385416667</v>
      </c>
      <c r="K656" s="115"/>
      <c r="L656" s="115" t="s">
        <v>2187</v>
      </c>
      <c r="M656" s="115" t="s">
        <v>464</v>
      </c>
      <c r="N656" s="127" t="str">
        <f t="shared" si="28"/>
        <v>SA_Aramco_SWP_DSG Geophysics expansion [GEO2018]</v>
      </c>
    </row>
    <row r="657" spans="1:14" hidden="1" x14ac:dyDescent="0.35">
      <c r="A657" s="127" t="str">
        <f t="shared" si="29"/>
        <v>SA_Aramco_SWP_HWC_Expansion in RCD [GEO2018]</v>
      </c>
      <c r="B657" s="115" t="s">
        <v>2188</v>
      </c>
      <c r="C657" s="115" t="s">
        <v>557</v>
      </c>
      <c r="D657" s="115" t="s">
        <v>1389</v>
      </c>
      <c r="E657" s="115" t="s">
        <v>674</v>
      </c>
      <c r="F657" s="118">
        <v>43465.25</v>
      </c>
      <c r="G657" s="119">
        <v>0</v>
      </c>
      <c r="H657" s="119">
        <v>0</v>
      </c>
      <c r="I657" s="115" t="s">
        <v>1389</v>
      </c>
      <c r="J657" s="120">
        <v>43242.402407407404</v>
      </c>
      <c r="K657" s="115"/>
      <c r="L657" s="115" t="s">
        <v>2189</v>
      </c>
      <c r="M657" s="115" t="s">
        <v>464</v>
      </c>
      <c r="N657" s="127" t="str">
        <f t="shared" si="28"/>
        <v>SA_Aramco_SWP_HWC_Expansion in RCD [GEO2018]</v>
      </c>
    </row>
    <row r="658" spans="1:14" hidden="1" x14ac:dyDescent="0.35">
      <c r="A658" s="127" t="str">
        <f t="shared" si="29"/>
        <v>SA_UR Aramco_SWP_SVC_DSWP</v>
      </c>
      <c r="B658" s="115" t="s">
        <v>2190</v>
      </c>
      <c r="C658" s="115" t="s">
        <v>557</v>
      </c>
      <c r="D658" s="115" t="s">
        <v>854</v>
      </c>
      <c r="E658" s="115" t="s">
        <v>674</v>
      </c>
      <c r="F658" s="118">
        <v>43404.291666666664</v>
      </c>
      <c r="G658" s="119">
        <v>0</v>
      </c>
      <c r="H658" s="119"/>
      <c r="I658" s="115" t="s">
        <v>854</v>
      </c>
      <c r="J658" s="120">
        <v>43207.032673611109</v>
      </c>
      <c r="K658" s="115"/>
      <c r="L658" s="115" t="s">
        <v>2191</v>
      </c>
      <c r="M658" s="115" t="s">
        <v>464</v>
      </c>
      <c r="N658" s="127" t="str">
        <f t="shared" si="28"/>
        <v>SA_UR Aramco_SWP_SVC_DSWP</v>
      </c>
    </row>
    <row r="659" spans="1:14" hidden="1" x14ac:dyDescent="0.35">
      <c r="A659" s="127" t="str">
        <f t="shared" si="29"/>
        <v>SA_Aramco_SRC_Stuck Pipe Prediction Model</v>
      </c>
      <c r="B659" s="115" t="s">
        <v>2192</v>
      </c>
      <c r="C659" s="115" t="s">
        <v>557</v>
      </c>
      <c r="D659" s="115" t="s">
        <v>855</v>
      </c>
      <c r="E659" s="115" t="s">
        <v>674</v>
      </c>
      <c r="F659" s="118">
        <v>43677.291666666664</v>
      </c>
      <c r="G659" s="119">
        <v>0</v>
      </c>
      <c r="H659" s="119">
        <v>0</v>
      </c>
      <c r="I659" s="115" t="s">
        <v>854</v>
      </c>
      <c r="J659" s="120">
        <v>43263.239247685182</v>
      </c>
      <c r="K659" s="115"/>
      <c r="L659" s="115" t="s">
        <v>2193</v>
      </c>
      <c r="M659" s="115" t="s">
        <v>464</v>
      </c>
      <c r="N659" s="127" t="str">
        <f t="shared" si="28"/>
        <v>SA_Aramco_SRC_Stuck Pipe Prediction Model</v>
      </c>
    </row>
    <row r="660" spans="1:14" hidden="1" x14ac:dyDescent="0.35">
      <c r="A660" s="127" t="str">
        <f t="shared" si="29"/>
        <v>SA_Aramco_SVC_WELLCAT Onsite at SAPED [SF]</v>
      </c>
      <c r="B660" s="115" t="s">
        <v>2194</v>
      </c>
      <c r="C660" s="115" t="s">
        <v>557</v>
      </c>
      <c r="D660" s="115" t="s">
        <v>855</v>
      </c>
      <c r="E660" s="115" t="s">
        <v>127</v>
      </c>
      <c r="F660" s="118">
        <v>43335.291666666664</v>
      </c>
      <c r="G660" s="119">
        <v>640000</v>
      </c>
      <c r="H660" s="119">
        <v>640000</v>
      </c>
      <c r="I660" s="115" t="s">
        <v>854</v>
      </c>
      <c r="J660" s="120">
        <v>43260.72929398148</v>
      </c>
      <c r="K660" s="115"/>
      <c r="L660" s="115" t="s">
        <v>1400</v>
      </c>
      <c r="M660" s="115" t="s">
        <v>464</v>
      </c>
      <c r="N660" s="127" t="str">
        <f t="shared" si="28"/>
        <v>SA_Aramco_SVC_WELLCAT Onsite at SAPED [SF]</v>
      </c>
    </row>
    <row r="661" spans="1:14" x14ac:dyDescent="0.35">
      <c r="A661" s="127" t="str">
        <f t="shared" si="29"/>
        <v>SA_Aramco_SRC_DT Curve Optimization [SF]</v>
      </c>
      <c r="B661" s="115" t="s">
        <v>2195</v>
      </c>
      <c r="C661" s="115" t="s">
        <v>557</v>
      </c>
      <c r="D661" s="115" t="s">
        <v>483</v>
      </c>
      <c r="E661" s="115" t="s">
        <v>674</v>
      </c>
      <c r="F661" s="118">
        <v>43420.25</v>
      </c>
      <c r="G661" s="119">
        <v>150000</v>
      </c>
      <c r="H661" s="119">
        <v>150000</v>
      </c>
      <c r="I661" s="115" t="s">
        <v>854</v>
      </c>
      <c r="J661" s="120">
        <v>43263.239131944443</v>
      </c>
      <c r="K661" s="115"/>
      <c r="L661" s="115" t="s">
        <v>2196</v>
      </c>
      <c r="M661" s="115" t="s">
        <v>464</v>
      </c>
      <c r="N661" s="127" t="str">
        <f t="shared" si="28"/>
        <v>SA_Aramco_SRC_DT Curve Optimization [SF]</v>
      </c>
    </row>
    <row r="662" spans="1:14" hidden="1" x14ac:dyDescent="0.35">
      <c r="A662" s="127" t="str">
        <f t="shared" si="29"/>
        <v>Sperry_Compass Reports_Customization</v>
      </c>
      <c r="B662" s="115" t="s">
        <v>916</v>
      </c>
      <c r="C662" s="115" t="s">
        <v>557</v>
      </c>
      <c r="D662" s="115" t="s">
        <v>854</v>
      </c>
      <c r="E662" s="115" t="s">
        <v>674</v>
      </c>
      <c r="F662" s="118">
        <v>42947.291666666664</v>
      </c>
      <c r="G662" s="119">
        <v>0</v>
      </c>
      <c r="H662" s="119"/>
      <c r="I662" s="115" t="s">
        <v>791</v>
      </c>
      <c r="J662" s="120">
        <v>42975.576527777775</v>
      </c>
      <c r="K662" s="115"/>
      <c r="L662" s="115" t="s">
        <v>917</v>
      </c>
      <c r="M662" s="115" t="s">
        <v>464</v>
      </c>
      <c r="N662" s="127" t="str">
        <f t="shared" si="28"/>
        <v>Sperry_Compass Reports_Customization</v>
      </c>
    </row>
    <row r="663" spans="1:14" hidden="1" x14ac:dyDescent="0.35">
      <c r="A663" s="127" t="str">
        <f t="shared" si="29"/>
        <v>SA_Aramco_SVC_UR Drilling Analytics</v>
      </c>
      <c r="B663" s="115" t="s">
        <v>918</v>
      </c>
      <c r="C663" s="115" t="s">
        <v>557</v>
      </c>
      <c r="D663" s="115" t="s">
        <v>2197</v>
      </c>
      <c r="E663" s="115" t="s">
        <v>674</v>
      </c>
      <c r="F663" s="118">
        <v>43395.291666666664</v>
      </c>
      <c r="G663" s="119">
        <v>0</v>
      </c>
      <c r="H663" s="119">
        <v>0</v>
      </c>
      <c r="I663" s="115" t="s">
        <v>2197</v>
      </c>
      <c r="J663" s="120">
        <v>43234.294131944444</v>
      </c>
      <c r="K663" s="115"/>
      <c r="L663" s="115" t="s">
        <v>777</v>
      </c>
      <c r="M663" s="115" t="s">
        <v>464</v>
      </c>
      <c r="N663" s="127" t="str">
        <f t="shared" si="28"/>
        <v>SA_Aramco_SVC_UR Drilling Analytics</v>
      </c>
    </row>
    <row r="664" spans="1:14" hidden="1" x14ac:dyDescent="0.35">
      <c r="A664" s="127" t="str">
        <f t="shared" si="29"/>
        <v>SA_Aramco_UR_Neftex Insights_new core &amp; Advanced [GEO2018]</v>
      </c>
      <c r="B664" s="115" t="s">
        <v>2198</v>
      </c>
      <c r="C664" s="115" t="s">
        <v>557</v>
      </c>
      <c r="D664" s="115" t="s">
        <v>2197</v>
      </c>
      <c r="E664" s="115" t="s">
        <v>674</v>
      </c>
      <c r="F664" s="118">
        <v>43416.25</v>
      </c>
      <c r="G664" s="119">
        <v>150000</v>
      </c>
      <c r="H664" s="119">
        <v>0</v>
      </c>
      <c r="I664" s="115" t="s">
        <v>2197</v>
      </c>
      <c r="J664" s="120">
        <v>43240.595254629632</v>
      </c>
      <c r="K664" s="115"/>
      <c r="L664" s="115" t="s">
        <v>2199</v>
      </c>
      <c r="M664" s="115" t="s">
        <v>464</v>
      </c>
      <c r="N664" s="127" t="str">
        <f t="shared" si="28"/>
        <v>SA_Aramco_UR_Neftex Insights_new core &amp; Advanced [GEO2018]</v>
      </c>
    </row>
    <row r="665" spans="1:14" hidden="1" x14ac:dyDescent="0.35">
      <c r="A665" s="127" t="str">
        <f t="shared" si="29"/>
        <v>SA_Aramco_SWP_UR_DS_Horizontal Well Correlation Expansion Phase3</v>
      </c>
      <c r="B665" s="115" t="s">
        <v>2200</v>
      </c>
      <c r="C665" s="115" t="s">
        <v>557</v>
      </c>
      <c r="D665" s="115" t="s">
        <v>2197</v>
      </c>
      <c r="E665" s="115" t="s">
        <v>128</v>
      </c>
      <c r="F665" s="118">
        <v>43307.291666666664</v>
      </c>
      <c r="G665" s="119">
        <v>44850</v>
      </c>
      <c r="H665" s="119">
        <v>0</v>
      </c>
      <c r="I665" s="115" t="s">
        <v>2197</v>
      </c>
      <c r="J665" s="120">
        <v>43251.376562500001</v>
      </c>
      <c r="K665" s="115"/>
      <c r="L665" s="115" t="s">
        <v>1390</v>
      </c>
      <c r="M665" s="115" t="s">
        <v>464</v>
      </c>
      <c r="N665" s="127" t="str">
        <f t="shared" si="28"/>
        <v>SA_Aramco_SWP_UR_DS_Horizontal Well Correlation Expansion Phase3</v>
      </c>
    </row>
    <row r="666" spans="1:14" hidden="1" x14ac:dyDescent="0.35">
      <c r="A666" s="127" t="str">
        <f t="shared" si="29"/>
        <v>SA_Aramco_SWP_UR_DSFP_A-DSU_LIFE17_SAUDI ARABIA</v>
      </c>
      <c r="B666" s="115" t="s">
        <v>2201</v>
      </c>
      <c r="C666" s="115" t="s">
        <v>557</v>
      </c>
      <c r="D666" s="115" t="s">
        <v>2197</v>
      </c>
      <c r="E666" s="115" t="s">
        <v>674</v>
      </c>
      <c r="F666" s="118">
        <v>43402.291666666664</v>
      </c>
      <c r="G666" s="119">
        <v>31500</v>
      </c>
      <c r="H666" s="119">
        <v>0</v>
      </c>
      <c r="I666" s="115" t="s">
        <v>2197</v>
      </c>
      <c r="J666" s="120">
        <v>43251.403298611112</v>
      </c>
      <c r="K666" s="115"/>
      <c r="L666" s="115" t="s">
        <v>558</v>
      </c>
      <c r="M666" s="115" t="s">
        <v>464</v>
      </c>
      <c r="N666" s="127" t="str">
        <f t="shared" si="28"/>
        <v>SA_Aramco_SWP_UR_DSFP_A-DSU_LIFE17_SAUDI ARABIA</v>
      </c>
    </row>
    <row r="667" spans="1:14" x14ac:dyDescent="0.35">
      <c r="A667" s="127" t="str">
        <f t="shared" si="29"/>
        <v>SA_Aramco_SWP_UR_DSDQ Expansion</v>
      </c>
      <c r="B667" s="115" t="s">
        <v>2202</v>
      </c>
      <c r="C667" s="115" t="s">
        <v>557</v>
      </c>
      <c r="D667" s="115" t="s">
        <v>2197</v>
      </c>
      <c r="E667" s="115" t="s">
        <v>674</v>
      </c>
      <c r="F667" s="118">
        <v>43454.25</v>
      </c>
      <c r="G667" s="119">
        <v>740000</v>
      </c>
      <c r="H667" s="119">
        <v>200000</v>
      </c>
      <c r="I667" s="115" t="s">
        <v>2197</v>
      </c>
      <c r="J667" s="120">
        <v>43251.399027777778</v>
      </c>
      <c r="K667" s="115"/>
      <c r="L667" s="115" t="s">
        <v>1391</v>
      </c>
      <c r="M667" s="115" t="s">
        <v>464</v>
      </c>
      <c r="N667" s="127" t="str">
        <f t="shared" si="28"/>
        <v>SA_Aramco_SWP_UR_DSDQ Expansion</v>
      </c>
    </row>
    <row r="668" spans="1:14" hidden="1" x14ac:dyDescent="0.35">
      <c r="A668" s="127" t="str">
        <f t="shared" si="29"/>
        <v>SA_Aramco_SWP_UR_OpenWells</v>
      </c>
      <c r="B668" s="115" t="s">
        <v>2203</v>
      </c>
      <c r="C668" s="115" t="s">
        <v>557</v>
      </c>
      <c r="D668" s="115" t="s">
        <v>2197</v>
      </c>
      <c r="E668" s="115" t="s">
        <v>127</v>
      </c>
      <c r="F668" s="118">
        <v>43461.25</v>
      </c>
      <c r="G668" s="119">
        <v>520125</v>
      </c>
      <c r="H668" s="119">
        <v>0</v>
      </c>
      <c r="I668" s="115" t="s">
        <v>2197</v>
      </c>
      <c r="J668" s="120">
        <v>43251.403391203705</v>
      </c>
      <c r="K668" s="115"/>
      <c r="L668" s="115" t="s">
        <v>2204</v>
      </c>
      <c r="M668" s="115" t="s">
        <v>464</v>
      </c>
      <c r="N668" s="127" t="str">
        <f t="shared" si="28"/>
        <v>SA_Aramco_SWP_UR_OpenWells</v>
      </c>
    </row>
    <row r="669" spans="1:14" hidden="1" x14ac:dyDescent="0.35">
      <c r="A669" s="127" t="str">
        <f t="shared" si="29"/>
        <v>SA_Aramco_RCD_DSGEM_Expansion [GEO2018]</v>
      </c>
      <c r="B669" s="115" t="s">
        <v>2205</v>
      </c>
      <c r="C669" s="115" t="s">
        <v>557</v>
      </c>
      <c r="D669" s="115" t="s">
        <v>885</v>
      </c>
      <c r="E669" s="115" t="s">
        <v>674</v>
      </c>
      <c r="F669" s="118">
        <v>43404.291666666664</v>
      </c>
      <c r="G669" s="119">
        <v>120000</v>
      </c>
      <c r="H669" s="119">
        <v>0</v>
      </c>
      <c r="I669" s="115" t="s">
        <v>885</v>
      </c>
      <c r="J669" s="120">
        <v>43248.635509259257</v>
      </c>
      <c r="K669" s="115"/>
      <c r="L669" s="115" t="s">
        <v>2206</v>
      </c>
      <c r="M669" s="115" t="s">
        <v>464</v>
      </c>
      <c r="N669" s="127" t="str">
        <f t="shared" si="28"/>
        <v>SA_Aramco_RCD_DSGEM_Expansion [GEO2018]</v>
      </c>
    </row>
    <row r="670" spans="1:14" hidden="1" x14ac:dyDescent="0.35">
      <c r="A670" s="127" t="str">
        <f t="shared" si="29"/>
        <v>SA_Aramco_GIAD_ATD_Exploration_OEC [GEO2018]</v>
      </c>
      <c r="B670" s="115" t="s">
        <v>2207</v>
      </c>
      <c r="C670" s="115" t="s">
        <v>557</v>
      </c>
      <c r="D670" s="115" t="s">
        <v>885</v>
      </c>
      <c r="E670" s="115" t="s">
        <v>674</v>
      </c>
      <c r="F670" s="118">
        <v>43373.291666666664</v>
      </c>
      <c r="G670" s="119">
        <v>0</v>
      </c>
      <c r="H670" s="119">
        <v>0</v>
      </c>
      <c r="I670" s="115" t="s">
        <v>885</v>
      </c>
      <c r="J670" s="120">
        <v>43248.625069444446</v>
      </c>
      <c r="K670" s="115"/>
      <c r="L670" s="115" t="s">
        <v>2208</v>
      </c>
      <c r="M670" s="115" t="s">
        <v>464</v>
      </c>
      <c r="N670" s="127" t="str">
        <f t="shared" si="28"/>
        <v>SA_Aramco_GIAD_ATD_Exploration_OEC [GEO2018]</v>
      </c>
    </row>
    <row r="671" spans="1:14" x14ac:dyDescent="0.35">
      <c r="A671" s="127" t="str">
        <f t="shared" si="29"/>
        <v>SA_Aramco_GIAD_Big Data Analytics [GEO2018]</v>
      </c>
      <c r="B671" s="115" t="s">
        <v>2209</v>
      </c>
      <c r="C671" s="115" t="s">
        <v>557</v>
      </c>
      <c r="D671" s="115" t="s">
        <v>885</v>
      </c>
      <c r="E671" s="115" t="s">
        <v>674</v>
      </c>
      <c r="F671" s="118">
        <v>43465.25</v>
      </c>
      <c r="G671" s="119">
        <v>200000</v>
      </c>
      <c r="H671" s="119">
        <v>200000</v>
      </c>
      <c r="I671" s="115" t="s">
        <v>885</v>
      </c>
      <c r="J671" s="120">
        <v>43248.617754629631</v>
      </c>
      <c r="K671" s="115"/>
      <c r="L671" s="115" t="s">
        <v>2210</v>
      </c>
      <c r="M671" s="115" t="s">
        <v>464</v>
      </c>
      <c r="N671" s="127" t="str">
        <f t="shared" si="28"/>
        <v>SA_Aramco_GIAD_Big Data Analytics [GEO2018]</v>
      </c>
    </row>
    <row r="672" spans="1:14" hidden="1" x14ac:dyDescent="0.35">
      <c r="A672" s="127" t="str">
        <f t="shared" si="29"/>
        <v>SA_Aramco_SWP_SVC_RTDTVS Tender [SF]</v>
      </c>
      <c r="B672" s="115" t="s">
        <v>2211</v>
      </c>
      <c r="C672" s="115" t="s">
        <v>557</v>
      </c>
      <c r="D672" s="115" t="s">
        <v>483</v>
      </c>
      <c r="E672" s="115" t="s">
        <v>674</v>
      </c>
      <c r="F672" s="118">
        <v>43600.291666666664</v>
      </c>
      <c r="G672" s="119">
        <v>0</v>
      </c>
      <c r="H672" s="119">
        <v>0</v>
      </c>
      <c r="I672" s="115" t="s">
        <v>855</v>
      </c>
      <c r="J672" s="120">
        <v>43255.865902777776</v>
      </c>
      <c r="K672" s="115"/>
      <c r="L672" s="115" t="s">
        <v>2212</v>
      </c>
      <c r="M672" s="115" t="s">
        <v>464</v>
      </c>
      <c r="N672" s="127" t="str">
        <f t="shared" si="28"/>
        <v>SA_Aramco_SWP_SVC_RTDTVS Tender [SF]</v>
      </c>
    </row>
    <row r="673" spans="1:14" hidden="1" x14ac:dyDescent="0.35">
      <c r="A673" s="127" t="str">
        <f t="shared" si="29"/>
        <v>Aramco_Saudi_EXPECARC_Visualization of Multi-Billion/Trillion cell data sets</v>
      </c>
      <c r="B673" s="115" t="s">
        <v>773</v>
      </c>
      <c r="C673" s="115" t="s">
        <v>557</v>
      </c>
      <c r="D673" s="115" t="s">
        <v>855</v>
      </c>
      <c r="E673" s="115" t="s">
        <v>674</v>
      </c>
      <c r="F673" s="118">
        <v>43235.291666666664</v>
      </c>
      <c r="G673" s="119">
        <v>1</v>
      </c>
      <c r="H673" s="119">
        <v>1</v>
      </c>
      <c r="I673" s="115" t="s">
        <v>855</v>
      </c>
      <c r="J673" s="120">
        <v>43041.237638888888</v>
      </c>
      <c r="K673" s="115"/>
      <c r="L673" s="115" t="s">
        <v>774</v>
      </c>
      <c r="M673" s="115" t="s">
        <v>464</v>
      </c>
      <c r="N673" s="127" t="str">
        <f t="shared" si="28"/>
        <v>Aramco_Saudi_EXPECARC_Visualization of Multi-Billion/Trillion cell data sets</v>
      </c>
    </row>
    <row r="674" spans="1:14" hidden="1" x14ac:dyDescent="0.35">
      <c r="A674" s="127" t="str">
        <f t="shared" si="29"/>
        <v>SA_KJO_SUB_Neftex Insights Subscription [SF]</v>
      </c>
      <c r="B674" s="115" t="s">
        <v>2213</v>
      </c>
      <c r="C674" s="115" t="s">
        <v>557</v>
      </c>
      <c r="D674" s="115" t="s">
        <v>855</v>
      </c>
      <c r="E674" s="115" t="s">
        <v>127</v>
      </c>
      <c r="F674" s="118">
        <v>43424.25</v>
      </c>
      <c r="G674" s="119">
        <v>249001</v>
      </c>
      <c r="H674" s="119">
        <v>0</v>
      </c>
      <c r="I674" s="115" t="s">
        <v>483</v>
      </c>
      <c r="J674" s="120">
        <v>43255.172199074077</v>
      </c>
      <c r="K674" s="115"/>
      <c r="L674" s="115" t="s">
        <v>2214</v>
      </c>
      <c r="M674" s="115" t="s">
        <v>464</v>
      </c>
      <c r="N674" s="127" t="str">
        <f t="shared" si="28"/>
        <v>SA_KJO_SUB_Neftex Insights Subscription [SF]</v>
      </c>
    </row>
    <row r="675" spans="1:14" x14ac:dyDescent="0.35">
      <c r="A675" s="127" t="str">
        <f t="shared" si="29"/>
        <v>SA_Aramco_SWP+SVC_Digital Well Program DWP [SF]</v>
      </c>
      <c r="B675" s="115" t="s">
        <v>2215</v>
      </c>
      <c r="C675" s="115" t="s">
        <v>557</v>
      </c>
      <c r="D675" s="115" t="s">
        <v>855</v>
      </c>
      <c r="E675" s="115" t="s">
        <v>674</v>
      </c>
      <c r="F675" s="118">
        <v>43426.25</v>
      </c>
      <c r="G675" s="119">
        <v>200000</v>
      </c>
      <c r="H675" s="119">
        <v>200000</v>
      </c>
      <c r="I675" s="115" t="s">
        <v>483</v>
      </c>
      <c r="J675" s="120">
        <v>43258.197256944448</v>
      </c>
      <c r="K675" s="115"/>
      <c r="L675" s="115" t="s">
        <v>745</v>
      </c>
      <c r="M675" s="115" t="s">
        <v>464</v>
      </c>
    </row>
    <row r="676" spans="1:14" hidden="1" x14ac:dyDescent="0.35">
      <c r="B676" s="115" t="s">
        <v>2216</v>
      </c>
      <c r="C676" s="115" t="s">
        <v>557</v>
      </c>
      <c r="D676" s="115" t="s">
        <v>483</v>
      </c>
      <c r="E676" s="115" t="s">
        <v>674</v>
      </c>
      <c r="F676" s="118">
        <v>43419.25</v>
      </c>
      <c r="G676" s="119">
        <v>1</v>
      </c>
      <c r="H676" s="119">
        <v>1</v>
      </c>
      <c r="I676" s="115" t="s">
        <v>483</v>
      </c>
      <c r="J676" s="120">
        <v>43255.172094907408</v>
      </c>
      <c r="K676" s="115"/>
      <c r="L676" s="115" t="s">
        <v>746</v>
      </c>
      <c r="M676" s="115" t="s">
        <v>464</v>
      </c>
    </row>
    <row r="677" spans="1:14" hidden="1" x14ac:dyDescent="0.35">
      <c r="B677" s="115" t="s">
        <v>2217</v>
      </c>
      <c r="C677" s="115" t="s">
        <v>557</v>
      </c>
      <c r="D677" s="115" t="s">
        <v>483</v>
      </c>
      <c r="E677" s="115" t="s">
        <v>127</v>
      </c>
      <c r="F677" s="118">
        <v>43327.291666666664</v>
      </c>
      <c r="G677" s="119">
        <v>25000</v>
      </c>
      <c r="H677" s="119">
        <v>0</v>
      </c>
      <c r="I677" s="115" t="s">
        <v>483</v>
      </c>
      <c r="J677" s="120">
        <v>43240.293981481482</v>
      </c>
      <c r="K677" s="115"/>
      <c r="L677" s="115" t="s">
        <v>2218</v>
      </c>
      <c r="M677" s="115" t="s">
        <v>464</v>
      </c>
    </row>
    <row r="678" spans="1:14" hidden="1" x14ac:dyDescent="0.35">
      <c r="B678" s="115" t="s">
        <v>2219</v>
      </c>
      <c r="C678" s="115" t="s">
        <v>557</v>
      </c>
      <c r="D678" s="115" t="s">
        <v>483</v>
      </c>
      <c r="E678" s="115" t="s">
        <v>128</v>
      </c>
      <c r="F678" s="118">
        <v>43315.291666666664</v>
      </c>
      <c r="G678" s="119">
        <v>1</v>
      </c>
      <c r="H678" s="119">
        <v>0</v>
      </c>
      <c r="I678" s="115" t="s">
        <v>483</v>
      </c>
      <c r="J678" s="120">
        <v>43258.192453703705</v>
      </c>
      <c r="K678" s="115"/>
      <c r="L678" s="115" t="s">
        <v>1401</v>
      </c>
      <c r="M678" s="115" t="s">
        <v>464</v>
      </c>
    </row>
    <row r="679" spans="1:14" hidden="1" x14ac:dyDescent="0.35">
      <c r="B679" s="115" t="s">
        <v>2220</v>
      </c>
      <c r="C679" s="115" t="s">
        <v>557</v>
      </c>
      <c r="D679" s="115" t="s">
        <v>483</v>
      </c>
      <c r="E679" s="115" t="s">
        <v>128</v>
      </c>
      <c r="F679" s="118">
        <v>43465.25</v>
      </c>
      <c r="G679" s="119">
        <v>123391</v>
      </c>
      <c r="H679" s="119">
        <v>0</v>
      </c>
      <c r="I679" s="115" t="s">
        <v>483</v>
      </c>
      <c r="J679" s="120">
        <v>43247.232210648152</v>
      </c>
      <c r="K679" s="115"/>
      <c r="L679" s="115" t="s">
        <v>2221</v>
      </c>
      <c r="M679" s="115" t="s">
        <v>464</v>
      </c>
    </row>
    <row r="680" spans="1:14" hidden="1" x14ac:dyDescent="0.35">
      <c r="B680" s="115" t="s">
        <v>2222</v>
      </c>
      <c r="C680" s="115" t="s">
        <v>557</v>
      </c>
      <c r="D680" s="115" t="s">
        <v>483</v>
      </c>
      <c r="E680" s="115" t="s">
        <v>128</v>
      </c>
      <c r="F680" s="118">
        <v>43373.291666666664</v>
      </c>
      <c r="G680" s="119">
        <v>123391</v>
      </c>
      <c r="H680" s="119">
        <v>0</v>
      </c>
      <c r="I680" s="115" t="s">
        <v>483</v>
      </c>
      <c r="J680" s="120">
        <v>43247.233668981484</v>
      </c>
      <c r="K680" s="115"/>
      <c r="L680" s="115" t="s">
        <v>2223</v>
      </c>
      <c r="M680" s="115" t="s">
        <v>464</v>
      </c>
    </row>
    <row r="681" spans="1:14" hidden="1" x14ac:dyDescent="0.35">
      <c r="B681" s="115" t="s">
        <v>2224</v>
      </c>
      <c r="C681" s="115" t="s">
        <v>557</v>
      </c>
      <c r="D681" s="115" t="s">
        <v>483</v>
      </c>
      <c r="E681" s="115" t="s">
        <v>126</v>
      </c>
      <c r="F681" s="118">
        <v>43393.291666666664</v>
      </c>
      <c r="G681" s="119">
        <v>236000</v>
      </c>
      <c r="H681" s="119">
        <v>0</v>
      </c>
      <c r="I681" s="115" t="s">
        <v>483</v>
      </c>
      <c r="J681" s="120">
        <v>43255.16914351852</v>
      </c>
      <c r="K681" s="115"/>
      <c r="L681" s="115" t="s">
        <v>1395</v>
      </c>
      <c r="M681" s="115" t="s">
        <v>464</v>
      </c>
    </row>
    <row r="682" spans="1:14" hidden="1" x14ac:dyDescent="0.35">
      <c r="B682" s="115" t="s">
        <v>2225</v>
      </c>
      <c r="C682" s="115" t="s">
        <v>557</v>
      </c>
      <c r="D682" s="115" t="s">
        <v>483</v>
      </c>
      <c r="E682" s="115" t="s">
        <v>674</v>
      </c>
      <c r="F682" s="118">
        <v>43404.291666666664</v>
      </c>
      <c r="G682" s="119">
        <v>235000</v>
      </c>
      <c r="H682" s="119">
        <v>0</v>
      </c>
      <c r="I682" s="115" t="s">
        <v>483</v>
      </c>
      <c r="J682" s="120">
        <v>43258.20107638889</v>
      </c>
      <c r="K682" s="115"/>
      <c r="L682" s="115" t="s">
        <v>2226</v>
      </c>
      <c r="M682" s="115" t="s">
        <v>464</v>
      </c>
    </row>
    <row r="683" spans="1:14" hidden="1" x14ac:dyDescent="0.35">
      <c r="B683" s="115" t="s">
        <v>2227</v>
      </c>
      <c r="C683" s="115" t="s">
        <v>557</v>
      </c>
      <c r="D683" s="115" t="s">
        <v>483</v>
      </c>
      <c r="E683" s="115" t="s">
        <v>674</v>
      </c>
      <c r="F683" s="118">
        <v>43511.25</v>
      </c>
      <c r="G683" s="119">
        <v>100000</v>
      </c>
      <c r="H683" s="119">
        <v>100000</v>
      </c>
      <c r="I683" s="115" t="s">
        <v>483</v>
      </c>
      <c r="J683" s="120">
        <v>43254.061018518521</v>
      </c>
      <c r="K683" s="115"/>
      <c r="L683" s="115" t="s">
        <v>2228</v>
      </c>
      <c r="M683" s="115" t="s">
        <v>464</v>
      </c>
    </row>
    <row r="684" spans="1:14" hidden="1" x14ac:dyDescent="0.35">
      <c r="B684" s="115" t="s">
        <v>2229</v>
      </c>
      <c r="C684" s="115" t="s">
        <v>557</v>
      </c>
      <c r="D684" s="115" t="s">
        <v>483</v>
      </c>
      <c r="E684" s="115" t="s">
        <v>126</v>
      </c>
      <c r="F684" s="118">
        <v>43373.291666666664</v>
      </c>
      <c r="G684" s="119">
        <v>75000</v>
      </c>
      <c r="H684" s="119">
        <v>0</v>
      </c>
      <c r="I684" s="115" t="s">
        <v>483</v>
      </c>
      <c r="J684" s="120">
        <v>43255.172569444447</v>
      </c>
      <c r="K684" s="115"/>
      <c r="L684" s="115" t="s">
        <v>1394</v>
      </c>
      <c r="M684" s="115" t="s">
        <v>464</v>
      </c>
    </row>
    <row r="685" spans="1:14" hidden="1" x14ac:dyDescent="0.35">
      <c r="B685" s="115" t="s">
        <v>2230</v>
      </c>
      <c r="C685" s="115" t="s">
        <v>557</v>
      </c>
      <c r="D685" s="115" t="s">
        <v>483</v>
      </c>
      <c r="E685" s="115" t="s">
        <v>127</v>
      </c>
      <c r="F685" s="118">
        <v>43342.291666666664</v>
      </c>
      <c r="G685" s="119">
        <v>400000</v>
      </c>
      <c r="H685" s="119">
        <v>400000</v>
      </c>
      <c r="I685" s="115" t="s">
        <v>483</v>
      </c>
      <c r="J685" s="120">
        <v>43254.064259259256</v>
      </c>
      <c r="K685" s="115"/>
      <c r="L685" s="115" t="s">
        <v>1396</v>
      </c>
      <c r="M685" s="115" t="s">
        <v>464</v>
      </c>
    </row>
    <row r="686" spans="1:14" hidden="1" x14ac:dyDescent="0.35">
      <c r="B686" s="115" t="s">
        <v>778</v>
      </c>
      <c r="C686" s="115" t="s">
        <v>557</v>
      </c>
      <c r="D686" s="115" t="s">
        <v>855</v>
      </c>
      <c r="E686" s="115" t="s">
        <v>674</v>
      </c>
      <c r="F686" s="118">
        <v>43151.25</v>
      </c>
      <c r="G686" s="119">
        <v>0</v>
      </c>
      <c r="H686" s="119">
        <v>0</v>
      </c>
      <c r="I686" s="115" t="s">
        <v>791</v>
      </c>
      <c r="J686" s="120">
        <v>42975.576388888891</v>
      </c>
      <c r="K686" s="115" t="s">
        <v>473</v>
      </c>
      <c r="L686" s="115" t="s">
        <v>695</v>
      </c>
      <c r="M686" s="115" t="s">
        <v>464</v>
      </c>
    </row>
    <row r="687" spans="1:14" hidden="1" x14ac:dyDescent="0.35">
      <c r="B687" s="115" t="s">
        <v>736</v>
      </c>
      <c r="C687" s="115" t="s">
        <v>557</v>
      </c>
      <c r="D687" s="115" t="s">
        <v>712</v>
      </c>
      <c r="E687" s="115" t="s">
        <v>674</v>
      </c>
      <c r="F687" s="118">
        <v>43100.25</v>
      </c>
      <c r="G687" s="119">
        <v>340000</v>
      </c>
      <c r="H687" s="119">
        <v>0</v>
      </c>
      <c r="I687" s="115" t="s">
        <v>791</v>
      </c>
      <c r="J687" s="120">
        <v>42975.563090277778</v>
      </c>
      <c r="K687" s="115" t="s">
        <v>473</v>
      </c>
      <c r="L687" s="115" t="s">
        <v>694</v>
      </c>
      <c r="M687" s="115" t="s">
        <v>464</v>
      </c>
    </row>
    <row r="688" spans="1:14" x14ac:dyDescent="0.35">
      <c r="A688" s="127" t="str">
        <f>HYPERLINK(CONCATENATE("http://crm.corp.halliburton.com/SalesMethod/main.aspx?etc=3&amp;id=%7b",L688,"%7d&amp;pagetype=entityrecord "),B688)</f>
        <v>SA_Aramco_UR_Integrated Reservoir Management Solution</v>
      </c>
      <c r="B688" s="115" t="s">
        <v>945</v>
      </c>
      <c r="C688" s="115" t="s">
        <v>557</v>
      </c>
      <c r="D688" s="115" t="s">
        <v>2197</v>
      </c>
      <c r="E688" s="115" t="s">
        <v>127</v>
      </c>
      <c r="F688" s="118">
        <v>43353.291666666664</v>
      </c>
      <c r="G688" s="119">
        <v>150000</v>
      </c>
      <c r="H688" s="119">
        <v>150000</v>
      </c>
      <c r="I688" s="115" t="s">
        <v>2197</v>
      </c>
      <c r="J688" s="120">
        <v>43236.037870370368</v>
      </c>
      <c r="K688" s="115" t="s">
        <v>473</v>
      </c>
      <c r="L688" s="115" t="s">
        <v>561</v>
      </c>
      <c r="M688" s="115" t="s">
        <v>464</v>
      </c>
    </row>
    <row r="689" spans="1:13" hidden="1" x14ac:dyDescent="0.35">
      <c r="B689" s="115" t="s">
        <v>921</v>
      </c>
      <c r="C689" s="115" t="s">
        <v>557</v>
      </c>
      <c r="D689" s="115" t="s">
        <v>2197</v>
      </c>
      <c r="E689" s="115" t="s">
        <v>674</v>
      </c>
      <c r="F689" s="118">
        <v>43423.25</v>
      </c>
      <c r="G689" s="119">
        <v>1</v>
      </c>
      <c r="H689" s="119">
        <v>1</v>
      </c>
      <c r="I689" s="115" t="s">
        <v>2197</v>
      </c>
      <c r="J689" s="120">
        <v>43257.261469907404</v>
      </c>
      <c r="K689" s="115" t="s">
        <v>473</v>
      </c>
      <c r="L689" s="115" t="s">
        <v>776</v>
      </c>
      <c r="M689" s="115" t="s">
        <v>464</v>
      </c>
    </row>
    <row r="690" spans="1:13" hidden="1" x14ac:dyDescent="0.35">
      <c r="B690" s="115" t="s">
        <v>2231</v>
      </c>
      <c r="C690" s="115" t="s">
        <v>557</v>
      </c>
      <c r="D690" s="115" t="s">
        <v>855</v>
      </c>
      <c r="E690" s="115" t="s">
        <v>674</v>
      </c>
      <c r="F690" s="118">
        <v>43434.25</v>
      </c>
      <c r="G690" s="119">
        <v>238000</v>
      </c>
      <c r="H690" s="119">
        <v>0</v>
      </c>
      <c r="I690" s="115" t="s">
        <v>885</v>
      </c>
      <c r="J690" s="120">
        <v>43180.331793981481</v>
      </c>
      <c r="K690" s="115" t="s">
        <v>473</v>
      </c>
      <c r="L690" s="115" t="s">
        <v>779</v>
      </c>
      <c r="M690" s="115" t="s">
        <v>464</v>
      </c>
    </row>
    <row r="691" spans="1:13" hidden="1" x14ac:dyDescent="0.35">
      <c r="B691" s="115" t="s">
        <v>965</v>
      </c>
      <c r="C691" s="115" t="s">
        <v>557</v>
      </c>
      <c r="D691" s="115" t="s">
        <v>855</v>
      </c>
      <c r="E691" s="115" t="s">
        <v>127</v>
      </c>
      <c r="F691" s="118">
        <v>43299.291666666664</v>
      </c>
      <c r="G691" s="119">
        <v>225552</v>
      </c>
      <c r="H691" s="119">
        <v>0</v>
      </c>
      <c r="I691" s="115" t="s">
        <v>855</v>
      </c>
      <c r="J691" s="120">
        <v>43189.633923611109</v>
      </c>
      <c r="K691" s="115" t="s">
        <v>473</v>
      </c>
      <c r="L691" s="115" t="s">
        <v>705</v>
      </c>
      <c r="M691" s="115" t="s">
        <v>464</v>
      </c>
    </row>
    <row r="692" spans="1:13" hidden="1" x14ac:dyDescent="0.35">
      <c r="B692" s="115" t="s">
        <v>2232</v>
      </c>
      <c r="C692" s="115" t="s">
        <v>557</v>
      </c>
      <c r="D692" s="115" t="s">
        <v>855</v>
      </c>
      <c r="E692" s="115" t="s">
        <v>127</v>
      </c>
      <c r="F692" s="118">
        <v>43090.25</v>
      </c>
      <c r="G692" s="119">
        <v>2</v>
      </c>
      <c r="H692" s="119">
        <v>0</v>
      </c>
      <c r="I692" s="115" t="s">
        <v>855</v>
      </c>
      <c r="J692" s="120">
        <v>43229.689143518517</v>
      </c>
      <c r="K692" s="115" t="s">
        <v>473</v>
      </c>
      <c r="L692" s="115" t="s">
        <v>744</v>
      </c>
      <c r="M692" s="115" t="s">
        <v>464</v>
      </c>
    </row>
    <row r="693" spans="1:13" hidden="1" x14ac:dyDescent="0.35">
      <c r="B693" s="115" t="s">
        <v>2233</v>
      </c>
      <c r="C693" s="115" t="s">
        <v>557</v>
      </c>
      <c r="D693" s="115" t="s">
        <v>483</v>
      </c>
      <c r="E693" s="115" t="s">
        <v>127</v>
      </c>
      <c r="F693" s="118">
        <v>43361.291666666664</v>
      </c>
      <c r="G693" s="119">
        <v>240000</v>
      </c>
      <c r="H693" s="119">
        <v>240000</v>
      </c>
      <c r="I693" s="115" t="s">
        <v>483</v>
      </c>
      <c r="J693" s="120">
        <v>43254.065821759257</v>
      </c>
      <c r="K693" s="115" t="s">
        <v>473</v>
      </c>
      <c r="L693" s="115" t="s">
        <v>696</v>
      </c>
      <c r="M693" s="115" t="s">
        <v>464</v>
      </c>
    </row>
    <row r="694" spans="1:13" hidden="1" x14ac:dyDescent="0.35">
      <c r="B694" s="115" t="s">
        <v>2234</v>
      </c>
      <c r="C694" s="115" t="s">
        <v>557</v>
      </c>
      <c r="D694" s="115" t="s">
        <v>1389</v>
      </c>
      <c r="E694" s="115" t="s">
        <v>674</v>
      </c>
      <c r="F694" s="118">
        <v>43426.25</v>
      </c>
      <c r="G694" s="119">
        <v>1</v>
      </c>
      <c r="H694" s="119">
        <v>0</v>
      </c>
      <c r="I694" s="115" t="s">
        <v>1389</v>
      </c>
      <c r="J694" s="120">
        <v>43242.073182870372</v>
      </c>
      <c r="K694" s="115" t="s">
        <v>919</v>
      </c>
      <c r="L694" s="115" t="s">
        <v>2235</v>
      </c>
      <c r="M694" s="115" t="s">
        <v>464</v>
      </c>
    </row>
    <row r="695" spans="1:13" hidden="1" x14ac:dyDescent="0.35">
      <c r="B695" s="115" t="s">
        <v>2236</v>
      </c>
      <c r="C695" s="115" t="s">
        <v>557</v>
      </c>
      <c r="D695" s="115" t="s">
        <v>2197</v>
      </c>
      <c r="E695" s="115" t="s">
        <v>674</v>
      </c>
      <c r="F695" s="118">
        <v>43424.25</v>
      </c>
      <c r="G695" s="119">
        <v>0</v>
      </c>
      <c r="H695" s="119">
        <v>0</v>
      </c>
      <c r="I695" s="115" t="s">
        <v>2197</v>
      </c>
      <c r="J695" s="120">
        <v>43257.074456018519</v>
      </c>
      <c r="K695" s="115" t="s">
        <v>919</v>
      </c>
      <c r="L695" s="115" t="s">
        <v>2237</v>
      </c>
      <c r="M695" s="115" t="s">
        <v>464</v>
      </c>
    </row>
    <row r="696" spans="1:13" hidden="1" x14ac:dyDescent="0.35">
      <c r="B696" s="115" t="s">
        <v>2238</v>
      </c>
      <c r="C696" s="115" t="s">
        <v>557</v>
      </c>
      <c r="D696" s="115" t="s">
        <v>2197</v>
      </c>
      <c r="E696" s="115" t="s">
        <v>127</v>
      </c>
      <c r="F696" s="118">
        <v>43332.291666666664</v>
      </c>
      <c r="G696" s="119">
        <v>288000</v>
      </c>
      <c r="H696" s="119">
        <v>288000</v>
      </c>
      <c r="I696" s="115" t="s">
        <v>2197</v>
      </c>
      <c r="J696" s="120">
        <v>43257.269178240742</v>
      </c>
      <c r="K696" s="115" t="s">
        <v>919</v>
      </c>
      <c r="L696" s="115" t="s">
        <v>2239</v>
      </c>
      <c r="M696" s="115" t="s">
        <v>464</v>
      </c>
    </row>
    <row r="697" spans="1:13" hidden="1" x14ac:dyDescent="0.35">
      <c r="B697" s="115" t="s">
        <v>2240</v>
      </c>
      <c r="C697" s="115" t="s">
        <v>557</v>
      </c>
      <c r="D697" s="115" t="s">
        <v>2197</v>
      </c>
      <c r="E697" s="115" t="s">
        <v>127</v>
      </c>
      <c r="F697" s="118">
        <v>43304.291666666664</v>
      </c>
      <c r="G697" s="119">
        <v>190000</v>
      </c>
      <c r="H697" s="119">
        <v>190000</v>
      </c>
      <c r="I697" s="115" t="s">
        <v>2197</v>
      </c>
      <c r="J697" s="120">
        <v>43263.241724537038</v>
      </c>
      <c r="K697" s="115" t="s">
        <v>919</v>
      </c>
      <c r="L697" s="115" t="s">
        <v>2241</v>
      </c>
      <c r="M697" s="115" t="s">
        <v>464</v>
      </c>
    </row>
    <row r="698" spans="1:13" hidden="1" x14ac:dyDescent="0.35">
      <c r="B698" s="115" t="s">
        <v>2242</v>
      </c>
      <c r="C698" s="115" t="s">
        <v>557</v>
      </c>
      <c r="D698" s="115" t="s">
        <v>2197</v>
      </c>
      <c r="E698" s="115" t="s">
        <v>127</v>
      </c>
      <c r="F698" s="118">
        <v>43398.291666666664</v>
      </c>
      <c r="G698" s="119">
        <v>288000</v>
      </c>
      <c r="H698" s="119">
        <v>288000</v>
      </c>
      <c r="I698" s="115" t="s">
        <v>2197</v>
      </c>
      <c r="J698" s="120">
        <v>43257.262037037035</v>
      </c>
      <c r="K698" s="115" t="s">
        <v>919</v>
      </c>
      <c r="L698" s="115" t="s">
        <v>2243</v>
      </c>
      <c r="M698" s="115" t="s">
        <v>464</v>
      </c>
    </row>
    <row r="699" spans="1:13" x14ac:dyDescent="0.35">
      <c r="A699" s="127" t="str">
        <f>HYPERLINK(CONCATENATE("http://crm.corp.halliburton.com/SalesMethod/main.aspx?etc=3&amp;id=%7b",L699,"%7d&amp;pagetype=entityrecord "),B699)</f>
        <v>SA_Aramco_SVC_UR_OpenWells Implementation</v>
      </c>
      <c r="B699" s="115" t="s">
        <v>2244</v>
      </c>
      <c r="C699" s="115" t="s">
        <v>557</v>
      </c>
      <c r="D699" s="115" t="s">
        <v>2197</v>
      </c>
      <c r="E699" s="115" t="s">
        <v>126</v>
      </c>
      <c r="F699" s="118">
        <v>43335.291666666664</v>
      </c>
      <c r="G699" s="119">
        <v>200000</v>
      </c>
      <c r="H699" s="119">
        <v>200000</v>
      </c>
      <c r="I699" s="115" t="s">
        <v>2197</v>
      </c>
      <c r="J699" s="120">
        <v>43263.240555555552</v>
      </c>
      <c r="K699" s="115" t="s">
        <v>919</v>
      </c>
      <c r="L699" s="115" t="s">
        <v>559</v>
      </c>
      <c r="M699" s="115" t="s">
        <v>464</v>
      </c>
    </row>
    <row r="700" spans="1:13" hidden="1" x14ac:dyDescent="0.35">
      <c r="B700" s="115" t="s">
        <v>2245</v>
      </c>
      <c r="C700" s="115" t="s">
        <v>557</v>
      </c>
      <c r="D700" s="115" t="s">
        <v>2197</v>
      </c>
      <c r="E700" s="115" t="s">
        <v>126</v>
      </c>
      <c r="F700" s="118">
        <v>43370.291666666664</v>
      </c>
      <c r="G700" s="119">
        <v>1600000</v>
      </c>
      <c r="H700" s="119">
        <v>0</v>
      </c>
      <c r="I700" s="115" t="s">
        <v>2197</v>
      </c>
      <c r="J700" s="120">
        <v>43257.055335648147</v>
      </c>
      <c r="K700" s="115" t="s">
        <v>919</v>
      </c>
      <c r="L700" s="115" t="s">
        <v>1392</v>
      </c>
      <c r="M700" s="115" t="s">
        <v>464</v>
      </c>
    </row>
    <row r="701" spans="1:13" hidden="1" x14ac:dyDescent="0.35">
      <c r="B701" s="115" t="s">
        <v>2246</v>
      </c>
      <c r="C701" s="115" t="s">
        <v>557</v>
      </c>
      <c r="D701" s="115" t="s">
        <v>2197</v>
      </c>
      <c r="E701" s="115" t="s">
        <v>126</v>
      </c>
      <c r="F701" s="118">
        <v>43433.25</v>
      </c>
      <c r="G701" s="119">
        <v>2270713</v>
      </c>
      <c r="H701" s="119">
        <v>0</v>
      </c>
      <c r="I701" s="115" t="s">
        <v>2197</v>
      </c>
      <c r="J701" s="120">
        <v>43257.055636574078</v>
      </c>
      <c r="K701" s="115" t="s">
        <v>919</v>
      </c>
      <c r="L701" s="115" t="s">
        <v>2247</v>
      </c>
      <c r="M701" s="115" t="s">
        <v>464</v>
      </c>
    </row>
    <row r="702" spans="1:13" hidden="1" x14ac:dyDescent="0.35">
      <c r="B702" s="115" t="s">
        <v>2248</v>
      </c>
      <c r="C702" s="115" t="s">
        <v>557</v>
      </c>
      <c r="D702" s="115" t="s">
        <v>2197</v>
      </c>
      <c r="E702" s="115" t="s">
        <v>126</v>
      </c>
      <c r="F702" s="118">
        <v>43517.25</v>
      </c>
      <c r="G702" s="119">
        <v>2595101</v>
      </c>
      <c r="H702" s="119">
        <v>0</v>
      </c>
      <c r="I702" s="115" t="s">
        <v>2197</v>
      </c>
      <c r="J702" s="120">
        <v>43257.055486111109</v>
      </c>
      <c r="K702" s="115" t="s">
        <v>919</v>
      </c>
      <c r="L702" s="115" t="s">
        <v>2249</v>
      </c>
      <c r="M702" s="115" t="s">
        <v>464</v>
      </c>
    </row>
    <row r="703" spans="1:13" hidden="1" x14ac:dyDescent="0.35">
      <c r="B703" s="115" t="s">
        <v>2250</v>
      </c>
      <c r="C703" s="115" t="s">
        <v>557</v>
      </c>
      <c r="D703" s="115" t="s">
        <v>2197</v>
      </c>
      <c r="E703" s="115" t="s">
        <v>674</v>
      </c>
      <c r="F703" s="118">
        <v>43388.291666666664</v>
      </c>
      <c r="G703" s="119">
        <v>250000</v>
      </c>
      <c r="H703" s="119">
        <v>250000</v>
      </c>
      <c r="I703" s="115" t="s">
        <v>2197</v>
      </c>
      <c r="J703" s="120">
        <v>43241.324618055558</v>
      </c>
      <c r="K703" s="115" t="s">
        <v>919</v>
      </c>
      <c r="L703" s="115" t="s">
        <v>946</v>
      </c>
      <c r="M703" s="115" t="s">
        <v>464</v>
      </c>
    </row>
    <row r="704" spans="1:13" hidden="1" x14ac:dyDescent="0.35">
      <c r="B704" s="115" t="s">
        <v>2251</v>
      </c>
      <c r="C704" s="115" t="s">
        <v>557</v>
      </c>
      <c r="D704" s="115" t="s">
        <v>2197</v>
      </c>
      <c r="E704" s="115" t="s">
        <v>128</v>
      </c>
      <c r="F704" s="118">
        <v>43388.291666666664</v>
      </c>
      <c r="G704" s="119">
        <v>1</v>
      </c>
      <c r="H704" s="119">
        <v>1</v>
      </c>
      <c r="I704" s="115" t="s">
        <v>2197</v>
      </c>
      <c r="J704" s="120">
        <v>43241.324513888889</v>
      </c>
      <c r="K704" s="115" t="s">
        <v>919</v>
      </c>
      <c r="L704" s="115" t="s">
        <v>1397</v>
      </c>
      <c r="M704" s="115" t="s">
        <v>464</v>
      </c>
    </row>
    <row r="705" spans="2:13" hidden="1" x14ac:dyDescent="0.35">
      <c r="B705" s="115" t="s">
        <v>2252</v>
      </c>
      <c r="C705" s="115" t="s">
        <v>557</v>
      </c>
      <c r="D705" s="115" t="s">
        <v>2197</v>
      </c>
      <c r="E705" s="115" t="s">
        <v>674</v>
      </c>
      <c r="F705" s="118">
        <v>43458.25</v>
      </c>
      <c r="G705" s="119">
        <v>0</v>
      </c>
      <c r="H705" s="119">
        <v>0</v>
      </c>
      <c r="I705" s="115" t="s">
        <v>2197</v>
      </c>
      <c r="J705" s="120">
        <v>43263.502858796295</v>
      </c>
      <c r="K705" s="115" t="s">
        <v>919</v>
      </c>
      <c r="L705" s="115" t="s">
        <v>2253</v>
      </c>
      <c r="M705" s="115" t="s">
        <v>464</v>
      </c>
    </row>
    <row r="706" spans="2:13" hidden="1" x14ac:dyDescent="0.35">
      <c r="B706" s="115" t="s">
        <v>1398</v>
      </c>
      <c r="C706" s="115" t="s">
        <v>557</v>
      </c>
      <c r="D706" s="115" t="s">
        <v>2197</v>
      </c>
      <c r="E706" s="115" t="s">
        <v>127</v>
      </c>
      <c r="F706" s="118">
        <v>43416.25</v>
      </c>
      <c r="G706" s="119">
        <v>300001</v>
      </c>
      <c r="H706" s="119">
        <v>300000</v>
      </c>
      <c r="I706" s="115" t="s">
        <v>2197</v>
      </c>
      <c r="J706" s="120">
        <v>43251.375497685185</v>
      </c>
      <c r="K706" s="115" t="s">
        <v>919</v>
      </c>
      <c r="L706" s="115" t="s">
        <v>675</v>
      </c>
      <c r="M706" s="115" t="s">
        <v>464</v>
      </c>
    </row>
    <row r="707" spans="2:13" hidden="1" x14ac:dyDescent="0.35">
      <c r="B707" s="115" t="s">
        <v>2254</v>
      </c>
      <c r="C707" s="115" t="s">
        <v>557</v>
      </c>
      <c r="D707" s="115" t="s">
        <v>2197</v>
      </c>
      <c r="E707" s="115" t="s">
        <v>127</v>
      </c>
      <c r="F707" s="118">
        <v>43335.291666666664</v>
      </c>
      <c r="G707" s="119">
        <v>5000000</v>
      </c>
      <c r="H707" s="119">
        <v>5000000</v>
      </c>
      <c r="I707" s="115" t="s">
        <v>2197</v>
      </c>
      <c r="J707" s="120">
        <v>43263.242395833331</v>
      </c>
      <c r="K707" s="115" t="s">
        <v>919</v>
      </c>
      <c r="L707" s="115" t="s">
        <v>737</v>
      </c>
      <c r="M707" s="115" t="s">
        <v>464</v>
      </c>
    </row>
    <row r="708" spans="2:13" hidden="1" x14ac:dyDescent="0.35">
      <c r="B708" s="115" t="s">
        <v>920</v>
      </c>
      <c r="C708" s="115" t="s">
        <v>557</v>
      </c>
      <c r="D708" s="115" t="s">
        <v>2197</v>
      </c>
      <c r="E708" s="115" t="s">
        <v>674</v>
      </c>
      <c r="F708" s="118">
        <v>43451.25</v>
      </c>
      <c r="G708" s="119">
        <v>0</v>
      </c>
      <c r="H708" s="119">
        <v>0</v>
      </c>
      <c r="I708" s="115" t="s">
        <v>2197</v>
      </c>
      <c r="J708" s="120">
        <v>43257.262349537035</v>
      </c>
      <c r="K708" s="115" t="s">
        <v>919</v>
      </c>
      <c r="L708" s="115" t="s">
        <v>856</v>
      </c>
      <c r="M708" s="115" t="s">
        <v>464</v>
      </c>
    </row>
    <row r="709" spans="2:13" hidden="1" x14ac:dyDescent="0.35">
      <c r="B709" s="115" t="s">
        <v>1399</v>
      </c>
      <c r="C709" s="115" t="s">
        <v>557</v>
      </c>
      <c r="D709" s="115" t="s">
        <v>2197</v>
      </c>
      <c r="E709" s="115" t="s">
        <v>126</v>
      </c>
      <c r="F709" s="118">
        <v>43360.291666666664</v>
      </c>
      <c r="G709" s="119">
        <v>1041000</v>
      </c>
      <c r="H709" s="119">
        <v>537000</v>
      </c>
      <c r="I709" s="115" t="s">
        <v>2197</v>
      </c>
      <c r="J709" s="120">
        <v>43257.258692129632</v>
      </c>
      <c r="K709" s="115" t="s">
        <v>919</v>
      </c>
      <c r="L709" s="115" t="s">
        <v>560</v>
      </c>
      <c r="M709" s="115" t="s">
        <v>464</v>
      </c>
    </row>
    <row r="710" spans="2:13" hidden="1" x14ac:dyDescent="0.35">
      <c r="B710" s="115" t="s">
        <v>1393</v>
      </c>
      <c r="C710" s="115" t="s">
        <v>557</v>
      </c>
      <c r="D710" s="115" t="s">
        <v>855</v>
      </c>
      <c r="E710" s="115" t="s">
        <v>126</v>
      </c>
      <c r="F710" s="118">
        <v>43300.291666666664</v>
      </c>
      <c r="G710" s="119">
        <v>3500000</v>
      </c>
      <c r="H710" s="119">
        <v>3500000</v>
      </c>
      <c r="I710" s="115" t="s">
        <v>855</v>
      </c>
      <c r="J710" s="120">
        <v>43248.271180555559</v>
      </c>
      <c r="K710" s="115" t="s">
        <v>919</v>
      </c>
      <c r="L710" s="115" t="s">
        <v>775</v>
      </c>
      <c r="M710" s="115" t="s">
        <v>464</v>
      </c>
    </row>
    <row r="711" spans="2:13" hidden="1" x14ac:dyDescent="0.35">
      <c r="B711" s="115" t="s">
        <v>2255</v>
      </c>
      <c r="C711" s="115" t="s">
        <v>557</v>
      </c>
      <c r="D711" s="115" t="s">
        <v>483</v>
      </c>
      <c r="E711" s="115" t="s">
        <v>128</v>
      </c>
      <c r="F711" s="118">
        <v>43279.291666666664</v>
      </c>
      <c r="G711" s="119">
        <v>4320924</v>
      </c>
      <c r="H711" s="119">
        <v>3947100</v>
      </c>
      <c r="I711" s="115" t="s">
        <v>483</v>
      </c>
      <c r="J711" s="120">
        <v>43258.218576388892</v>
      </c>
      <c r="K711" s="115" t="s">
        <v>919</v>
      </c>
      <c r="L711" s="115" t="s">
        <v>2256</v>
      </c>
      <c r="M711" s="115" t="s">
        <v>464</v>
      </c>
    </row>
    <row r="712" spans="2:13" hidden="1" x14ac:dyDescent="0.35">
      <c r="B712" s="115" t="s">
        <v>2257</v>
      </c>
      <c r="C712" s="115" t="s">
        <v>557</v>
      </c>
      <c r="D712" s="115" t="s">
        <v>483</v>
      </c>
      <c r="E712" s="115" t="s">
        <v>674</v>
      </c>
      <c r="F712" s="118">
        <v>43419.25</v>
      </c>
      <c r="G712" s="119">
        <v>0</v>
      </c>
      <c r="H712" s="119">
        <v>0</v>
      </c>
      <c r="I712" s="115" t="s">
        <v>483</v>
      </c>
      <c r="J712" s="120">
        <v>43255.169930555552</v>
      </c>
      <c r="K712" s="115" t="s">
        <v>919</v>
      </c>
      <c r="L712" s="115" t="s">
        <v>2258</v>
      </c>
      <c r="M712" s="115" t="s">
        <v>464</v>
      </c>
    </row>
    <row r="713" spans="2:13" hidden="1" x14ac:dyDescent="0.35">
      <c r="B713" s="115" t="s">
        <v>2259</v>
      </c>
      <c r="C713" s="115" t="s">
        <v>557</v>
      </c>
      <c r="D713" s="115" t="s">
        <v>483</v>
      </c>
      <c r="E713" s="115" t="s">
        <v>674</v>
      </c>
      <c r="F713" s="118">
        <v>43341.291666666664</v>
      </c>
      <c r="G713" s="119">
        <v>529000</v>
      </c>
      <c r="H713" s="119">
        <v>529000</v>
      </c>
      <c r="I713" s="115" t="s">
        <v>483</v>
      </c>
      <c r="J713" s="120">
        <v>43255.135937500003</v>
      </c>
      <c r="K713" s="115" t="s">
        <v>919</v>
      </c>
      <c r="L713" s="115" t="s">
        <v>2260</v>
      </c>
      <c r="M713" s="115" t="s">
        <v>464</v>
      </c>
    </row>
    <row r="714" spans="2:13" hidden="1" x14ac:dyDescent="0.35">
      <c r="B714" s="115" t="s">
        <v>1403</v>
      </c>
      <c r="C714" s="115" t="s">
        <v>1402</v>
      </c>
      <c r="D714" s="115" t="s">
        <v>1405</v>
      </c>
      <c r="E714" s="115" t="s">
        <v>674</v>
      </c>
      <c r="F714" s="118">
        <v>42853.291666666664</v>
      </c>
      <c r="G714" s="119">
        <v>0</v>
      </c>
      <c r="H714" s="119">
        <v>0</v>
      </c>
      <c r="I714" s="115" t="s">
        <v>791</v>
      </c>
      <c r="J714" s="120">
        <v>42975.576180555552</v>
      </c>
      <c r="K714" s="115" t="s">
        <v>1054</v>
      </c>
      <c r="L714" s="115" t="s">
        <v>1404</v>
      </c>
      <c r="M714" s="115" t="s">
        <v>464</v>
      </c>
    </row>
    <row r="715" spans="2:13" hidden="1" x14ac:dyDescent="0.35">
      <c r="B715" s="115" t="s">
        <v>1406</v>
      </c>
      <c r="C715" s="115" t="s">
        <v>1409</v>
      </c>
      <c r="D715" s="115" t="s">
        <v>1408</v>
      </c>
      <c r="E715" s="115" t="s">
        <v>674</v>
      </c>
      <c r="F715" s="118">
        <v>42840.291666666664</v>
      </c>
      <c r="G715" s="119">
        <v>0</v>
      </c>
      <c r="H715" s="119"/>
      <c r="I715" s="115" t="s">
        <v>791</v>
      </c>
      <c r="J715" s="120">
        <v>42975.576597222222</v>
      </c>
      <c r="K715" s="115"/>
      <c r="L715" s="115" t="s">
        <v>1407</v>
      </c>
      <c r="M715" s="115" t="s">
        <v>464</v>
      </c>
    </row>
    <row r="716" spans="2:13" hidden="1" x14ac:dyDescent="0.35">
      <c r="B716" s="115" t="s">
        <v>2261</v>
      </c>
      <c r="C716" s="115" t="s">
        <v>1409</v>
      </c>
      <c r="D716" s="115" t="s">
        <v>1053</v>
      </c>
      <c r="E716" s="115" t="s">
        <v>674</v>
      </c>
      <c r="F716" s="118">
        <v>43299.291666666664</v>
      </c>
      <c r="G716" s="119">
        <v>79000</v>
      </c>
      <c r="H716" s="119">
        <v>0</v>
      </c>
      <c r="I716" s="115" t="s">
        <v>1053</v>
      </c>
      <c r="J716" s="120">
        <v>43232.994768518518</v>
      </c>
      <c r="K716" s="115"/>
      <c r="L716" s="115" t="s">
        <v>2262</v>
      </c>
      <c r="M716" s="115" t="s">
        <v>464</v>
      </c>
    </row>
    <row r="717" spans="2:13" hidden="1" x14ac:dyDescent="0.35">
      <c r="B717" s="115" t="s">
        <v>2263</v>
      </c>
      <c r="C717" s="115" t="s">
        <v>857</v>
      </c>
      <c r="D717" s="115" t="s">
        <v>2265</v>
      </c>
      <c r="E717" s="115" t="s">
        <v>674</v>
      </c>
      <c r="F717" s="118">
        <v>43373.291666666664</v>
      </c>
      <c r="G717" s="119">
        <v>0</v>
      </c>
      <c r="H717" s="119"/>
      <c r="I717" s="115" t="s">
        <v>2265</v>
      </c>
      <c r="J717" s="120">
        <v>43248.761006944442</v>
      </c>
      <c r="K717" s="115"/>
      <c r="L717" s="115" t="s">
        <v>2264</v>
      </c>
      <c r="M717" s="115" t="s">
        <v>464</v>
      </c>
    </row>
    <row r="718" spans="2:13" hidden="1" x14ac:dyDescent="0.35">
      <c r="B718" s="115" t="s">
        <v>1410</v>
      </c>
      <c r="C718" s="115" t="s">
        <v>857</v>
      </c>
      <c r="D718" s="115" t="s">
        <v>487</v>
      </c>
      <c r="E718" s="115" t="s">
        <v>127</v>
      </c>
      <c r="F718" s="118">
        <v>43431.25</v>
      </c>
      <c r="G718" s="119">
        <v>625000</v>
      </c>
      <c r="H718" s="119">
        <v>50000</v>
      </c>
      <c r="I718" s="115" t="s">
        <v>487</v>
      </c>
      <c r="J718" s="120">
        <v>43240.251087962963</v>
      </c>
      <c r="K718" s="115" t="s">
        <v>488</v>
      </c>
      <c r="L718" s="115" t="s">
        <v>1411</v>
      </c>
      <c r="M718" s="115" t="s">
        <v>464</v>
      </c>
    </row>
    <row r="719" spans="2:13" hidden="1" x14ac:dyDescent="0.35">
      <c r="B719" s="115" t="s">
        <v>983</v>
      </c>
      <c r="C719" s="115" t="s">
        <v>857</v>
      </c>
      <c r="D719" s="115" t="s">
        <v>487</v>
      </c>
      <c r="E719" s="115" t="s">
        <v>127</v>
      </c>
      <c r="F719" s="118">
        <v>43383.291666666664</v>
      </c>
      <c r="G719" s="119">
        <v>240000</v>
      </c>
      <c r="H719" s="119">
        <v>0</v>
      </c>
      <c r="I719" s="115" t="s">
        <v>487</v>
      </c>
      <c r="J719" s="120">
        <v>43240.250439814816</v>
      </c>
      <c r="K719" s="115" t="s">
        <v>488</v>
      </c>
      <c r="L719" s="115" t="s">
        <v>984</v>
      </c>
      <c r="M719" s="115" t="s">
        <v>464</v>
      </c>
    </row>
    <row r="720" spans="2:13" hidden="1" x14ac:dyDescent="0.35">
      <c r="B720" s="115" t="s">
        <v>860</v>
      </c>
      <c r="C720" s="115" t="s">
        <v>857</v>
      </c>
      <c r="D720" s="115" t="s">
        <v>487</v>
      </c>
      <c r="E720" s="115" t="s">
        <v>127</v>
      </c>
      <c r="F720" s="118">
        <v>43458.25</v>
      </c>
      <c r="G720" s="119">
        <v>400000</v>
      </c>
      <c r="H720" s="119">
        <v>0</v>
      </c>
      <c r="I720" s="115" t="s">
        <v>487</v>
      </c>
      <c r="J720" s="120">
        <v>43240.251331018517</v>
      </c>
      <c r="K720" s="115" t="s">
        <v>488</v>
      </c>
      <c r="L720" s="115" t="s">
        <v>489</v>
      </c>
      <c r="M720" s="115" t="s">
        <v>464</v>
      </c>
    </row>
    <row r="721" spans="2:13" hidden="1" x14ac:dyDescent="0.35">
      <c r="B721" s="115" t="s">
        <v>858</v>
      </c>
      <c r="C721" s="115" t="s">
        <v>857</v>
      </c>
      <c r="D721" s="115" t="s">
        <v>487</v>
      </c>
      <c r="E721" s="115" t="s">
        <v>127</v>
      </c>
      <c r="F721" s="118">
        <v>43457.25</v>
      </c>
      <c r="G721" s="119">
        <v>8000000</v>
      </c>
      <c r="H721" s="119">
        <v>0</v>
      </c>
      <c r="I721" s="115" t="s">
        <v>487</v>
      </c>
      <c r="J721" s="120">
        <v>43240.250972222224</v>
      </c>
      <c r="K721" s="115" t="s">
        <v>488</v>
      </c>
      <c r="L721" s="115" t="s">
        <v>490</v>
      </c>
      <c r="M721" s="115" t="s">
        <v>464</v>
      </c>
    </row>
    <row r="722" spans="2:13" hidden="1" x14ac:dyDescent="0.35">
      <c r="B722" s="115" t="s">
        <v>859</v>
      </c>
      <c r="C722" s="115" t="s">
        <v>857</v>
      </c>
      <c r="D722" s="115" t="s">
        <v>1875</v>
      </c>
      <c r="E722" s="115" t="s">
        <v>674</v>
      </c>
      <c r="F722" s="118">
        <v>43396.291666666664</v>
      </c>
      <c r="G722" s="119">
        <v>100000</v>
      </c>
      <c r="H722" s="119">
        <v>100000</v>
      </c>
      <c r="I722" s="115" t="s">
        <v>487</v>
      </c>
      <c r="J722" s="120">
        <v>43226.28162037037</v>
      </c>
      <c r="K722" s="115" t="s">
        <v>488</v>
      </c>
      <c r="L722" s="115" t="s">
        <v>731</v>
      </c>
      <c r="M722" s="115" t="s">
        <v>464</v>
      </c>
    </row>
    <row r="723" spans="2:13" hidden="1" x14ac:dyDescent="0.35">
      <c r="B723" s="115" t="s">
        <v>2266</v>
      </c>
      <c r="C723" s="115" t="s">
        <v>857</v>
      </c>
      <c r="D723" s="115" t="s">
        <v>1875</v>
      </c>
      <c r="E723" s="115" t="s">
        <v>674</v>
      </c>
      <c r="F723" s="118">
        <v>43543.291666666664</v>
      </c>
      <c r="G723" s="119">
        <v>340000</v>
      </c>
      <c r="H723" s="119">
        <v>50000</v>
      </c>
      <c r="I723" s="115" t="s">
        <v>1875</v>
      </c>
      <c r="J723" s="120">
        <v>43262.237534722219</v>
      </c>
      <c r="K723" s="115" t="s">
        <v>488</v>
      </c>
      <c r="L723" s="115" t="s">
        <v>1412</v>
      </c>
      <c r="M723" s="115" t="s">
        <v>464</v>
      </c>
    </row>
    <row r="724" spans="2:13" hidden="1" x14ac:dyDescent="0.35">
      <c r="B724" s="115" t="s">
        <v>2267</v>
      </c>
      <c r="C724" s="115" t="s">
        <v>857</v>
      </c>
      <c r="D724" s="115" t="s">
        <v>1875</v>
      </c>
      <c r="E724" s="115" t="s">
        <v>674</v>
      </c>
      <c r="F724" s="118">
        <v>43436.25</v>
      </c>
      <c r="G724" s="119">
        <v>250734</v>
      </c>
      <c r="H724" s="119">
        <v>0</v>
      </c>
      <c r="I724" s="115" t="s">
        <v>1875</v>
      </c>
      <c r="J724" s="120">
        <v>43169.068055555559</v>
      </c>
      <c r="K724" s="115" t="s">
        <v>488</v>
      </c>
      <c r="L724" s="115" t="s">
        <v>2268</v>
      </c>
      <c r="M724" s="115" t="s">
        <v>464</v>
      </c>
    </row>
    <row r="725" spans="2:13" hidden="1" x14ac:dyDescent="0.35">
      <c r="B725" s="115" t="s">
        <v>2269</v>
      </c>
      <c r="C725" s="115" t="s">
        <v>857</v>
      </c>
      <c r="D725" s="115" t="s">
        <v>1875</v>
      </c>
      <c r="E725" s="115" t="s">
        <v>674</v>
      </c>
      <c r="F725" s="118">
        <v>43450.25</v>
      </c>
      <c r="G725" s="119">
        <v>80000</v>
      </c>
      <c r="H725" s="119">
        <v>80000</v>
      </c>
      <c r="I725" s="115" t="s">
        <v>1875</v>
      </c>
      <c r="J725" s="120">
        <v>43226.295763888891</v>
      </c>
      <c r="K725" s="115" t="s">
        <v>488</v>
      </c>
      <c r="L725" s="115" t="s">
        <v>2270</v>
      </c>
      <c r="M725" s="115" t="s">
        <v>464</v>
      </c>
    </row>
    <row r="726" spans="2:13" hidden="1" x14ac:dyDescent="0.35">
      <c r="B726" s="115" t="s">
        <v>2271</v>
      </c>
      <c r="C726" s="115" t="s">
        <v>857</v>
      </c>
      <c r="D726" s="115" t="s">
        <v>1875</v>
      </c>
      <c r="E726" s="115" t="s">
        <v>674</v>
      </c>
      <c r="F726" s="118">
        <v>43800.25</v>
      </c>
      <c r="G726" s="119">
        <v>250734</v>
      </c>
      <c r="H726" s="119">
        <v>0</v>
      </c>
      <c r="I726" s="115" t="s">
        <v>1875</v>
      </c>
      <c r="J726" s="120">
        <v>43262.233391203707</v>
      </c>
      <c r="K726" s="115" t="s">
        <v>488</v>
      </c>
      <c r="L726" s="115" t="s">
        <v>2272</v>
      </c>
      <c r="M726" s="115" t="s">
        <v>464</v>
      </c>
    </row>
    <row r="727" spans="2:13" hidden="1" x14ac:dyDescent="0.35">
      <c r="B727" s="115" t="s">
        <v>2273</v>
      </c>
      <c r="C727" s="115" t="s">
        <v>857</v>
      </c>
      <c r="D727" s="115" t="s">
        <v>1875</v>
      </c>
      <c r="E727" s="115" t="s">
        <v>674</v>
      </c>
      <c r="F727" s="118">
        <v>43459.25</v>
      </c>
      <c r="G727" s="119">
        <v>17700</v>
      </c>
      <c r="H727" s="119">
        <v>0</v>
      </c>
      <c r="I727" s="115" t="s">
        <v>1875</v>
      </c>
      <c r="J727" s="120">
        <v>43262.203310185185</v>
      </c>
      <c r="K727" s="115" t="s">
        <v>488</v>
      </c>
      <c r="L727" s="115" t="s">
        <v>2274</v>
      </c>
      <c r="M727" s="115" t="s">
        <v>464</v>
      </c>
    </row>
    <row r="728" spans="2:13" hidden="1" x14ac:dyDescent="0.35">
      <c r="B728" s="115" t="s">
        <v>2275</v>
      </c>
      <c r="C728" s="115" t="s">
        <v>857</v>
      </c>
      <c r="D728" s="115" t="s">
        <v>1875</v>
      </c>
      <c r="E728" s="115" t="s">
        <v>127</v>
      </c>
      <c r="F728" s="118">
        <v>43344.291666666664</v>
      </c>
      <c r="G728" s="119">
        <v>1980666</v>
      </c>
      <c r="H728" s="119">
        <v>0</v>
      </c>
      <c r="I728" s="115" t="s">
        <v>1875</v>
      </c>
      <c r="J728" s="120">
        <v>43249.284444444442</v>
      </c>
      <c r="K728" s="115" t="s">
        <v>488</v>
      </c>
      <c r="L728" s="115" t="s">
        <v>2276</v>
      </c>
      <c r="M728" s="115" t="s">
        <v>464</v>
      </c>
    </row>
    <row r="729" spans="2:13" hidden="1" x14ac:dyDescent="0.35">
      <c r="B729" s="115" t="s">
        <v>2277</v>
      </c>
      <c r="C729" s="115" t="s">
        <v>857</v>
      </c>
      <c r="D729" s="115" t="s">
        <v>1875</v>
      </c>
      <c r="E729" s="115" t="s">
        <v>127</v>
      </c>
      <c r="F729" s="118">
        <v>43464.25</v>
      </c>
      <c r="G729" s="119">
        <v>286813</v>
      </c>
      <c r="H729" s="119">
        <v>0</v>
      </c>
      <c r="I729" s="115" t="s">
        <v>1875</v>
      </c>
      <c r="J729" s="120">
        <v>43262.242511574077</v>
      </c>
      <c r="K729" s="115" t="s">
        <v>488</v>
      </c>
      <c r="L729" s="115" t="s">
        <v>2278</v>
      </c>
      <c r="M729" s="115" t="s">
        <v>464</v>
      </c>
    </row>
    <row r="730" spans="2:13" hidden="1" x14ac:dyDescent="0.35">
      <c r="B730" s="115" t="s">
        <v>2279</v>
      </c>
      <c r="C730" s="115" t="s">
        <v>857</v>
      </c>
      <c r="D730" s="115" t="s">
        <v>1875</v>
      </c>
      <c r="E730" s="115" t="s">
        <v>127</v>
      </c>
      <c r="F730" s="118">
        <v>43465.25</v>
      </c>
      <c r="G730" s="119">
        <v>1300000</v>
      </c>
      <c r="H730" s="119">
        <v>1300000</v>
      </c>
      <c r="I730" s="115" t="s">
        <v>1875</v>
      </c>
      <c r="J730" s="120">
        <v>43241.234976851854</v>
      </c>
      <c r="K730" s="115" t="s">
        <v>488</v>
      </c>
      <c r="L730" s="115" t="s">
        <v>2280</v>
      </c>
      <c r="M730" s="115" t="s">
        <v>464</v>
      </c>
    </row>
    <row r="731" spans="2:13" hidden="1" x14ac:dyDescent="0.35">
      <c r="B731" s="115" t="s">
        <v>2281</v>
      </c>
      <c r="C731" s="115" t="s">
        <v>857</v>
      </c>
      <c r="D731" s="115" t="s">
        <v>1875</v>
      </c>
      <c r="E731" s="115" t="s">
        <v>674</v>
      </c>
      <c r="F731" s="118">
        <v>43343.291666666664</v>
      </c>
      <c r="G731" s="119">
        <v>82000</v>
      </c>
      <c r="H731" s="119"/>
      <c r="I731" s="115" t="s">
        <v>1875</v>
      </c>
      <c r="J731" s="120">
        <v>43202.159421296295</v>
      </c>
      <c r="K731" s="115" t="s">
        <v>488</v>
      </c>
      <c r="L731" s="115" t="s">
        <v>2282</v>
      </c>
      <c r="M731" s="115" t="s">
        <v>464</v>
      </c>
    </row>
    <row r="732" spans="2:13" hidden="1" x14ac:dyDescent="0.35">
      <c r="B732" s="115" t="s">
        <v>2283</v>
      </c>
      <c r="C732" s="115" t="s">
        <v>857</v>
      </c>
      <c r="D732" s="115" t="s">
        <v>1875</v>
      </c>
      <c r="E732" s="115" t="s">
        <v>674</v>
      </c>
      <c r="F732" s="118">
        <v>43373.291666666664</v>
      </c>
      <c r="G732" s="119">
        <v>306000</v>
      </c>
      <c r="H732" s="119">
        <v>0</v>
      </c>
      <c r="I732" s="115" t="s">
        <v>1875</v>
      </c>
      <c r="J732" s="120">
        <v>43209.058599537035</v>
      </c>
      <c r="K732" s="115" t="s">
        <v>488</v>
      </c>
      <c r="L732" s="115" t="s">
        <v>2284</v>
      </c>
      <c r="M732" s="115" t="s">
        <v>464</v>
      </c>
    </row>
    <row r="733" spans="2:13" hidden="1" x14ac:dyDescent="0.35">
      <c r="B733" s="115" t="s">
        <v>2285</v>
      </c>
      <c r="C733" s="115" t="s">
        <v>857</v>
      </c>
      <c r="D733" s="115" t="s">
        <v>1875</v>
      </c>
      <c r="E733" s="115" t="s">
        <v>127</v>
      </c>
      <c r="F733" s="118">
        <v>43340.291666666664</v>
      </c>
      <c r="G733" s="119">
        <v>350000</v>
      </c>
      <c r="H733" s="119">
        <v>0</v>
      </c>
      <c r="I733" s="115" t="s">
        <v>1875</v>
      </c>
      <c r="J733" s="120">
        <v>43264.094907407409</v>
      </c>
      <c r="K733" s="115" t="s">
        <v>488</v>
      </c>
      <c r="L733" s="115" t="s">
        <v>2286</v>
      </c>
      <c r="M733" s="115" t="s">
        <v>464</v>
      </c>
    </row>
    <row r="734" spans="2:13" hidden="1" x14ac:dyDescent="0.35">
      <c r="B734" s="115" t="s">
        <v>1413</v>
      </c>
      <c r="C734" s="115" t="s">
        <v>857</v>
      </c>
      <c r="D734" s="115" t="s">
        <v>487</v>
      </c>
      <c r="E734" s="115" t="s">
        <v>127</v>
      </c>
      <c r="F734" s="118">
        <v>43401.291666666664</v>
      </c>
      <c r="G734" s="119">
        <v>700000</v>
      </c>
      <c r="H734" s="119">
        <v>250000</v>
      </c>
      <c r="I734" s="115" t="s">
        <v>1373</v>
      </c>
      <c r="J734" s="120">
        <v>43261.331226851849</v>
      </c>
      <c r="K734" s="115" t="s">
        <v>488</v>
      </c>
      <c r="L734" s="115" t="s">
        <v>1414</v>
      </c>
      <c r="M734" s="115" t="s">
        <v>464</v>
      </c>
    </row>
    <row r="735" spans="2:13" hidden="1" x14ac:dyDescent="0.35">
      <c r="B735" s="115" t="s">
        <v>2287</v>
      </c>
      <c r="C735" s="115" t="s">
        <v>1418</v>
      </c>
      <c r="D735" s="115" t="s">
        <v>1421</v>
      </c>
      <c r="E735" s="115" t="s">
        <v>674</v>
      </c>
      <c r="F735" s="118">
        <v>43458.25</v>
      </c>
      <c r="G735" s="119">
        <v>160000</v>
      </c>
      <c r="H735" s="119">
        <v>0</v>
      </c>
      <c r="I735" s="115" t="s">
        <v>2289</v>
      </c>
      <c r="J735" s="120">
        <v>43160.067280092589</v>
      </c>
      <c r="K735" s="115"/>
      <c r="L735" s="115" t="s">
        <v>2288</v>
      </c>
      <c r="M735" s="115" t="s">
        <v>464</v>
      </c>
    </row>
    <row r="736" spans="2:13" hidden="1" x14ac:dyDescent="0.35">
      <c r="B736" s="115" t="s">
        <v>2290</v>
      </c>
      <c r="C736" s="115" t="s">
        <v>1418</v>
      </c>
      <c r="D736" s="115" t="s">
        <v>1421</v>
      </c>
      <c r="E736" s="115" t="s">
        <v>674</v>
      </c>
      <c r="F736" s="118">
        <v>43427.25</v>
      </c>
      <c r="G736" s="119">
        <v>150000</v>
      </c>
      <c r="H736" s="119">
        <v>0</v>
      </c>
      <c r="I736" s="115" t="s">
        <v>2289</v>
      </c>
      <c r="J736" s="120">
        <v>43123.859155092592</v>
      </c>
      <c r="K736" s="115"/>
      <c r="L736" s="115" t="s">
        <v>2291</v>
      </c>
      <c r="M736" s="115" t="s">
        <v>464</v>
      </c>
    </row>
    <row r="737" spans="2:13" hidden="1" x14ac:dyDescent="0.35">
      <c r="B737" s="115" t="s">
        <v>1422</v>
      </c>
      <c r="C737" s="115" t="s">
        <v>1418</v>
      </c>
      <c r="D737" s="115" t="s">
        <v>1421</v>
      </c>
      <c r="E737" s="115" t="s">
        <v>674</v>
      </c>
      <c r="F737" s="118">
        <v>43465.25</v>
      </c>
      <c r="G737" s="119">
        <v>100000</v>
      </c>
      <c r="H737" s="119"/>
      <c r="I737" s="115" t="s">
        <v>791</v>
      </c>
      <c r="J737" s="120">
        <v>42975.576249999998</v>
      </c>
      <c r="K737" s="115"/>
      <c r="L737" s="115" t="s">
        <v>1423</v>
      </c>
      <c r="M737" s="115" t="s">
        <v>464</v>
      </c>
    </row>
    <row r="738" spans="2:13" hidden="1" x14ac:dyDescent="0.35">
      <c r="B738" s="115" t="s">
        <v>1416</v>
      </c>
      <c r="C738" s="115" t="s">
        <v>1418</v>
      </c>
      <c r="D738" s="115" t="s">
        <v>1408</v>
      </c>
      <c r="E738" s="115" t="s">
        <v>674</v>
      </c>
      <c r="F738" s="118">
        <v>42969.291666666664</v>
      </c>
      <c r="G738" s="119">
        <v>0</v>
      </c>
      <c r="H738" s="119"/>
      <c r="I738" s="115" t="s">
        <v>791</v>
      </c>
      <c r="J738" s="120">
        <v>42975.57603009259</v>
      </c>
      <c r="K738" s="115"/>
      <c r="L738" s="115" t="s">
        <v>1417</v>
      </c>
      <c r="M738" s="115" t="s">
        <v>464</v>
      </c>
    </row>
    <row r="739" spans="2:13" hidden="1" x14ac:dyDescent="0.35">
      <c r="B739" s="115" t="s">
        <v>1431</v>
      </c>
      <c r="C739" s="115" t="s">
        <v>1418</v>
      </c>
      <c r="D739" s="115" t="s">
        <v>1421</v>
      </c>
      <c r="E739" s="115" t="s">
        <v>126</v>
      </c>
      <c r="F739" s="118">
        <v>43312.291666666664</v>
      </c>
      <c r="G739" s="119">
        <v>300000</v>
      </c>
      <c r="H739" s="119">
        <v>100000</v>
      </c>
      <c r="I739" s="115" t="s">
        <v>1424</v>
      </c>
      <c r="J739" s="120">
        <v>43243.140289351853</v>
      </c>
      <c r="K739" s="115"/>
      <c r="L739" s="115" t="s">
        <v>1432</v>
      </c>
      <c r="M739" s="115" t="s">
        <v>464</v>
      </c>
    </row>
    <row r="740" spans="2:13" hidden="1" x14ac:dyDescent="0.35">
      <c r="B740" s="115" t="s">
        <v>2292</v>
      </c>
      <c r="C740" s="115" t="s">
        <v>1418</v>
      </c>
      <c r="D740" s="115" t="s">
        <v>1421</v>
      </c>
      <c r="E740" s="115" t="s">
        <v>674</v>
      </c>
      <c r="F740" s="118">
        <v>43465.25</v>
      </c>
      <c r="G740" s="119">
        <v>200000</v>
      </c>
      <c r="H740" s="119"/>
      <c r="I740" s="115" t="s">
        <v>1421</v>
      </c>
      <c r="J740" s="120">
        <v>43172.263715277775</v>
      </c>
      <c r="K740" s="115"/>
      <c r="L740" s="115" t="s">
        <v>2293</v>
      </c>
      <c r="M740" s="115" t="s">
        <v>464</v>
      </c>
    </row>
    <row r="741" spans="2:13" hidden="1" x14ac:dyDescent="0.35">
      <c r="B741" s="115" t="s">
        <v>2294</v>
      </c>
      <c r="C741" s="115" t="s">
        <v>1418</v>
      </c>
      <c r="D741" s="115" t="s">
        <v>1421</v>
      </c>
      <c r="E741" s="115" t="s">
        <v>674</v>
      </c>
      <c r="F741" s="118">
        <v>43465.25</v>
      </c>
      <c r="G741" s="119">
        <v>10000</v>
      </c>
      <c r="H741" s="119">
        <v>0</v>
      </c>
      <c r="I741" s="115" t="s">
        <v>1421</v>
      </c>
      <c r="J741" s="120">
        <v>43174.074699074074</v>
      </c>
      <c r="K741" s="115"/>
      <c r="L741" s="115" t="s">
        <v>2295</v>
      </c>
      <c r="M741" s="115" t="s">
        <v>464</v>
      </c>
    </row>
    <row r="742" spans="2:13" hidden="1" x14ac:dyDescent="0.35">
      <c r="B742" s="115" t="s">
        <v>2296</v>
      </c>
      <c r="C742" s="115" t="s">
        <v>1418</v>
      </c>
      <c r="D742" s="115" t="s">
        <v>1421</v>
      </c>
      <c r="E742" s="115" t="s">
        <v>128</v>
      </c>
      <c r="F742" s="118">
        <v>43281.291666666664</v>
      </c>
      <c r="G742" s="119">
        <v>60431</v>
      </c>
      <c r="H742" s="119">
        <v>0</v>
      </c>
      <c r="I742" s="115" t="s">
        <v>1421</v>
      </c>
      <c r="J742" s="120">
        <v>43216.003645833334</v>
      </c>
      <c r="K742" s="115"/>
      <c r="L742" s="115" t="s">
        <v>2297</v>
      </c>
      <c r="M742" s="115" t="s">
        <v>464</v>
      </c>
    </row>
    <row r="743" spans="2:13" hidden="1" x14ac:dyDescent="0.35">
      <c r="B743" s="115" t="s">
        <v>2298</v>
      </c>
      <c r="C743" s="115" t="s">
        <v>1418</v>
      </c>
      <c r="D743" s="115" t="s">
        <v>1421</v>
      </c>
      <c r="E743" s="115" t="s">
        <v>128</v>
      </c>
      <c r="F743" s="118">
        <v>43281.291666666664</v>
      </c>
      <c r="G743" s="119">
        <v>51798</v>
      </c>
      <c r="H743" s="119">
        <v>0</v>
      </c>
      <c r="I743" s="115" t="s">
        <v>1421</v>
      </c>
      <c r="J743" s="120">
        <v>43216.007256944446</v>
      </c>
      <c r="K743" s="115"/>
      <c r="L743" s="115" t="s">
        <v>2299</v>
      </c>
      <c r="M743" s="115" t="s">
        <v>464</v>
      </c>
    </row>
    <row r="744" spans="2:13" hidden="1" x14ac:dyDescent="0.35">
      <c r="B744" s="115" t="s">
        <v>1419</v>
      </c>
      <c r="C744" s="115" t="s">
        <v>1418</v>
      </c>
      <c r="D744" s="115" t="s">
        <v>1421</v>
      </c>
      <c r="E744" s="115" t="s">
        <v>674</v>
      </c>
      <c r="F744" s="118">
        <v>43465.25</v>
      </c>
      <c r="G744" s="119">
        <v>210803</v>
      </c>
      <c r="H744" s="119">
        <v>0</v>
      </c>
      <c r="I744" s="115" t="s">
        <v>1421</v>
      </c>
      <c r="J744" s="120">
        <v>43216.146828703706</v>
      </c>
      <c r="K744" s="115"/>
      <c r="L744" s="115" t="s">
        <v>1420</v>
      </c>
      <c r="M744" s="115" t="s">
        <v>464</v>
      </c>
    </row>
    <row r="745" spans="2:13" hidden="1" x14ac:dyDescent="0.35">
      <c r="B745" s="115" t="s">
        <v>2300</v>
      </c>
      <c r="C745" s="115" t="s">
        <v>1418</v>
      </c>
      <c r="D745" s="115" t="s">
        <v>1421</v>
      </c>
      <c r="E745" s="115" t="s">
        <v>674</v>
      </c>
      <c r="F745" s="118">
        <v>43465.25</v>
      </c>
      <c r="G745" s="119">
        <v>100000</v>
      </c>
      <c r="H745" s="119">
        <v>0</v>
      </c>
      <c r="I745" s="115" t="s">
        <v>1421</v>
      </c>
      <c r="J745" s="120">
        <v>43216.124039351853</v>
      </c>
      <c r="K745" s="115"/>
      <c r="L745" s="115" t="s">
        <v>2301</v>
      </c>
      <c r="M745" s="115" t="s">
        <v>464</v>
      </c>
    </row>
    <row r="746" spans="2:13" hidden="1" x14ac:dyDescent="0.35">
      <c r="B746" s="115" t="s">
        <v>2302</v>
      </c>
      <c r="C746" s="115" t="s">
        <v>1418</v>
      </c>
      <c r="D746" s="115" t="s">
        <v>1421</v>
      </c>
      <c r="E746" s="115" t="s">
        <v>674</v>
      </c>
      <c r="F746" s="118">
        <v>43465.25</v>
      </c>
      <c r="G746" s="119">
        <v>100000</v>
      </c>
      <c r="H746" s="119">
        <v>0</v>
      </c>
      <c r="I746" s="115" t="s">
        <v>1421</v>
      </c>
      <c r="J746" s="120">
        <v>43144.226585648146</v>
      </c>
      <c r="K746" s="115"/>
      <c r="L746" s="115" t="s">
        <v>2303</v>
      </c>
      <c r="M746" s="115" t="s">
        <v>464</v>
      </c>
    </row>
    <row r="747" spans="2:13" hidden="1" x14ac:dyDescent="0.35">
      <c r="B747" s="115" t="s">
        <v>1442</v>
      </c>
      <c r="C747" s="115" t="s">
        <v>1418</v>
      </c>
      <c r="D747" s="115" t="s">
        <v>1421</v>
      </c>
      <c r="E747" s="115" t="s">
        <v>126</v>
      </c>
      <c r="F747" s="118">
        <v>43465.25</v>
      </c>
      <c r="G747" s="119">
        <v>115000</v>
      </c>
      <c r="H747" s="119">
        <v>0</v>
      </c>
      <c r="I747" s="115" t="s">
        <v>1421</v>
      </c>
      <c r="J747" s="120">
        <v>43216.02239583333</v>
      </c>
      <c r="K747" s="115"/>
      <c r="L747" s="115" t="s">
        <v>1443</v>
      </c>
      <c r="M747" s="115" t="s">
        <v>464</v>
      </c>
    </row>
    <row r="748" spans="2:13" hidden="1" x14ac:dyDescent="0.35">
      <c r="B748" s="115" t="s">
        <v>1433</v>
      </c>
      <c r="C748" s="115" t="s">
        <v>1418</v>
      </c>
      <c r="D748" s="115" t="s">
        <v>1421</v>
      </c>
      <c r="E748" s="115" t="s">
        <v>127</v>
      </c>
      <c r="F748" s="118">
        <v>43465.25</v>
      </c>
      <c r="G748" s="119">
        <v>369564</v>
      </c>
      <c r="H748" s="119">
        <v>369564</v>
      </c>
      <c r="I748" s="115" t="s">
        <v>1421</v>
      </c>
      <c r="J748" s="120">
        <v>43216.036203703705</v>
      </c>
      <c r="K748" s="115"/>
      <c r="L748" s="115" t="s">
        <v>1434</v>
      </c>
      <c r="M748" s="115" t="s">
        <v>464</v>
      </c>
    </row>
    <row r="749" spans="2:13" hidden="1" x14ac:dyDescent="0.35">
      <c r="B749" s="115" t="s">
        <v>2304</v>
      </c>
      <c r="C749" s="115" t="s">
        <v>1418</v>
      </c>
      <c r="D749" s="115" t="s">
        <v>1421</v>
      </c>
      <c r="E749" s="115" t="s">
        <v>127</v>
      </c>
      <c r="F749" s="118">
        <v>43281.291666666664</v>
      </c>
      <c r="G749" s="119">
        <v>700000</v>
      </c>
      <c r="H749" s="119">
        <v>700000</v>
      </c>
      <c r="I749" s="115" t="s">
        <v>1421</v>
      </c>
      <c r="J749" s="120">
        <v>43216.032557870371</v>
      </c>
      <c r="K749" s="115"/>
      <c r="L749" s="115" t="s">
        <v>1441</v>
      </c>
      <c r="M749" s="115" t="s">
        <v>464</v>
      </c>
    </row>
    <row r="750" spans="2:13" hidden="1" x14ac:dyDescent="0.35">
      <c r="B750" s="115" t="s">
        <v>1435</v>
      </c>
      <c r="C750" s="115" t="s">
        <v>1418</v>
      </c>
      <c r="D750" s="115" t="s">
        <v>1421</v>
      </c>
      <c r="E750" s="115" t="s">
        <v>126</v>
      </c>
      <c r="F750" s="118">
        <v>43465.25</v>
      </c>
      <c r="G750" s="119">
        <v>17700</v>
      </c>
      <c r="H750" s="119">
        <v>0</v>
      </c>
      <c r="I750" s="115" t="s">
        <v>1421</v>
      </c>
      <c r="J750" s="120">
        <v>43216.024780092594</v>
      </c>
      <c r="K750" s="115"/>
      <c r="L750" s="115" t="s">
        <v>1436</v>
      </c>
      <c r="M750" s="115" t="s">
        <v>464</v>
      </c>
    </row>
    <row r="751" spans="2:13" hidden="1" x14ac:dyDescent="0.35">
      <c r="B751" s="115" t="s">
        <v>1437</v>
      </c>
      <c r="C751" s="115" t="s">
        <v>1418</v>
      </c>
      <c r="D751" s="115" t="s">
        <v>1421</v>
      </c>
      <c r="E751" s="115" t="s">
        <v>674</v>
      </c>
      <c r="F751" s="118">
        <v>43465.25</v>
      </c>
      <c r="G751" s="119">
        <v>690000</v>
      </c>
      <c r="H751" s="119">
        <v>0</v>
      </c>
      <c r="I751" s="115" t="s">
        <v>1421</v>
      </c>
      <c r="J751" s="120">
        <v>43039.889386574076</v>
      </c>
      <c r="K751" s="115"/>
      <c r="L751" s="115" t="s">
        <v>1438</v>
      </c>
      <c r="M751" s="115" t="s">
        <v>464</v>
      </c>
    </row>
    <row r="752" spans="2:13" hidden="1" x14ac:dyDescent="0.35">
      <c r="B752" s="115" t="s">
        <v>1439</v>
      </c>
      <c r="C752" s="115" t="s">
        <v>1418</v>
      </c>
      <c r="D752" s="115" t="s">
        <v>1421</v>
      </c>
      <c r="E752" s="115" t="s">
        <v>127</v>
      </c>
      <c r="F752" s="118">
        <v>43465.25</v>
      </c>
      <c r="G752" s="119">
        <v>25450</v>
      </c>
      <c r="H752" s="119">
        <v>0</v>
      </c>
      <c r="I752" s="115" t="s">
        <v>1421</v>
      </c>
      <c r="J752" s="120">
        <v>43123.922615740739</v>
      </c>
      <c r="K752" s="115"/>
      <c r="L752" s="115" t="s">
        <v>1440</v>
      </c>
      <c r="M752" s="115" t="s">
        <v>464</v>
      </c>
    </row>
    <row r="753" spans="2:13" hidden="1" x14ac:dyDescent="0.35">
      <c r="B753" s="115" t="s">
        <v>2305</v>
      </c>
      <c r="C753" s="115" t="s">
        <v>1418</v>
      </c>
      <c r="D753" s="115" t="s">
        <v>1421</v>
      </c>
      <c r="E753" s="115" t="s">
        <v>674</v>
      </c>
      <c r="F753" s="118">
        <v>43465.25</v>
      </c>
      <c r="G753" s="119">
        <v>120000</v>
      </c>
      <c r="H753" s="119">
        <v>0</v>
      </c>
      <c r="I753" s="115" t="s">
        <v>1421</v>
      </c>
      <c r="J753" s="120">
        <v>43216.146481481483</v>
      </c>
      <c r="K753" s="115"/>
      <c r="L753" s="115" t="s">
        <v>2306</v>
      </c>
      <c r="M753" s="115" t="s">
        <v>464</v>
      </c>
    </row>
    <row r="754" spans="2:13" hidden="1" x14ac:dyDescent="0.35">
      <c r="B754" s="115" t="s">
        <v>2307</v>
      </c>
      <c r="C754" s="115" t="s">
        <v>1418</v>
      </c>
      <c r="D754" s="115" t="s">
        <v>1421</v>
      </c>
      <c r="E754" s="115" t="s">
        <v>127</v>
      </c>
      <c r="F754" s="118">
        <v>43251.291666666664</v>
      </c>
      <c r="G754" s="119">
        <v>9000</v>
      </c>
      <c r="H754" s="119">
        <v>9000</v>
      </c>
      <c r="I754" s="115" t="s">
        <v>1421</v>
      </c>
      <c r="J754" s="120">
        <v>43215.997800925928</v>
      </c>
      <c r="K754" s="115"/>
      <c r="L754" s="115" t="s">
        <v>1430</v>
      </c>
      <c r="M754" s="115" t="s">
        <v>464</v>
      </c>
    </row>
    <row r="755" spans="2:13" hidden="1" x14ac:dyDescent="0.35">
      <c r="B755" s="115" t="s">
        <v>2308</v>
      </c>
      <c r="C755" s="115" t="s">
        <v>1418</v>
      </c>
      <c r="D755" s="115" t="s">
        <v>1421</v>
      </c>
      <c r="E755" s="115" t="s">
        <v>127</v>
      </c>
      <c r="F755" s="118">
        <v>43427.25</v>
      </c>
      <c r="G755" s="119">
        <v>480000</v>
      </c>
      <c r="H755" s="119">
        <v>0</v>
      </c>
      <c r="I755" s="115" t="s">
        <v>1421</v>
      </c>
      <c r="J755" s="120">
        <v>43123.964189814818</v>
      </c>
      <c r="K755" s="115"/>
      <c r="L755" s="115" t="s">
        <v>2309</v>
      </c>
      <c r="M755" s="115" t="s">
        <v>464</v>
      </c>
    </row>
    <row r="756" spans="2:13" hidden="1" x14ac:dyDescent="0.35">
      <c r="B756" s="115" t="s">
        <v>1425</v>
      </c>
      <c r="C756" s="115" t="s">
        <v>1418</v>
      </c>
      <c r="D756" s="115" t="s">
        <v>1421</v>
      </c>
      <c r="E756" s="115" t="s">
        <v>127</v>
      </c>
      <c r="F756" s="118">
        <v>43343.291666666664</v>
      </c>
      <c r="G756" s="119">
        <v>256425</v>
      </c>
      <c r="H756" s="119">
        <v>0</v>
      </c>
      <c r="I756" s="115" t="s">
        <v>1421</v>
      </c>
      <c r="J756" s="120">
        <v>43216.04991898148</v>
      </c>
      <c r="K756" s="115"/>
      <c r="L756" s="115" t="s">
        <v>1426</v>
      </c>
      <c r="M756" s="115" t="s">
        <v>464</v>
      </c>
    </row>
    <row r="757" spans="2:13" hidden="1" x14ac:dyDescent="0.35">
      <c r="B757" s="115" t="s">
        <v>2310</v>
      </c>
      <c r="C757" s="115" t="s">
        <v>1418</v>
      </c>
      <c r="D757" s="115" t="s">
        <v>1421</v>
      </c>
      <c r="E757" s="115" t="s">
        <v>127</v>
      </c>
      <c r="F757" s="118">
        <v>43465.25</v>
      </c>
      <c r="G757" s="119">
        <v>257707</v>
      </c>
      <c r="H757" s="119">
        <v>0</v>
      </c>
      <c r="I757" s="115" t="s">
        <v>1421</v>
      </c>
      <c r="J757" s="120">
        <v>43216.059236111112</v>
      </c>
      <c r="K757" s="115"/>
      <c r="L757" s="115" t="s">
        <v>1427</v>
      </c>
      <c r="M757" s="115" t="s">
        <v>464</v>
      </c>
    </row>
    <row r="758" spans="2:13" hidden="1" x14ac:dyDescent="0.35">
      <c r="B758" s="115" t="s">
        <v>1428</v>
      </c>
      <c r="C758" s="115" t="s">
        <v>1418</v>
      </c>
      <c r="D758" s="115" t="s">
        <v>1421</v>
      </c>
      <c r="E758" s="115" t="s">
        <v>127</v>
      </c>
      <c r="F758" s="118">
        <v>43465.25</v>
      </c>
      <c r="G758" s="119">
        <v>100000</v>
      </c>
      <c r="H758" s="119">
        <v>100000</v>
      </c>
      <c r="I758" s="115" t="s">
        <v>1421</v>
      </c>
      <c r="J758" s="120">
        <v>43216.030173611114</v>
      </c>
      <c r="K758" s="115"/>
      <c r="L758" s="115" t="s">
        <v>1429</v>
      </c>
      <c r="M758" s="115" t="s">
        <v>464</v>
      </c>
    </row>
    <row r="759" spans="2:13" hidden="1" x14ac:dyDescent="0.35">
      <c r="B759" s="115" t="s">
        <v>1444</v>
      </c>
      <c r="C759" s="115" t="s">
        <v>1418</v>
      </c>
      <c r="D759" s="115" t="s">
        <v>1408</v>
      </c>
      <c r="E759" s="115" t="s">
        <v>674</v>
      </c>
      <c r="F759" s="118">
        <v>42972.291666666664</v>
      </c>
      <c r="G759" s="119">
        <v>0</v>
      </c>
      <c r="H759" s="119"/>
      <c r="I759" s="115" t="s">
        <v>1408</v>
      </c>
      <c r="J759" s="120">
        <v>42997.101342592592</v>
      </c>
      <c r="K759" s="115"/>
      <c r="L759" s="115" t="s">
        <v>1445</v>
      </c>
      <c r="M759" s="115" t="s">
        <v>464</v>
      </c>
    </row>
    <row r="760" spans="2:13" hidden="1" x14ac:dyDescent="0.35">
      <c r="B760" s="115" t="s">
        <v>1446</v>
      </c>
      <c r="C760" s="115" t="s">
        <v>1418</v>
      </c>
      <c r="D760" s="115" t="s">
        <v>1408</v>
      </c>
      <c r="E760" s="115" t="s">
        <v>674</v>
      </c>
      <c r="F760" s="118">
        <v>43008.291666666664</v>
      </c>
      <c r="G760" s="119">
        <v>0</v>
      </c>
      <c r="H760" s="119"/>
      <c r="I760" s="115" t="s">
        <v>1408</v>
      </c>
      <c r="J760" s="120">
        <v>42997.134432870371</v>
      </c>
      <c r="K760" s="115"/>
      <c r="L760" s="115" t="s">
        <v>1447</v>
      </c>
      <c r="M760" s="115" t="s">
        <v>464</v>
      </c>
    </row>
    <row r="761" spans="2:13" hidden="1" x14ac:dyDescent="0.35">
      <c r="B761" s="115" t="s">
        <v>1448</v>
      </c>
      <c r="C761" s="115" t="s">
        <v>1418</v>
      </c>
      <c r="D761" s="115" t="s">
        <v>1053</v>
      </c>
      <c r="E761" s="115" t="s">
        <v>127</v>
      </c>
      <c r="F761" s="118">
        <v>43447.25</v>
      </c>
      <c r="G761" s="119">
        <v>1800000</v>
      </c>
      <c r="H761" s="119">
        <v>0</v>
      </c>
      <c r="I761" s="115" t="s">
        <v>1053</v>
      </c>
      <c r="J761" s="120">
        <v>43255.328240740739</v>
      </c>
      <c r="K761" s="115"/>
      <c r="L761" s="115" t="s">
        <v>1449</v>
      </c>
      <c r="M761" s="115" t="s">
        <v>464</v>
      </c>
    </row>
    <row r="762" spans="2:13" hidden="1" x14ac:dyDescent="0.35">
      <c r="B762" s="115" t="s">
        <v>2311</v>
      </c>
      <c r="C762" s="115" t="s">
        <v>562</v>
      </c>
      <c r="D762" s="115" t="s">
        <v>463</v>
      </c>
      <c r="E762" s="115" t="s">
        <v>674</v>
      </c>
      <c r="F762" s="118">
        <v>43434.25</v>
      </c>
      <c r="G762" s="119">
        <v>100000</v>
      </c>
      <c r="H762" s="119">
        <v>50000</v>
      </c>
      <c r="I762" s="115" t="s">
        <v>463</v>
      </c>
      <c r="J762" s="120">
        <v>43261.386041666665</v>
      </c>
      <c r="K762" s="115" t="s">
        <v>473</v>
      </c>
      <c r="L762" s="115" t="s">
        <v>2312</v>
      </c>
      <c r="M762" s="115" t="s">
        <v>464</v>
      </c>
    </row>
    <row r="763" spans="2:13" hidden="1" x14ac:dyDescent="0.35">
      <c r="B763" s="115" t="s">
        <v>580</v>
      </c>
      <c r="C763" s="115" t="s">
        <v>565</v>
      </c>
      <c r="D763" s="115" t="s">
        <v>922</v>
      </c>
      <c r="E763" s="115" t="s">
        <v>674</v>
      </c>
      <c r="F763" s="118">
        <v>43432.25</v>
      </c>
      <c r="G763" s="119">
        <v>118000</v>
      </c>
      <c r="H763" s="119">
        <v>0</v>
      </c>
      <c r="I763" s="115" t="s">
        <v>922</v>
      </c>
      <c r="J763" s="120">
        <v>43139.574791666666</v>
      </c>
      <c r="K763" s="115"/>
      <c r="L763" s="115" t="s">
        <v>581</v>
      </c>
      <c r="M763" s="115" t="s">
        <v>464</v>
      </c>
    </row>
    <row r="764" spans="2:13" hidden="1" x14ac:dyDescent="0.35">
      <c r="B764" s="115" t="s">
        <v>563</v>
      </c>
      <c r="C764" s="115" t="s">
        <v>565</v>
      </c>
      <c r="D764" s="115" t="s">
        <v>922</v>
      </c>
      <c r="E764" s="115" t="s">
        <v>674</v>
      </c>
      <c r="F764" s="118">
        <v>43391.291666666664</v>
      </c>
      <c r="G764" s="119">
        <v>274000</v>
      </c>
      <c r="H764" s="119">
        <v>0</v>
      </c>
      <c r="I764" s="115" t="s">
        <v>922</v>
      </c>
      <c r="J764" s="120">
        <v>43115.329953703702</v>
      </c>
      <c r="K764" s="115"/>
      <c r="L764" s="115" t="s">
        <v>564</v>
      </c>
      <c r="M764" s="115" t="s">
        <v>464</v>
      </c>
    </row>
    <row r="765" spans="2:13" hidden="1" x14ac:dyDescent="0.35">
      <c r="B765" s="115" t="s">
        <v>2313</v>
      </c>
      <c r="C765" s="115" t="s">
        <v>565</v>
      </c>
      <c r="D765" s="115" t="s">
        <v>922</v>
      </c>
      <c r="E765" s="115" t="s">
        <v>126</v>
      </c>
      <c r="F765" s="118">
        <v>43360.291666666664</v>
      </c>
      <c r="G765" s="119">
        <v>80000</v>
      </c>
      <c r="H765" s="119">
        <v>0</v>
      </c>
      <c r="I765" s="115" t="s">
        <v>922</v>
      </c>
      <c r="J765" s="120">
        <v>43242.012499999997</v>
      </c>
      <c r="K765" s="115"/>
      <c r="L765" s="115" t="s">
        <v>2314</v>
      </c>
      <c r="M765" s="115" t="s">
        <v>464</v>
      </c>
    </row>
    <row r="766" spans="2:13" hidden="1" x14ac:dyDescent="0.35">
      <c r="B766" s="115" t="s">
        <v>923</v>
      </c>
      <c r="C766" s="115" t="s">
        <v>565</v>
      </c>
      <c r="D766" s="115" t="s">
        <v>922</v>
      </c>
      <c r="E766" s="115" t="s">
        <v>674</v>
      </c>
      <c r="F766" s="118">
        <v>43403.291666666664</v>
      </c>
      <c r="G766" s="119">
        <v>58000</v>
      </c>
      <c r="H766" s="119">
        <v>0</v>
      </c>
      <c r="I766" s="115" t="s">
        <v>922</v>
      </c>
      <c r="J766" s="120">
        <v>43124.106932870367</v>
      </c>
      <c r="K766" s="115"/>
      <c r="L766" s="115" t="s">
        <v>924</v>
      </c>
      <c r="M766" s="115" t="s">
        <v>464</v>
      </c>
    </row>
    <row r="767" spans="2:13" hidden="1" x14ac:dyDescent="0.35">
      <c r="B767" s="115" t="s">
        <v>570</v>
      </c>
      <c r="C767" s="115" t="s">
        <v>565</v>
      </c>
      <c r="D767" s="115" t="s">
        <v>922</v>
      </c>
      <c r="E767" s="115" t="s">
        <v>674</v>
      </c>
      <c r="F767" s="118">
        <v>43391.291666666664</v>
      </c>
      <c r="G767" s="119">
        <v>118000</v>
      </c>
      <c r="H767" s="119">
        <v>0</v>
      </c>
      <c r="I767" s="115" t="s">
        <v>922</v>
      </c>
      <c r="J767" s="120">
        <v>43053.425474537034</v>
      </c>
      <c r="K767" s="115"/>
      <c r="L767" s="115" t="s">
        <v>571</v>
      </c>
      <c r="M767" s="115" t="s">
        <v>464</v>
      </c>
    </row>
    <row r="768" spans="2:13" hidden="1" x14ac:dyDescent="0.35">
      <c r="B768" s="115" t="s">
        <v>578</v>
      </c>
      <c r="C768" s="115" t="s">
        <v>565</v>
      </c>
      <c r="D768" s="115" t="s">
        <v>922</v>
      </c>
      <c r="E768" s="115" t="s">
        <v>674</v>
      </c>
      <c r="F768" s="118">
        <v>43472.25</v>
      </c>
      <c r="G768" s="119">
        <v>25000</v>
      </c>
      <c r="H768" s="119">
        <v>0</v>
      </c>
      <c r="I768" s="115" t="s">
        <v>922</v>
      </c>
      <c r="J768" s="120">
        <v>43124.098692129628</v>
      </c>
      <c r="K768" s="115"/>
      <c r="L768" s="115" t="s">
        <v>579</v>
      </c>
      <c r="M768" s="115" t="s">
        <v>464</v>
      </c>
    </row>
    <row r="769" spans="1:13" hidden="1" x14ac:dyDescent="0.35">
      <c r="B769" s="115" t="s">
        <v>949</v>
      </c>
      <c r="C769" s="115" t="s">
        <v>565</v>
      </c>
      <c r="D769" s="115" t="s">
        <v>922</v>
      </c>
      <c r="E769" s="115" t="s">
        <v>674</v>
      </c>
      <c r="F769" s="118">
        <v>43446.25</v>
      </c>
      <c r="G769" s="119">
        <v>24000</v>
      </c>
      <c r="H769" s="119">
        <v>0</v>
      </c>
      <c r="I769" s="115" t="s">
        <v>922</v>
      </c>
      <c r="J769" s="120">
        <v>43074.007384259261</v>
      </c>
      <c r="K769" s="115"/>
      <c r="L769" s="115" t="s">
        <v>950</v>
      </c>
      <c r="M769" s="115" t="s">
        <v>464</v>
      </c>
    </row>
    <row r="770" spans="1:13" x14ac:dyDescent="0.35">
      <c r="A770" s="127" t="str">
        <f>HYPERLINK(CONCATENATE("http://crm.corp.halliburton.com/SalesMethod/main.aspx?etc=3&amp;id=%7b",L770,"%7d&amp;pagetype=entityrecord "),B770)</f>
        <v>ADCO_RTDT and EDM Integration_Pilot</v>
      </c>
      <c r="B770" s="115" t="s">
        <v>947</v>
      </c>
      <c r="C770" s="115" t="s">
        <v>565</v>
      </c>
      <c r="D770" s="115" t="s">
        <v>922</v>
      </c>
      <c r="E770" s="115" t="s">
        <v>674</v>
      </c>
      <c r="F770" s="118">
        <v>43340.291666666664</v>
      </c>
      <c r="G770" s="119">
        <v>10000</v>
      </c>
      <c r="H770" s="119">
        <v>10000</v>
      </c>
      <c r="I770" s="115" t="s">
        <v>922</v>
      </c>
      <c r="J770" s="120">
        <v>43074.005833333336</v>
      </c>
      <c r="K770" s="115"/>
      <c r="L770" s="115" t="s">
        <v>948</v>
      </c>
      <c r="M770" s="115" t="s">
        <v>464</v>
      </c>
    </row>
    <row r="771" spans="1:13" hidden="1" x14ac:dyDescent="0.35">
      <c r="B771" s="115" t="s">
        <v>585</v>
      </c>
      <c r="C771" s="115" t="s">
        <v>565</v>
      </c>
      <c r="D771" s="115" t="s">
        <v>922</v>
      </c>
      <c r="E771" s="115" t="s">
        <v>674</v>
      </c>
      <c r="F771" s="118">
        <v>43454.25</v>
      </c>
      <c r="G771" s="119">
        <v>47500</v>
      </c>
      <c r="H771" s="119">
        <v>0</v>
      </c>
      <c r="I771" s="115" t="s">
        <v>922</v>
      </c>
      <c r="J771" s="120">
        <v>43048.177314814813</v>
      </c>
      <c r="K771" s="115"/>
      <c r="L771" s="115" t="s">
        <v>586</v>
      </c>
      <c r="M771" s="115" t="s">
        <v>464</v>
      </c>
    </row>
    <row r="772" spans="1:13" hidden="1" x14ac:dyDescent="0.35">
      <c r="B772" s="115" t="s">
        <v>582</v>
      </c>
      <c r="C772" s="115" t="s">
        <v>565</v>
      </c>
      <c r="D772" s="115" t="s">
        <v>922</v>
      </c>
      <c r="E772" s="115" t="s">
        <v>674</v>
      </c>
      <c r="F772" s="118">
        <v>43419.25</v>
      </c>
      <c r="G772" s="119">
        <v>118000</v>
      </c>
      <c r="H772" s="119">
        <v>0</v>
      </c>
      <c r="I772" s="115" t="s">
        <v>922</v>
      </c>
      <c r="J772" s="120">
        <v>43053.434328703705</v>
      </c>
      <c r="K772" s="115"/>
      <c r="L772" s="115" t="s">
        <v>583</v>
      </c>
      <c r="M772" s="115" t="s">
        <v>464</v>
      </c>
    </row>
    <row r="773" spans="1:13" hidden="1" x14ac:dyDescent="0.35">
      <c r="B773" s="115" t="s">
        <v>587</v>
      </c>
      <c r="C773" s="115" t="s">
        <v>565</v>
      </c>
      <c r="D773" s="115" t="s">
        <v>922</v>
      </c>
      <c r="E773" s="115" t="s">
        <v>674</v>
      </c>
      <c r="F773" s="118">
        <v>43426.25</v>
      </c>
      <c r="G773" s="119">
        <v>100000</v>
      </c>
      <c r="H773" s="119">
        <v>0</v>
      </c>
      <c r="I773" s="115" t="s">
        <v>922</v>
      </c>
      <c r="J773" s="120">
        <v>43115.326296296298</v>
      </c>
      <c r="K773" s="115"/>
      <c r="L773" s="115" t="s">
        <v>588</v>
      </c>
      <c r="M773" s="115" t="s">
        <v>464</v>
      </c>
    </row>
    <row r="774" spans="1:13" hidden="1" x14ac:dyDescent="0.35">
      <c r="B774" s="115" t="s">
        <v>1450</v>
      </c>
      <c r="C774" s="115" t="s">
        <v>565</v>
      </c>
      <c r="D774" s="115" t="s">
        <v>595</v>
      </c>
      <c r="E774" s="115" t="s">
        <v>126</v>
      </c>
      <c r="F774" s="118">
        <v>43361.291666666664</v>
      </c>
      <c r="G774" s="119">
        <v>125000</v>
      </c>
      <c r="H774" s="119">
        <v>0</v>
      </c>
      <c r="I774" s="115" t="s">
        <v>595</v>
      </c>
      <c r="J774" s="120">
        <v>43212.018888888888</v>
      </c>
      <c r="K774" s="115"/>
      <c r="L774" s="115" t="s">
        <v>863</v>
      </c>
      <c r="M774" s="115" t="s">
        <v>464</v>
      </c>
    </row>
    <row r="775" spans="1:13" hidden="1" x14ac:dyDescent="0.35">
      <c r="B775" s="115" t="s">
        <v>978</v>
      </c>
      <c r="C775" s="115" t="s">
        <v>565</v>
      </c>
      <c r="D775" s="115" t="s">
        <v>595</v>
      </c>
      <c r="E775" s="115" t="s">
        <v>674</v>
      </c>
      <c r="F775" s="118">
        <v>43333.291666666664</v>
      </c>
      <c r="G775" s="119">
        <v>122000</v>
      </c>
      <c r="H775" s="119">
        <v>20000</v>
      </c>
      <c r="I775" s="115" t="s">
        <v>595</v>
      </c>
      <c r="J775" s="120">
        <v>43185.33388888889</v>
      </c>
      <c r="K775" s="115"/>
      <c r="L775" s="115" t="s">
        <v>864</v>
      </c>
      <c r="M775" s="115" t="s">
        <v>464</v>
      </c>
    </row>
    <row r="776" spans="1:13" hidden="1" x14ac:dyDescent="0.35">
      <c r="B776" s="115" t="s">
        <v>574</v>
      </c>
      <c r="C776" s="115" t="s">
        <v>565</v>
      </c>
      <c r="D776" s="115" t="s">
        <v>595</v>
      </c>
      <c r="E776" s="115" t="s">
        <v>674</v>
      </c>
      <c r="F776" s="118">
        <v>43369.291666666664</v>
      </c>
      <c r="G776" s="119">
        <v>59000</v>
      </c>
      <c r="H776" s="119">
        <v>0</v>
      </c>
      <c r="I776" s="115" t="s">
        <v>595</v>
      </c>
      <c r="J776" s="120">
        <v>43212.019247685188</v>
      </c>
      <c r="K776" s="115"/>
      <c r="L776" s="115" t="s">
        <v>575</v>
      </c>
      <c r="M776" s="115" t="s">
        <v>464</v>
      </c>
    </row>
    <row r="777" spans="1:13" hidden="1" x14ac:dyDescent="0.35">
      <c r="B777" s="115" t="s">
        <v>576</v>
      </c>
      <c r="C777" s="115" t="s">
        <v>565</v>
      </c>
      <c r="D777" s="115" t="s">
        <v>595</v>
      </c>
      <c r="E777" s="115" t="s">
        <v>674</v>
      </c>
      <c r="F777" s="118">
        <v>43391.291666666664</v>
      </c>
      <c r="G777" s="119">
        <v>158000</v>
      </c>
      <c r="H777" s="119">
        <v>40000</v>
      </c>
      <c r="I777" s="115" t="s">
        <v>595</v>
      </c>
      <c r="J777" s="120">
        <v>43212.020821759259</v>
      </c>
      <c r="K777" s="115"/>
      <c r="L777" s="115" t="s">
        <v>577</v>
      </c>
      <c r="M777" s="115" t="s">
        <v>464</v>
      </c>
    </row>
    <row r="778" spans="1:13" hidden="1" x14ac:dyDescent="0.35">
      <c r="B778" s="115" t="s">
        <v>568</v>
      </c>
      <c r="C778" s="115" t="s">
        <v>565</v>
      </c>
      <c r="D778" s="115" t="s">
        <v>595</v>
      </c>
      <c r="E778" s="115" t="s">
        <v>674</v>
      </c>
      <c r="F778" s="118">
        <v>43361.291666666664</v>
      </c>
      <c r="G778" s="119">
        <v>118000</v>
      </c>
      <c r="H778" s="119">
        <v>0</v>
      </c>
      <c r="I778" s="115" t="s">
        <v>595</v>
      </c>
      <c r="J778" s="120">
        <v>43212.01871527778</v>
      </c>
      <c r="K778" s="115"/>
      <c r="L778" s="115" t="s">
        <v>569</v>
      </c>
      <c r="M778" s="115" t="s">
        <v>464</v>
      </c>
    </row>
    <row r="779" spans="1:13" hidden="1" x14ac:dyDescent="0.35">
      <c r="B779" s="115" t="s">
        <v>572</v>
      </c>
      <c r="C779" s="115" t="s">
        <v>565</v>
      </c>
      <c r="D779" s="115" t="s">
        <v>595</v>
      </c>
      <c r="E779" s="115" t="s">
        <v>127</v>
      </c>
      <c r="F779" s="118">
        <v>43396.291666666664</v>
      </c>
      <c r="G779" s="119">
        <v>72000</v>
      </c>
      <c r="H779" s="119">
        <v>0</v>
      </c>
      <c r="I779" s="115" t="s">
        <v>595</v>
      </c>
      <c r="J779" s="120">
        <v>43212.019814814812</v>
      </c>
      <c r="K779" s="115"/>
      <c r="L779" s="115" t="s">
        <v>573</v>
      </c>
      <c r="M779" s="115" t="s">
        <v>464</v>
      </c>
    </row>
    <row r="780" spans="1:13" hidden="1" x14ac:dyDescent="0.35">
      <c r="B780" s="115" t="s">
        <v>566</v>
      </c>
      <c r="C780" s="115" t="s">
        <v>565</v>
      </c>
      <c r="D780" s="115" t="s">
        <v>595</v>
      </c>
      <c r="E780" s="115" t="s">
        <v>674</v>
      </c>
      <c r="F780" s="118">
        <v>43390.291666666664</v>
      </c>
      <c r="G780" s="119">
        <v>286000</v>
      </c>
      <c r="H780" s="119">
        <v>170000</v>
      </c>
      <c r="I780" s="115" t="s">
        <v>595</v>
      </c>
      <c r="J780" s="120">
        <v>43079.288946759261</v>
      </c>
      <c r="K780" s="115"/>
      <c r="L780" s="115" t="s">
        <v>567</v>
      </c>
      <c r="M780" s="115" t="s">
        <v>464</v>
      </c>
    </row>
    <row r="781" spans="1:13" hidden="1" x14ac:dyDescent="0.35">
      <c r="B781" s="115" t="s">
        <v>865</v>
      </c>
      <c r="C781" s="115" t="s">
        <v>565</v>
      </c>
      <c r="D781" s="115" t="s">
        <v>495</v>
      </c>
      <c r="E781" s="115" t="s">
        <v>674</v>
      </c>
      <c r="F781" s="118">
        <v>43252.291666666664</v>
      </c>
      <c r="G781" s="119">
        <v>100000</v>
      </c>
      <c r="H781" s="119">
        <v>100000</v>
      </c>
      <c r="I781" s="115" t="s">
        <v>1373</v>
      </c>
      <c r="J781" s="120">
        <v>43213.179016203707</v>
      </c>
      <c r="K781" s="115"/>
      <c r="L781" s="115" t="s">
        <v>780</v>
      </c>
      <c r="M781" s="115" t="s">
        <v>464</v>
      </c>
    </row>
    <row r="782" spans="1:13" hidden="1" x14ac:dyDescent="0.35">
      <c r="B782" s="115" t="s">
        <v>867</v>
      </c>
      <c r="C782" s="115" t="s">
        <v>565</v>
      </c>
      <c r="D782" s="115" t="s">
        <v>495</v>
      </c>
      <c r="E782" s="115" t="s">
        <v>674</v>
      </c>
      <c r="F782" s="118">
        <v>43313.291666666664</v>
      </c>
      <c r="G782" s="119">
        <v>250000</v>
      </c>
      <c r="H782" s="119">
        <v>250000</v>
      </c>
      <c r="I782" s="115" t="s">
        <v>1373</v>
      </c>
      <c r="J782" s="120">
        <v>43213.179131944446</v>
      </c>
      <c r="K782" s="115"/>
      <c r="L782" s="115" t="s">
        <v>591</v>
      </c>
      <c r="M782" s="115" t="s">
        <v>464</v>
      </c>
    </row>
    <row r="783" spans="1:13" hidden="1" x14ac:dyDescent="0.35">
      <c r="B783" s="115" t="s">
        <v>861</v>
      </c>
      <c r="C783" s="115" t="s">
        <v>565</v>
      </c>
      <c r="D783" s="115" t="s">
        <v>595</v>
      </c>
      <c r="E783" s="115" t="s">
        <v>674</v>
      </c>
      <c r="F783" s="118">
        <v>43282.291666666664</v>
      </c>
      <c r="G783" s="119">
        <v>150000</v>
      </c>
      <c r="H783" s="119">
        <v>0</v>
      </c>
      <c r="I783" s="115" t="s">
        <v>589</v>
      </c>
      <c r="J783" s="120">
        <v>43144.008159722223</v>
      </c>
      <c r="K783" s="115"/>
      <c r="L783" s="115" t="s">
        <v>584</v>
      </c>
      <c r="M783" s="115" t="s">
        <v>464</v>
      </c>
    </row>
    <row r="784" spans="1:13" hidden="1" x14ac:dyDescent="0.35">
      <c r="B784" s="115" t="s">
        <v>2315</v>
      </c>
      <c r="C784" s="115" t="s">
        <v>565</v>
      </c>
      <c r="D784" s="115" t="s">
        <v>495</v>
      </c>
      <c r="E784" s="115" t="s">
        <v>674</v>
      </c>
      <c r="F784" s="118">
        <v>43312.291666666664</v>
      </c>
      <c r="G784" s="119">
        <v>70000</v>
      </c>
      <c r="H784" s="119">
        <v>70000</v>
      </c>
      <c r="I784" s="115" t="s">
        <v>495</v>
      </c>
      <c r="J784" s="120">
        <v>43251.044409722221</v>
      </c>
      <c r="K784" s="115"/>
      <c r="L784" s="115" t="s">
        <v>2316</v>
      </c>
      <c r="M784" s="115" t="s">
        <v>464</v>
      </c>
    </row>
    <row r="785" spans="2:13" hidden="1" x14ac:dyDescent="0.35">
      <c r="B785" s="115" t="s">
        <v>969</v>
      </c>
      <c r="C785" s="115" t="s">
        <v>565</v>
      </c>
      <c r="D785" s="115" t="s">
        <v>495</v>
      </c>
      <c r="E785" s="115" t="s">
        <v>674</v>
      </c>
      <c r="F785" s="118">
        <v>43373.291666666664</v>
      </c>
      <c r="G785" s="119">
        <v>50000</v>
      </c>
      <c r="H785" s="119">
        <v>50000</v>
      </c>
      <c r="I785" s="115" t="s">
        <v>495</v>
      </c>
      <c r="J785" s="120">
        <v>43254.956111111111</v>
      </c>
      <c r="K785" s="115"/>
      <c r="L785" s="115" t="s">
        <v>970</v>
      </c>
      <c r="M785" s="115" t="s">
        <v>464</v>
      </c>
    </row>
    <row r="786" spans="2:13" hidden="1" x14ac:dyDescent="0.35">
      <c r="B786" s="115" t="s">
        <v>967</v>
      </c>
      <c r="C786" s="115" t="s">
        <v>565</v>
      </c>
      <c r="D786" s="115" t="s">
        <v>495</v>
      </c>
      <c r="E786" s="115" t="s">
        <v>127</v>
      </c>
      <c r="F786" s="118">
        <v>43434.25</v>
      </c>
      <c r="G786" s="119">
        <v>155250</v>
      </c>
      <c r="H786" s="119">
        <v>0</v>
      </c>
      <c r="I786" s="115" t="s">
        <v>495</v>
      </c>
      <c r="J786" s="120">
        <v>43236.028124999997</v>
      </c>
      <c r="K786" s="115"/>
      <c r="L786" s="115" t="s">
        <v>968</v>
      </c>
      <c r="M786" s="115" t="s">
        <v>464</v>
      </c>
    </row>
    <row r="787" spans="2:13" hidden="1" x14ac:dyDescent="0.35">
      <c r="B787" s="115" t="s">
        <v>862</v>
      </c>
      <c r="C787" s="115" t="s">
        <v>565</v>
      </c>
      <c r="D787" s="115" t="s">
        <v>495</v>
      </c>
      <c r="E787" s="115" t="s">
        <v>126</v>
      </c>
      <c r="F787" s="118">
        <v>43343.291666666664</v>
      </c>
      <c r="G787" s="119">
        <v>17700</v>
      </c>
      <c r="H787" s="119">
        <v>0</v>
      </c>
      <c r="I787" s="115" t="s">
        <v>495</v>
      </c>
      <c r="J787" s="120">
        <v>43254.966631944444</v>
      </c>
      <c r="K787" s="115"/>
      <c r="L787" s="115" t="s">
        <v>590</v>
      </c>
      <c r="M787" s="115" t="s">
        <v>464</v>
      </c>
    </row>
    <row r="788" spans="2:13" hidden="1" x14ac:dyDescent="0.35">
      <c r="B788" s="115" t="s">
        <v>2317</v>
      </c>
      <c r="C788" s="115" t="s">
        <v>565</v>
      </c>
      <c r="D788" s="115" t="s">
        <v>495</v>
      </c>
      <c r="E788" s="115" t="s">
        <v>127</v>
      </c>
      <c r="F788" s="118">
        <v>43436.25</v>
      </c>
      <c r="G788" s="119">
        <v>60000000</v>
      </c>
      <c r="H788" s="119">
        <v>0</v>
      </c>
      <c r="I788" s="115" t="s">
        <v>495</v>
      </c>
      <c r="J788" s="120">
        <v>43241.174039351848</v>
      </c>
      <c r="K788" s="115"/>
      <c r="L788" s="115" t="s">
        <v>1451</v>
      </c>
      <c r="M788" s="115" t="s">
        <v>464</v>
      </c>
    </row>
    <row r="789" spans="2:13" hidden="1" x14ac:dyDescent="0.35">
      <c r="B789" s="115" t="s">
        <v>2318</v>
      </c>
      <c r="C789" s="115" t="s">
        <v>565</v>
      </c>
      <c r="D789" s="115" t="s">
        <v>495</v>
      </c>
      <c r="E789" s="115" t="s">
        <v>126</v>
      </c>
      <c r="F789" s="118">
        <v>43373.291666666664</v>
      </c>
      <c r="G789" s="119">
        <v>390000</v>
      </c>
      <c r="H789" s="119">
        <v>0</v>
      </c>
      <c r="I789" s="115" t="s">
        <v>495</v>
      </c>
      <c r="J789" s="120">
        <v>43258.342789351853</v>
      </c>
      <c r="K789" s="115"/>
      <c r="L789" s="115" t="s">
        <v>2319</v>
      </c>
      <c r="M789" s="115" t="s">
        <v>464</v>
      </c>
    </row>
    <row r="790" spans="2:13" hidden="1" x14ac:dyDescent="0.35">
      <c r="B790" s="115" t="s">
        <v>2320</v>
      </c>
      <c r="C790" s="115" t="s">
        <v>565</v>
      </c>
      <c r="D790" s="115" t="s">
        <v>495</v>
      </c>
      <c r="E790" s="115" t="s">
        <v>127</v>
      </c>
      <c r="F790" s="118">
        <v>43281.291666666664</v>
      </c>
      <c r="G790" s="119">
        <v>940000</v>
      </c>
      <c r="H790" s="119">
        <v>940000</v>
      </c>
      <c r="I790" s="115" t="s">
        <v>495</v>
      </c>
      <c r="J790" s="120">
        <v>43258.328784722224</v>
      </c>
      <c r="K790" s="115"/>
      <c r="L790" s="115" t="s">
        <v>2321</v>
      </c>
      <c r="M790" s="115" t="s">
        <v>464</v>
      </c>
    </row>
    <row r="791" spans="2:13" hidden="1" x14ac:dyDescent="0.35">
      <c r="B791" s="115" t="s">
        <v>2322</v>
      </c>
      <c r="C791" s="115" t="s">
        <v>565</v>
      </c>
      <c r="D791" s="115" t="s">
        <v>495</v>
      </c>
      <c r="E791" s="115" t="s">
        <v>127</v>
      </c>
      <c r="F791" s="118">
        <v>43454.25</v>
      </c>
      <c r="G791" s="119">
        <v>2000000</v>
      </c>
      <c r="H791" s="119">
        <v>0</v>
      </c>
      <c r="I791" s="115" t="s">
        <v>495</v>
      </c>
      <c r="J791" s="120">
        <v>43251.077418981484</v>
      </c>
      <c r="K791" s="115"/>
      <c r="L791" s="115" t="s">
        <v>2323</v>
      </c>
      <c r="M791" s="115" t="s">
        <v>464</v>
      </c>
    </row>
    <row r="792" spans="2:13" hidden="1" x14ac:dyDescent="0.35">
      <c r="B792" s="115" t="s">
        <v>866</v>
      </c>
      <c r="C792" s="115" t="s">
        <v>565</v>
      </c>
      <c r="D792" s="115" t="s">
        <v>495</v>
      </c>
      <c r="E792" s="115" t="s">
        <v>674</v>
      </c>
      <c r="F792" s="118">
        <v>43404.291666666664</v>
      </c>
      <c r="G792" s="119">
        <v>150000</v>
      </c>
      <c r="H792" s="119">
        <v>0</v>
      </c>
      <c r="I792" s="115" t="s">
        <v>495</v>
      </c>
      <c r="J792" s="120">
        <v>43254.970312500001</v>
      </c>
      <c r="K792" s="115"/>
      <c r="L792" s="115" t="s">
        <v>658</v>
      </c>
      <c r="M792" s="115" t="s">
        <v>464</v>
      </c>
    </row>
    <row r="793" spans="2:13" hidden="1" x14ac:dyDescent="0.35">
      <c r="B793" s="115" t="s">
        <v>2324</v>
      </c>
      <c r="C793" s="115" t="s">
        <v>565</v>
      </c>
      <c r="D793" s="115" t="s">
        <v>495</v>
      </c>
      <c r="E793" s="115" t="s">
        <v>128</v>
      </c>
      <c r="F793" s="118">
        <v>43405.291666666664</v>
      </c>
      <c r="G793" s="119">
        <v>388000</v>
      </c>
      <c r="H793" s="119">
        <v>0</v>
      </c>
      <c r="I793" s="115" t="s">
        <v>495</v>
      </c>
      <c r="J793" s="120">
        <v>43258.331724537034</v>
      </c>
      <c r="K793" s="115"/>
      <c r="L793" s="115" t="s">
        <v>985</v>
      </c>
      <c r="M793" s="115" t="s">
        <v>464</v>
      </c>
    </row>
    <row r="794" spans="2:13" hidden="1" x14ac:dyDescent="0.35">
      <c r="B794" s="115" t="s">
        <v>2325</v>
      </c>
      <c r="C794" s="115" t="s">
        <v>565</v>
      </c>
      <c r="D794" s="115" t="s">
        <v>495</v>
      </c>
      <c r="E794" s="115" t="s">
        <v>128</v>
      </c>
      <c r="F794" s="118">
        <v>43257.291666666664</v>
      </c>
      <c r="G794" s="119">
        <v>206000</v>
      </c>
      <c r="H794" s="119">
        <v>206000</v>
      </c>
      <c r="I794" s="115" t="s">
        <v>495</v>
      </c>
      <c r="J794" s="120">
        <v>43258.321863425925</v>
      </c>
      <c r="K794" s="115"/>
      <c r="L794" s="115" t="s">
        <v>2326</v>
      </c>
      <c r="M794" s="115" t="s">
        <v>464</v>
      </c>
    </row>
    <row r="795" spans="2:13" hidden="1" x14ac:dyDescent="0.35">
      <c r="B795" s="115" t="s">
        <v>593</v>
      </c>
      <c r="C795" s="115" t="s">
        <v>565</v>
      </c>
      <c r="D795" s="115" t="s">
        <v>922</v>
      </c>
      <c r="E795" s="115" t="s">
        <v>674</v>
      </c>
      <c r="F795" s="118">
        <v>43425.25</v>
      </c>
      <c r="G795" s="119">
        <v>180000</v>
      </c>
      <c r="H795" s="119">
        <v>180000</v>
      </c>
      <c r="I795" s="115" t="s">
        <v>922</v>
      </c>
      <c r="J795" s="120">
        <v>43048.178229166668</v>
      </c>
      <c r="K795" s="115" t="s">
        <v>549</v>
      </c>
      <c r="L795" s="115" t="s">
        <v>594</v>
      </c>
      <c r="M795" s="115" t="s">
        <v>464</v>
      </c>
    </row>
    <row r="796" spans="2:13" hidden="1" x14ac:dyDescent="0.35">
      <c r="B796" s="115" t="s">
        <v>748</v>
      </c>
      <c r="C796" s="115" t="s">
        <v>565</v>
      </c>
      <c r="D796" s="115" t="s">
        <v>1875</v>
      </c>
      <c r="E796" s="115" t="s">
        <v>674</v>
      </c>
      <c r="F796" s="118">
        <v>43397.291666666664</v>
      </c>
      <c r="G796" s="119">
        <v>262240</v>
      </c>
      <c r="H796" s="119">
        <v>26240</v>
      </c>
      <c r="I796" s="115" t="s">
        <v>487</v>
      </c>
      <c r="J796" s="120">
        <v>43226.280763888892</v>
      </c>
      <c r="K796" s="115" t="s">
        <v>488</v>
      </c>
      <c r="L796" s="115" t="s">
        <v>610</v>
      </c>
      <c r="M796" s="115" t="s">
        <v>464</v>
      </c>
    </row>
    <row r="797" spans="2:13" hidden="1" x14ac:dyDescent="0.35">
      <c r="B797" s="115" t="s">
        <v>868</v>
      </c>
      <c r="C797" s="115" t="s">
        <v>565</v>
      </c>
      <c r="D797" s="115" t="s">
        <v>1875</v>
      </c>
      <c r="E797" s="115" t="s">
        <v>674</v>
      </c>
      <c r="F797" s="118">
        <v>43565.291666666664</v>
      </c>
      <c r="G797" s="119">
        <v>1200000</v>
      </c>
      <c r="H797" s="119">
        <v>1200000</v>
      </c>
      <c r="I797" s="115" t="s">
        <v>487</v>
      </c>
      <c r="J797" s="120">
        <v>43226.280833333331</v>
      </c>
      <c r="K797" s="115" t="s">
        <v>488</v>
      </c>
      <c r="L797" s="115" t="s">
        <v>606</v>
      </c>
      <c r="M797" s="115" t="s">
        <v>464</v>
      </c>
    </row>
    <row r="798" spans="2:13" hidden="1" x14ac:dyDescent="0.35">
      <c r="B798" s="115" t="s">
        <v>747</v>
      </c>
      <c r="C798" s="115" t="s">
        <v>565</v>
      </c>
      <c r="D798" s="115" t="s">
        <v>1875</v>
      </c>
      <c r="E798" s="115" t="s">
        <v>126</v>
      </c>
      <c r="F798" s="118">
        <v>43281.291666666664</v>
      </c>
      <c r="G798" s="119">
        <v>374000</v>
      </c>
      <c r="H798" s="119">
        <v>100000</v>
      </c>
      <c r="I798" s="115" t="s">
        <v>1875</v>
      </c>
      <c r="J798" s="120">
        <v>43250.271678240744</v>
      </c>
      <c r="K798" s="115" t="s">
        <v>488</v>
      </c>
      <c r="L798" s="115" t="s">
        <v>609</v>
      </c>
      <c r="M798" s="115" t="s">
        <v>464</v>
      </c>
    </row>
    <row r="799" spans="2:13" hidden="1" x14ac:dyDescent="0.35">
      <c r="B799" s="115" t="s">
        <v>2327</v>
      </c>
      <c r="C799" s="115" t="s">
        <v>565</v>
      </c>
      <c r="D799" s="115" t="s">
        <v>922</v>
      </c>
      <c r="E799" s="115" t="s">
        <v>674</v>
      </c>
      <c r="F799" s="118">
        <v>43467.25</v>
      </c>
      <c r="G799" s="119">
        <v>120000</v>
      </c>
      <c r="H799" s="119">
        <v>20000</v>
      </c>
      <c r="I799" s="115" t="s">
        <v>922</v>
      </c>
      <c r="J799" s="120">
        <v>43248.974421296298</v>
      </c>
      <c r="K799" s="115" t="s">
        <v>488</v>
      </c>
      <c r="L799" s="115" t="s">
        <v>645</v>
      </c>
      <c r="M799" s="115" t="s">
        <v>464</v>
      </c>
    </row>
    <row r="800" spans="2:13" hidden="1" x14ac:dyDescent="0.35">
      <c r="B800" s="115" t="s">
        <v>646</v>
      </c>
      <c r="C800" s="115" t="s">
        <v>565</v>
      </c>
      <c r="D800" s="115" t="s">
        <v>922</v>
      </c>
      <c r="E800" s="115" t="s">
        <v>674</v>
      </c>
      <c r="F800" s="118">
        <v>43364.291666666664</v>
      </c>
      <c r="G800" s="119">
        <v>138000</v>
      </c>
      <c r="H800" s="119">
        <v>20000</v>
      </c>
      <c r="I800" s="115" t="s">
        <v>922</v>
      </c>
      <c r="J800" s="120">
        <v>43048.179143518515</v>
      </c>
      <c r="K800" s="115" t="s">
        <v>488</v>
      </c>
      <c r="L800" s="115" t="s">
        <v>647</v>
      </c>
      <c r="M800" s="115" t="s">
        <v>464</v>
      </c>
    </row>
    <row r="801" spans="2:13" hidden="1" x14ac:dyDescent="0.35">
      <c r="B801" s="115" t="s">
        <v>925</v>
      </c>
      <c r="C801" s="115" t="s">
        <v>565</v>
      </c>
      <c r="D801" s="115" t="s">
        <v>922</v>
      </c>
      <c r="E801" s="115" t="s">
        <v>674</v>
      </c>
      <c r="F801" s="118">
        <v>43368.291666666664</v>
      </c>
      <c r="G801" s="119">
        <v>15000</v>
      </c>
      <c r="H801" s="119">
        <v>15000</v>
      </c>
      <c r="I801" s="115" t="s">
        <v>922</v>
      </c>
      <c r="J801" s="120">
        <v>43255.217604166668</v>
      </c>
      <c r="K801" s="115" t="s">
        <v>488</v>
      </c>
      <c r="L801" s="115" t="s">
        <v>926</v>
      </c>
      <c r="M801" s="115" t="s">
        <v>464</v>
      </c>
    </row>
    <row r="802" spans="2:13" hidden="1" x14ac:dyDescent="0.35">
      <c r="B802" s="115" t="s">
        <v>641</v>
      </c>
      <c r="C802" s="115" t="s">
        <v>565</v>
      </c>
      <c r="D802" s="115" t="s">
        <v>922</v>
      </c>
      <c r="E802" s="115" t="s">
        <v>674</v>
      </c>
      <c r="F802" s="118">
        <v>43363.291666666664</v>
      </c>
      <c r="G802" s="119">
        <v>180000</v>
      </c>
      <c r="H802" s="119">
        <v>180000</v>
      </c>
      <c r="I802" s="115" t="s">
        <v>922</v>
      </c>
      <c r="J802" s="120">
        <v>43053.412152777775</v>
      </c>
      <c r="K802" s="115" t="s">
        <v>488</v>
      </c>
      <c r="L802" s="115" t="s">
        <v>642</v>
      </c>
      <c r="M802" s="115" t="s">
        <v>464</v>
      </c>
    </row>
    <row r="803" spans="2:13" hidden="1" x14ac:dyDescent="0.35">
      <c r="B803" s="115" t="s">
        <v>643</v>
      </c>
      <c r="C803" s="115" t="s">
        <v>565</v>
      </c>
      <c r="D803" s="115" t="s">
        <v>922</v>
      </c>
      <c r="E803" s="115" t="s">
        <v>674</v>
      </c>
      <c r="F803" s="118">
        <v>43390.291666666664</v>
      </c>
      <c r="G803" s="119">
        <v>2575000</v>
      </c>
      <c r="H803" s="119">
        <v>500000</v>
      </c>
      <c r="I803" s="115" t="s">
        <v>922</v>
      </c>
      <c r="J803" s="120">
        <v>43115.320208333331</v>
      </c>
      <c r="K803" s="115" t="s">
        <v>488</v>
      </c>
      <c r="L803" s="115" t="s">
        <v>644</v>
      </c>
      <c r="M803" s="115" t="s">
        <v>464</v>
      </c>
    </row>
    <row r="804" spans="2:13" hidden="1" x14ac:dyDescent="0.35">
      <c r="B804" s="115" t="s">
        <v>637</v>
      </c>
      <c r="C804" s="115" t="s">
        <v>565</v>
      </c>
      <c r="D804" s="115" t="s">
        <v>922</v>
      </c>
      <c r="E804" s="115" t="s">
        <v>674</v>
      </c>
      <c r="F804" s="118">
        <v>43494.25</v>
      </c>
      <c r="G804" s="119">
        <v>2</v>
      </c>
      <c r="H804" s="119">
        <v>1</v>
      </c>
      <c r="I804" s="115" t="s">
        <v>922</v>
      </c>
      <c r="J804" s="120">
        <v>43115.319837962961</v>
      </c>
      <c r="K804" s="115" t="s">
        <v>488</v>
      </c>
      <c r="L804" s="115" t="s">
        <v>638</v>
      </c>
      <c r="M804" s="115" t="s">
        <v>464</v>
      </c>
    </row>
    <row r="805" spans="2:13" hidden="1" x14ac:dyDescent="0.35">
      <c r="B805" s="115" t="s">
        <v>725</v>
      </c>
      <c r="C805" s="115" t="s">
        <v>565</v>
      </c>
      <c r="D805" s="115" t="s">
        <v>922</v>
      </c>
      <c r="E805" s="115" t="s">
        <v>127</v>
      </c>
      <c r="F805" s="118">
        <v>43398.291666666664</v>
      </c>
      <c r="G805" s="119">
        <v>345000</v>
      </c>
      <c r="H805" s="119">
        <v>180000</v>
      </c>
      <c r="I805" s="115" t="s">
        <v>922</v>
      </c>
      <c r="J805" s="120">
        <v>43053.432395833333</v>
      </c>
      <c r="K805" s="115" t="s">
        <v>488</v>
      </c>
      <c r="L805" s="115" t="s">
        <v>636</v>
      </c>
      <c r="M805" s="115" t="s">
        <v>464</v>
      </c>
    </row>
    <row r="806" spans="2:13" hidden="1" x14ac:dyDescent="0.35">
      <c r="B806" s="115" t="s">
        <v>620</v>
      </c>
      <c r="C806" s="115" t="s">
        <v>565</v>
      </c>
      <c r="D806" s="115" t="s">
        <v>922</v>
      </c>
      <c r="E806" s="115" t="s">
        <v>674</v>
      </c>
      <c r="F806" s="118">
        <v>43425.25</v>
      </c>
      <c r="G806" s="119">
        <v>252000</v>
      </c>
      <c r="H806" s="119">
        <v>40000</v>
      </c>
      <c r="I806" s="115" t="s">
        <v>922</v>
      </c>
      <c r="J806" s="120">
        <v>43255.219189814816</v>
      </c>
      <c r="K806" s="115" t="s">
        <v>488</v>
      </c>
      <c r="L806" s="115" t="s">
        <v>621</v>
      </c>
      <c r="M806" s="115" t="s">
        <v>464</v>
      </c>
    </row>
    <row r="807" spans="2:13" hidden="1" x14ac:dyDescent="0.35">
      <c r="B807" s="115" t="s">
        <v>618</v>
      </c>
      <c r="C807" s="115" t="s">
        <v>565</v>
      </c>
      <c r="D807" s="115" t="s">
        <v>922</v>
      </c>
      <c r="E807" s="115" t="s">
        <v>674</v>
      </c>
      <c r="F807" s="118">
        <v>43469.25</v>
      </c>
      <c r="G807" s="119">
        <v>180000</v>
      </c>
      <c r="H807" s="119">
        <v>180000</v>
      </c>
      <c r="I807" s="115" t="s">
        <v>922</v>
      </c>
      <c r="J807" s="120">
        <v>43053.414340277777</v>
      </c>
      <c r="K807" s="115" t="s">
        <v>488</v>
      </c>
      <c r="L807" s="115" t="s">
        <v>619</v>
      </c>
      <c r="M807" s="115" t="s">
        <v>464</v>
      </c>
    </row>
    <row r="808" spans="2:13" hidden="1" x14ac:dyDescent="0.35">
      <c r="B808" s="115" t="s">
        <v>622</v>
      </c>
      <c r="C808" s="115" t="s">
        <v>565</v>
      </c>
      <c r="D808" s="115" t="s">
        <v>922</v>
      </c>
      <c r="E808" s="115" t="s">
        <v>674</v>
      </c>
      <c r="F808" s="118">
        <v>43475.25</v>
      </c>
      <c r="G808" s="119">
        <v>770000</v>
      </c>
      <c r="H808" s="119">
        <v>20000</v>
      </c>
      <c r="I808" s="115" t="s">
        <v>922</v>
      </c>
      <c r="J808" s="120">
        <v>43115.318796296298</v>
      </c>
      <c r="K808" s="115" t="s">
        <v>488</v>
      </c>
      <c r="L808" s="115" t="s">
        <v>623</v>
      </c>
      <c r="M808" s="115" t="s">
        <v>464</v>
      </c>
    </row>
    <row r="809" spans="2:13" hidden="1" x14ac:dyDescent="0.35">
      <c r="B809" s="115" t="s">
        <v>977</v>
      </c>
      <c r="C809" s="115" t="s">
        <v>565</v>
      </c>
      <c r="D809" s="115" t="s">
        <v>922</v>
      </c>
      <c r="E809" s="115" t="s">
        <v>128</v>
      </c>
      <c r="F809" s="118">
        <v>43460.25</v>
      </c>
      <c r="G809" s="119">
        <v>100000</v>
      </c>
      <c r="H809" s="119">
        <v>0</v>
      </c>
      <c r="I809" s="115" t="s">
        <v>922</v>
      </c>
      <c r="J809" s="120">
        <v>43212.392858796295</v>
      </c>
      <c r="K809" s="115" t="s">
        <v>488</v>
      </c>
      <c r="L809" s="115" t="s">
        <v>966</v>
      </c>
      <c r="M809" s="115" t="s">
        <v>464</v>
      </c>
    </row>
    <row r="810" spans="2:13" hidden="1" x14ac:dyDescent="0.35">
      <c r="B810" s="115" t="s">
        <v>2328</v>
      </c>
      <c r="C810" s="115" t="s">
        <v>565</v>
      </c>
      <c r="D810" s="115" t="s">
        <v>922</v>
      </c>
      <c r="E810" s="115" t="s">
        <v>127</v>
      </c>
      <c r="F810" s="118">
        <v>43361.291666666664</v>
      </c>
      <c r="G810" s="119">
        <v>15300</v>
      </c>
      <c r="H810" s="119">
        <v>15300</v>
      </c>
      <c r="I810" s="115" t="s">
        <v>922</v>
      </c>
      <c r="J810" s="120">
        <v>43239.98296296296</v>
      </c>
      <c r="K810" s="115" t="s">
        <v>488</v>
      </c>
      <c r="L810" s="115" t="s">
        <v>2329</v>
      </c>
      <c r="M810" s="115" t="s">
        <v>464</v>
      </c>
    </row>
    <row r="811" spans="2:13" hidden="1" x14ac:dyDescent="0.35">
      <c r="B811" s="115" t="s">
        <v>2330</v>
      </c>
      <c r="C811" s="115" t="s">
        <v>565</v>
      </c>
      <c r="D811" s="115" t="s">
        <v>922</v>
      </c>
      <c r="E811" s="115" t="s">
        <v>128</v>
      </c>
      <c r="F811" s="118">
        <v>43333.291666666664</v>
      </c>
      <c r="G811" s="119">
        <v>14000</v>
      </c>
      <c r="H811" s="119">
        <v>14000</v>
      </c>
      <c r="I811" s="115" t="s">
        <v>922</v>
      </c>
      <c r="J811" s="120">
        <v>43264.144004629627</v>
      </c>
      <c r="K811" s="115" t="s">
        <v>488</v>
      </c>
      <c r="L811" s="115" t="s">
        <v>2331</v>
      </c>
      <c r="M811" s="115" t="s">
        <v>464</v>
      </c>
    </row>
    <row r="812" spans="2:13" hidden="1" x14ac:dyDescent="0.35">
      <c r="B812" s="115" t="s">
        <v>648</v>
      </c>
      <c r="C812" s="115" t="s">
        <v>565</v>
      </c>
      <c r="D812" s="115" t="s">
        <v>922</v>
      </c>
      <c r="E812" s="115" t="s">
        <v>674</v>
      </c>
      <c r="F812" s="118">
        <v>43497.25</v>
      </c>
      <c r="G812" s="119">
        <v>40000</v>
      </c>
      <c r="H812" s="119">
        <v>40000</v>
      </c>
      <c r="I812" s="115" t="s">
        <v>922</v>
      </c>
      <c r="J812" s="120">
        <v>43053.417060185187</v>
      </c>
      <c r="K812" s="115" t="s">
        <v>488</v>
      </c>
      <c r="L812" s="115" t="s">
        <v>649</v>
      </c>
      <c r="M812" s="115" t="s">
        <v>464</v>
      </c>
    </row>
    <row r="813" spans="2:13" hidden="1" x14ac:dyDescent="0.35">
      <c r="B813" s="115" t="s">
        <v>612</v>
      </c>
      <c r="C813" s="115" t="s">
        <v>565</v>
      </c>
      <c r="D813" s="115" t="s">
        <v>922</v>
      </c>
      <c r="E813" s="115" t="s">
        <v>674</v>
      </c>
      <c r="F813" s="118">
        <v>43362.291666666664</v>
      </c>
      <c r="G813" s="119">
        <v>274000</v>
      </c>
      <c r="H813" s="119">
        <v>95000</v>
      </c>
      <c r="I813" s="115" t="s">
        <v>922</v>
      </c>
      <c r="J813" s="120">
        <v>43115.325069444443</v>
      </c>
      <c r="K813" s="115" t="s">
        <v>488</v>
      </c>
      <c r="L813" s="115" t="s">
        <v>613</v>
      </c>
      <c r="M813" s="115" t="s">
        <v>464</v>
      </c>
    </row>
    <row r="814" spans="2:13" hidden="1" x14ac:dyDescent="0.35">
      <c r="B814" s="115" t="s">
        <v>629</v>
      </c>
      <c r="C814" s="115" t="s">
        <v>565</v>
      </c>
      <c r="D814" s="115" t="s">
        <v>922</v>
      </c>
      <c r="E814" s="115" t="s">
        <v>674</v>
      </c>
      <c r="F814" s="118">
        <v>43425.25</v>
      </c>
      <c r="G814" s="119">
        <v>90860</v>
      </c>
      <c r="H814" s="119">
        <v>0</v>
      </c>
      <c r="I814" s="115" t="s">
        <v>922</v>
      </c>
      <c r="J814" s="120">
        <v>43053.428807870368</v>
      </c>
      <c r="K814" s="115" t="s">
        <v>488</v>
      </c>
      <c r="L814" s="115" t="s">
        <v>630</v>
      </c>
      <c r="M814" s="115" t="s">
        <v>464</v>
      </c>
    </row>
    <row r="815" spans="2:13" hidden="1" x14ac:dyDescent="0.35">
      <c r="B815" s="115" t="s">
        <v>954</v>
      </c>
      <c r="C815" s="115" t="s">
        <v>565</v>
      </c>
      <c r="D815" s="115" t="s">
        <v>922</v>
      </c>
      <c r="E815" s="115" t="s">
        <v>674</v>
      </c>
      <c r="F815" s="118">
        <v>43501.25</v>
      </c>
      <c r="G815" s="119">
        <v>46000</v>
      </c>
      <c r="H815" s="119">
        <v>0</v>
      </c>
      <c r="I815" s="115" t="s">
        <v>922</v>
      </c>
      <c r="J815" s="120">
        <v>43074.021064814813</v>
      </c>
      <c r="K815" s="115" t="s">
        <v>488</v>
      </c>
      <c r="L815" s="115" t="s">
        <v>955</v>
      </c>
      <c r="M815" s="115" t="s">
        <v>464</v>
      </c>
    </row>
    <row r="816" spans="2:13" hidden="1" x14ac:dyDescent="0.35">
      <c r="B816" s="115" t="s">
        <v>952</v>
      </c>
      <c r="C816" s="115" t="s">
        <v>565</v>
      </c>
      <c r="D816" s="115" t="s">
        <v>922</v>
      </c>
      <c r="E816" s="115" t="s">
        <v>127</v>
      </c>
      <c r="F816" s="118">
        <v>43368.291666666664</v>
      </c>
      <c r="G816" s="119">
        <v>15000</v>
      </c>
      <c r="H816" s="119">
        <v>15000</v>
      </c>
      <c r="I816" s="115" t="s">
        <v>922</v>
      </c>
      <c r="J816" s="120">
        <v>43139.55400462963</v>
      </c>
      <c r="K816" s="115" t="s">
        <v>488</v>
      </c>
      <c r="L816" s="115" t="s">
        <v>953</v>
      </c>
      <c r="M816" s="115" t="s">
        <v>464</v>
      </c>
    </row>
    <row r="817" spans="1:13" hidden="1" x14ac:dyDescent="0.35">
      <c r="B817" s="115" t="s">
        <v>728</v>
      </c>
      <c r="C817" s="115" t="s">
        <v>565</v>
      </c>
      <c r="D817" s="115" t="s">
        <v>922</v>
      </c>
      <c r="E817" s="115" t="s">
        <v>674</v>
      </c>
      <c r="F817" s="118">
        <v>43370.291666666664</v>
      </c>
      <c r="G817" s="119">
        <v>180000</v>
      </c>
      <c r="H817" s="119">
        <v>180000</v>
      </c>
      <c r="I817" s="115" t="s">
        <v>922</v>
      </c>
      <c r="J817" s="120">
        <v>43139.575324074074</v>
      </c>
      <c r="K817" s="115" t="s">
        <v>488</v>
      </c>
      <c r="L817" s="115" t="s">
        <v>729</v>
      </c>
      <c r="M817" s="115" t="s">
        <v>464</v>
      </c>
    </row>
    <row r="818" spans="1:13" hidden="1" x14ac:dyDescent="0.35">
      <c r="B818" s="115" t="s">
        <v>2332</v>
      </c>
      <c r="C818" s="115" t="s">
        <v>565</v>
      </c>
      <c r="D818" s="115" t="s">
        <v>922</v>
      </c>
      <c r="E818" s="115" t="s">
        <v>674</v>
      </c>
      <c r="F818" s="118">
        <v>43362.291666666664</v>
      </c>
      <c r="G818" s="119">
        <v>700000</v>
      </c>
      <c r="H818" s="119">
        <v>700000</v>
      </c>
      <c r="I818" s="115" t="s">
        <v>922</v>
      </c>
      <c r="J818" s="120">
        <v>43255.2187962963</v>
      </c>
      <c r="K818" s="115" t="s">
        <v>488</v>
      </c>
      <c r="L818" s="115" t="s">
        <v>951</v>
      </c>
      <c r="M818" s="115" t="s">
        <v>464</v>
      </c>
    </row>
    <row r="819" spans="1:13" hidden="1" x14ac:dyDescent="0.35">
      <c r="B819" s="115" t="s">
        <v>659</v>
      </c>
      <c r="C819" s="115" t="s">
        <v>565</v>
      </c>
      <c r="D819" s="115" t="s">
        <v>922</v>
      </c>
      <c r="E819" s="115" t="s">
        <v>674</v>
      </c>
      <c r="F819" s="118">
        <v>43528.25</v>
      </c>
      <c r="G819" s="119">
        <v>11000</v>
      </c>
      <c r="H819" s="119">
        <v>11000</v>
      </c>
      <c r="I819" s="115" t="s">
        <v>922</v>
      </c>
      <c r="J819" s="120">
        <v>43115.299155092594</v>
      </c>
      <c r="K819" s="115" t="s">
        <v>488</v>
      </c>
      <c r="L819" s="115" t="s">
        <v>611</v>
      </c>
      <c r="M819" s="115" t="s">
        <v>464</v>
      </c>
    </row>
    <row r="820" spans="1:13" hidden="1" x14ac:dyDescent="0.35">
      <c r="B820" s="115" t="s">
        <v>927</v>
      </c>
      <c r="C820" s="115" t="s">
        <v>565</v>
      </c>
      <c r="D820" s="115" t="s">
        <v>922</v>
      </c>
      <c r="E820" s="115" t="s">
        <v>674</v>
      </c>
      <c r="F820" s="118">
        <v>43425.25</v>
      </c>
      <c r="G820" s="119">
        <v>100000</v>
      </c>
      <c r="H820" s="119">
        <v>100000</v>
      </c>
      <c r="I820" s="115" t="s">
        <v>922</v>
      </c>
      <c r="J820" s="120">
        <v>43074.006990740738</v>
      </c>
      <c r="K820" s="115" t="s">
        <v>488</v>
      </c>
      <c r="L820" s="115" t="s">
        <v>928</v>
      </c>
      <c r="M820" s="115" t="s">
        <v>464</v>
      </c>
    </row>
    <row r="821" spans="1:13" hidden="1" x14ac:dyDescent="0.35">
      <c r="B821" s="115" t="s">
        <v>601</v>
      </c>
      <c r="C821" s="115" t="s">
        <v>565</v>
      </c>
      <c r="D821" s="115" t="s">
        <v>595</v>
      </c>
      <c r="E821" s="115" t="s">
        <v>674</v>
      </c>
      <c r="F821" s="118">
        <v>43360.291666666664</v>
      </c>
      <c r="G821" s="119">
        <v>50000</v>
      </c>
      <c r="H821" s="119">
        <v>50000</v>
      </c>
      <c r="I821" s="115" t="s">
        <v>595</v>
      </c>
      <c r="J821" s="120">
        <v>43212.019537037035</v>
      </c>
      <c r="K821" s="115" t="s">
        <v>488</v>
      </c>
      <c r="L821" s="115" t="s">
        <v>602</v>
      </c>
      <c r="M821" s="115" t="s">
        <v>464</v>
      </c>
    </row>
    <row r="822" spans="1:13" x14ac:dyDescent="0.35">
      <c r="A822" s="127" t="str">
        <f>HYPERLINK(CONCATENATE("http://crm.corp.halliburton.com/SalesMethod/main.aspx?etc=3&amp;id=%7b",L822,"%7d&amp;pagetype=entityrecord "),B822)</f>
        <v>A-EDT500014_AE_ADMA_SVC_Upgrade EDM 14</v>
      </c>
      <c r="B822" s="115" t="s">
        <v>1453</v>
      </c>
      <c r="C822" s="115" t="s">
        <v>565</v>
      </c>
      <c r="D822" s="115" t="s">
        <v>595</v>
      </c>
      <c r="E822" s="115" t="s">
        <v>127</v>
      </c>
      <c r="F822" s="118">
        <v>43333.291666666664</v>
      </c>
      <c r="G822" s="119">
        <v>150000</v>
      </c>
      <c r="H822" s="119">
        <v>150000</v>
      </c>
      <c r="I822" s="115" t="s">
        <v>595</v>
      </c>
      <c r="J822" s="120">
        <v>43212.020972222221</v>
      </c>
      <c r="K822" s="115" t="s">
        <v>488</v>
      </c>
      <c r="L822" s="115" t="s">
        <v>603</v>
      </c>
      <c r="M822" s="115" t="s">
        <v>464</v>
      </c>
    </row>
    <row r="823" spans="1:13" x14ac:dyDescent="0.35">
      <c r="A823" s="127" t="str">
        <f>HYPERLINK(CONCATENATE("http://crm.corp.halliburton.com/SalesMethod/main.aspx?etc=3&amp;id=%7b",L823,"%7d&amp;pagetype=entityrecord "),B823)</f>
        <v>ADMA-UAE- Drilling Activities Planning &amp; Optimization-Services</v>
      </c>
      <c r="B823" s="115" t="s">
        <v>614</v>
      </c>
      <c r="C823" s="115" t="s">
        <v>565</v>
      </c>
      <c r="D823" s="115" t="s">
        <v>595</v>
      </c>
      <c r="E823" s="115" t="s">
        <v>674</v>
      </c>
      <c r="F823" s="118">
        <v>43390.291666666664</v>
      </c>
      <c r="G823" s="119">
        <v>150000</v>
      </c>
      <c r="H823" s="119">
        <v>150000</v>
      </c>
      <c r="I823" s="115" t="s">
        <v>595</v>
      </c>
      <c r="J823" s="120">
        <v>43212.019421296296</v>
      </c>
      <c r="K823" s="115" t="s">
        <v>488</v>
      </c>
      <c r="L823" s="115" t="s">
        <v>615</v>
      </c>
      <c r="M823" s="115" t="s">
        <v>464</v>
      </c>
    </row>
    <row r="824" spans="1:13" hidden="1" x14ac:dyDescent="0.35">
      <c r="B824" s="115" t="s">
        <v>599</v>
      </c>
      <c r="C824" s="115" t="s">
        <v>565</v>
      </c>
      <c r="D824" s="115" t="s">
        <v>595</v>
      </c>
      <c r="E824" s="115" t="s">
        <v>128</v>
      </c>
      <c r="F824" s="118">
        <v>43268.291666666664</v>
      </c>
      <c r="G824" s="119">
        <v>35000</v>
      </c>
      <c r="H824" s="119">
        <v>35000</v>
      </c>
      <c r="I824" s="115" t="s">
        <v>595</v>
      </c>
      <c r="J824" s="120">
        <v>43212.026655092595</v>
      </c>
      <c r="K824" s="115" t="s">
        <v>488</v>
      </c>
      <c r="L824" s="115" t="s">
        <v>600</v>
      </c>
      <c r="M824" s="115" t="s">
        <v>464</v>
      </c>
    </row>
    <row r="825" spans="1:13" hidden="1" x14ac:dyDescent="0.35">
      <c r="B825" s="115" t="s">
        <v>1457</v>
      </c>
      <c r="C825" s="115" t="s">
        <v>565</v>
      </c>
      <c r="D825" s="115" t="s">
        <v>595</v>
      </c>
      <c r="E825" s="115" t="s">
        <v>674</v>
      </c>
      <c r="F825" s="118">
        <v>43396.291666666664</v>
      </c>
      <c r="G825" s="119">
        <v>260000</v>
      </c>
      <c r="H825" s="119">
        <v>0</v>
      </c>
      <c r="I825" s="115" t="s">
        <v>595</v>
      </c>
      <c r="J825" s="120">
        <v>43185.334143518521</v>
      </c>
      <c r="K825" s="115" t="s">
        <v>488</v>
      </c>
      <c r="L825" s="115" t="s">
        <v>1458</v>
      </c>
      <c r="M825" s="115" t="s">
        <v>464</v>
      </c>
    </row>
    <row r="826" spans="1:13" x14ac:dyDescent="0.35">
      <c r="A826" s="127" t="str">
        <f>HYPERLINK(CONCATENATE("http://crm.corp.halliburton.com/SalesMethod/main.aspx?etc=3&amp;id=%7b",L826,"%7d&amp;pagetype=entityrecord "),B826)</f>
        <v>ADMA-UAE-G&amp;G-Reservoir Modeling Study-Services</v>
      </c>
      <c r="B826" s="115" t="s">
        <v>706</v>
      </c>
      <c r="C826" s="115" t="s">
        <v>565</v>
      </c>
      <c r="D826" s="115" t="s">
        <v>595</v>
      </c>
      <c r="E826" s="115" t="s">
        <v>674</v>
      </c>
      <c r="F826" s="118">
        <v>43291.291666666664</v>
      </c>
      <c r="G826" s="119">
        <v>30000</v>
      </c>
      <c r="H826" s="119">
        <v>30000</v>
      </c>
      <c r="I826" s="115" t="s">
        <v>595</v>
      </c>
      <c r="J826" s="120">
        <v>43002.920277777775</v>
      </c>
      <c r="K826" s="115" t="s">
        <v>488</v>
      </c>
      <c r="L826" s="115" t="s">
        <v>707</v>
      </c>
      <c r="M826" s="115" t="s">
        <v>464</v>
      </c>
    </row>
    <row r="827" spans="1:13" hidden="1" x14ac:dyDescent="0.35">
      <c r="B827" s="115" t="s">
        <v>639</v>
      </c>
      <c r="C827" s="115" t="s">
        <v>565</v>
      </c>
      <c r="D827" s="115" t="s">
        <v>595</v>
      </c>
      <c r="E827" s="115" t="s">
        <v>674</v>
      </c>
      <c r="F827" s="118">
        <v>43367.291666666664</v>
      </c>
      <c r="G827" s="119">
        <v>100000</v>
      </c>
      <c r="H827" s="119">
        <v>100000</v>
      </c>
      <c r="I827" s="115" t="s">
        <v>595</v>
      </c>
      <c r="J827" s="120">
        <v>43212.02071759259</v>
      </c>
      <c r="K827" s="115" t="s">
        <v>488</v>
      </c>
      <c r="L827" s="115" t="s">
        <v>640</v>
      </c>
      <c r="M827" s="115" t="s">
        <v>464</v>
      </c>
    </row>
    <row r="828" spans="1:13" x14ac:dyDescent="0.35">
      <c r="A828" s="127" t="str">
        <f>HYPERLINK(CONCATENATE("http://crm.corp.halliburton.com/SalesMethod/main.aspx?etc=3&amp;id=%7b",L828,"%7d&amp;pagetype=entityrecord "),B828)</f>
        <v>ADMA_UAE_Landmark Earth_HW_A-Earth</v>
      </c>
      <c r="B828" s="115" t="s">
        <v>604</v>
      </c>
      <c r="C828" s="115" t="s">
        <v>565</v>
      </c>
      <c r="D828" s="115" t="s">
        <v>595</v>
      </c>
      <c r="E828" s="115" t="s">
        <v>127</v>
      </c>
      <c r="F828" s="118">
        <v>43543.291666666664</v>
      </c>
      <c r="G828" s="119">
        <v>1900000</v>
      </c>
      <c r="H828" s="119">
        <v>200000</v>
      </c>
      <c r="I828" s="115" t="s">
        <v>595</v>
      </c>
      <c r="J828" s="120">
        <v>43212.021134259259</v>
      </c>
      <c r="K828" s="115" t="s">
        <v>488</v>
      </c>
      <c r="L828" s="115" t="s">
        <v>605</v>
      </c>
      <c r="M828" s="115" t="s">
        <v>464</v>
      </c>
    </row>
    <row r="829" spans="1:13" hidden="1" x14ac:dyDescent="0.35">
      <c r="B829" s="115" t="s">
        <v>2333</v>
      </c>
      <c r="C829" s="115" t="s">
        <v>565</v>
      </c>
      <c r="D829" s="115" t="s">
        <v>595</v>
      </c>
      <c r="E829" s="115" t="s">
        <v>674</v>
      </c>
      <c r="F829" s="118">
        <v>43249.291666666664</v>
      </c>
      <c r="G829" s="119">
        <v>0</v>
      </c>
      <c r="H829" s="119"/>
      <c r="I829" s="115" t="s">
        <v>595</v>
      </c>
      <c r="J829" s="120">
        <v>43212.304074074076</v>
      </c>
      <c r="K829" s="115" t="s">
        <v>488</v>
      </c>
      <c r="L829" s="115" t="s">
        <v>2334</v>
      </c>
      <c r="M829" s="115" t="s">
        <v>464</v>
      </c>
    </row>
    <row r="830" spans="1:13" hidden="1" x14ac:dyDescent="0.35">
      <c r="B830" s="115" t="s">
        <v>1454</v>
      </c>
      <c r="C830" s="115" t="s">
        <v>565</v>
      </c>
      <c r="D830" s="115" t="s">
        <v>595</v>
      </c>
      <c r="E830" s="115" t="s">
        <v>674</v>
      </c>
      <c r="F830" s="118">
        <v>43298.291666666664</v>
      </c>
      <c r="G830" s="119">
        <v>94400</v>
      </c>
      <c r="H830" s="119">
        <v>0</v>
      </c>
      <c r="I830" s="115" t="s">
        <v>595</v>
      </c>
      <c r="J830" s="120">
        <v>43097.628750000003</v>
      </c>
      <c r="K830" s="115" t="s">
        <v>488</v>
      </c>
      <c r="L830" s="115" t="s">
        <v>1455</v>
      </c>
      <c r="M830" s="115" t="s">
        <v>464</v>
      </c>
    </row>
    <row r="831" spans="1:13" hidden="1" x14ac:dyDescent="0.35">
      <c r="B831" s="115" t="s">
        <v>631</v>
      </c>
      <c r="C831" s="115" t="s">
        <v>565</v>
      </c>
      <c r="D831" s="115" t="s">
        <v>595</v>
      </c>
      <c r="E831" s="115" t="s">
        <v>127</v>
      </c>
      <c r="F831" s="118">
        <v>43326.291666666664</v>
      </c>
      <c r="G831" s="119">
        <v>14000</v>
      </c>
      <c r="H831" s="119">
        <v>14000</v>
      </c>
      <c r="I831" s="115" t="s">
        <v>595</v>
      </c>
      <c r="J831" s="120">
        <v>43212.019675925927</v>
      </c>
      <c r="K831" s="115" t="s">
        <v>488</v>
      </c>
      <c r="L831" s="115" t="s">
        <v>632</v>
      </c>
      <c r="M831" s="115" t="s">
        <v>464</v>
      </c>
    </row>
    <row r="832" spans="1:13" x14ac:dyDescent="0.35">
      <c r="A832" s="127" t="str">
        <f>HYPERLINK(CONCATENATE("http://crm.corp.halliburton.com/SalesMethod/main.aspx?etc=3&amp;id=%7b",L832,"%7d&amp;pagetype=entityrecord "),B832)</f>
        <v>ZADCO-UAE-iField-SVC-VRE Extension</v>
      </c>
      <c r="B832" s="115" t="s">
        <v>727</v>
      </c>
      <c r="C832" s="115" t="s">
        <v>565</v>
      </c>
      <c r="D832" s="115" t="s">
        <v>595</v>
      </c>
      <c r="E832" s="115" t="s">
        <v>127</v>
      </c>
      <c r="F832" s="118">
        <v>43345.291666666664</v>
      </c>
      <c r="G832" s="119">
        <v>200000</v>
      </c>
      <c r="H832" s="119">
        <v>200000</v>
      </c>
      <c r="I832" s="115" t="s">
        <v>595</v>
      </c>
      <c r="J832" s="120">
        <v>43185.358668981484</v>
      </c>
      <c r="K832" s="115" t="s">
        <v>488</v>
      </c>
      <c r="L832" s="115" t="s">
        <v>628</v>
      </c>
      <c r="M832" s="115" t="s">
        <v>464</v>
      </c>
    </row>
    <row r="833" spans="1:13" hidden="1" x14ac:dyDescent="0.35">
      <c r="B833" s="115" t="s">
        <v>596</v>
      </c>
      <c r="C833" s="115" t="s">
        <v>565</v>
      </c>
      <c r="D833" s="115" t="s">
        <v>595</v>
      </c>
      <c r="E833" s="115" t="s">
        <v>674</v>
      </c>
      <c r="F833" s="118">
        <v>43290.291666666664</v>
      </c>
      <c r="G833" s="119">
        <v>100000</v>
      </c>
      <c r="H833" s="119">
        <v>100000</v>
      </c>
      <c r="I833" s="115" t="s">
        <v>595</v>
      </c>
      <c r="J833" s="120">
        <v>43079.258738425924</v>
      </c>
      <c r="K833" s="115" t="s">
        <v>488</v>
      </c>
      <c r="L833" s="115" t="s">
        <v>597</v>
      </c>
      <c r="M833" s="115" t="s">
        <v>464</v>
      </c>
    </row>
    <row r="834" spans="1:13" hidden="1" x14ac:dyDescent="0.35">
      <c r="B834" s="115" t="s">
        <v>616</v>
      </c>
      <c r="C834" s="115" t="s">
        <v>565</v>
      </c>
      <c r="D834" s="115" t="s">
        <v>595</v>
      </c>
      <c r="E834" s="115" t="s">
        <v>674</v>
      </c>
      <c r="F834" s="118">
        <v>43353.291666666664</v>
      </c>
      <c r="G834" s="119">
        <v>228000</v>
      </c>
      <c r="H834" s="119">
        <v>228000</v>
      </c>
      <c r="I834" s="115" t="s">
        <v>595</v>
      </c>
      <c r="J834" s="120">
        <v>43185.360034722224</v>
      </c>
      <c r="K834" s="115" t="s">
        <v>488</v>
      </c>
      <c r="L834" s="115" t="s">
        <v>617</v>
      </c>
      <c r="M834" s="115" t="s">
        <v>464</v>
      </c>
    </row>
    <row r="835" spans="1:13" hidden="1" x14ac:dyDescent="0.35">
      <c r="B835" s="115" t="s">
        <v>607</v>
      </c>
      <c r="C835" s="115" t="s">
        <v>565</v>
      </c>
      <c r="D835" s="115" t="s">
        <v>595</v>
      </c>
      <c r="E835" s="115" t="s">
        <v>127</v>
      </c>
      <c r="F835" s="118">
        <v>43368.291666666664</v>
      </c>
      <c r="G835" s="119">
        <v>416000</v>
      </c>
      <c r="H835" s="119">
        <v>114000</v>
      </c>
      <c r="I835" s="115" t="s">
        <v>595</v>
      </c>
      <c r="J835" s="120">
        <v>43079.284398148149</v>
      </c>
      <c r="K835" s="115" t="s">
        <v>488</v>
      </c>
      <c r="L835" s="115" t="s">
        <v>608</v>
      </c>
      <c r="M835" s="115" t="s">
        <v>464</v>
      </c>
    </row>
    <row r="836" spans="1:13" hidden="1" x14ac:dyDescent="0.35">
      <c r="B836" s="115" t="s">
        <v>877</v>
      </c>
      <c r="C836" s="115" t="s">
        <v>565</v>
      </c>
      <c r="D836" s="115" t="s">
        <v>595</v>
      </c>
      <c r="E836" s="115" t="s">
        <v>127</v>
      </c>
      <c r="F836" s="118">
        <v>43361.291666666664</v>
      </c>
      <c r="G836" s="119">
        <v>125000</v>
      </c>
      <c r="H836" s="119">
        <v>125000</v>
      </c>
      <c r="I836" s="115" t="s">
        <v>595</v>
      </c>
      <c r="J836" s="120">
        <v>43185.333993055552</v>
      </c>
      <c r="K836" s="115" t="s">
        <v>488</v>
      </c>
      <c r="L836" s="115" t="s">
        <v>598</v>
      </c>
      <c r="M836" s="115" t="s">
        <v>464</v>
      </c>
    </row>
    <row r="837" spans="1:13" hidden="1" x14ac:dyDescent="0.35">
      <c r="B837" s="115" t="s">
        <v>626</v>
      </c>
      <c r="C837" s="115" t="s">
        <v>565</v>
      </c>
      <c r="D837" s="115" t="s">
        <v>595</v>
      </c>
      <c r="E837" s="115" t="s">
        <v>127</v>
      </c>
      <c r="F837" s="118">
        <v>43326.291666666664</v>
      </c>
      <c r="G837" s="119">
        <v>100000</v>
      </c>
      <c r="H837" s="119">
        <v>100000</v>
      </c>
      <c r="I837" s="115" t="s">
        <v>595</v>
      </c>
      <c r="J837" s="120">
        <v>43079.29383101852</v>
      </c>
      <c r="K837" s="115" t="s">
        <v>488</v>
      </c>
      <c r="L837" s="115" t="s">
        <v>627</v>
      </c>
      <c r="M837" s="115" t="s">
        <v>464</v>
      </c>
    </row>
    <row r="838" spans="1:13" hidden="1" x14ac:dyDescent="0.35">
      <c r="B838" s="115" t="s">
        <v>634</v>
      </c>
      <c r="C838" s="115" t="s">
        <v>565</v>
      </c>
      <c r="D838" s="115" t="s">
        <v>595</v>
      </c>
      <c r="E838" s="115" t="s">
        <v>674</v>
      </c>
      <c r="F838" s="118">
        <v>43334.291666666664</v>
      </c>
      <c r="G838" s="119">
        <v>360000</v>
      </c>
      <c r="H838" s="119">
        <v>20000</v>
      </c>
      <c r="I838" s="115" t="s">
        <v>595</v>
      </c>
      <c r="J838" s="120">
        <v>43212.018564814818</v>
      </c>
      <c r="K838" s="115" t="s">
        <v>488</v>
      </c>
      <c r="L838" s="115" t="s">
        <v>635</v>
      </c>
      <c r="M838" s="115" t="s">
        <v>464</v>
      </c>
    </row>
    <row r="839" spans="1:13" hidden="1" x14ac:dyDescent="0.35">
      <c r="B839" s="115" t="s">
        <v>726</v>
      </c>
      <c r="C839" s="115" t="s">
        <v>565</v>
      </c>
      <c r="D839" s="115" t="s">
        <v>595</v>
      </c>
      <c r="E839" s="115" t="s">
        <v>127</v>
      </c>
      <c r="F839" s="118">
        <v>43327.291666666664</v>
      </c>
      <c r="G839" s="119">
        <v>71000</v>
      </c>
      <c r="H839" s="119">
        <v>0</v>
      </c>
      <c r="I839" s="115" t="s">
        <v>595</v>
      </c>
      <c r="J839" s="120">
        <v>43185.358541666668</v>
      </c>
      <c r="K839" s="115" t="s">
        <v>488</v>
      </c>
      <c r="L839" s="115" t="s">
        <v>633</v>
      </c>
      <c r="M839" s="115" t="s">
        <v>464</v>
      </c>
    </row>
    <row r="840" spans="1:13" hidden="1" x14ac:dyDescent="0.35">
      <c r="B840" s="115" t="s">
        <v>880</v>
      </c>
      <c r="C840" s="115" t="s">
        <v>565</v>
      </c>
      <c r="D840" s="115" t="s">
        <v>495</v>
      </c>
      <c r="E840" s="115" t="s">
        <v>674</v>
      </c>
      <c r="F840" s="118">
        <v>43282.291666666664</v>
      </c>
      <c r="G840" s="119">
        <v>180000</v>
      </c>
      <c r="H840" s="119">
        <v>180000</v>
      </c>
      <c r="I840" s="115" t="s">
        <v>1373</v>
      </c>
      <c r="J840" s="120">
        <v>43213.179062499999</v>
      </c>
      <c r="K840" s="115" t="s">
        <v>488</v>
      </c>
      <c r="L840" s="115" t="s">
        <v>651</v>
      </c>
      <c r="M840" s="115" t="s">
        <v>464</v>
      </c>
    </row>
    <row r="841" spans="1:13" hidden="1" x14ac:dyDescent="0.35">
      <c r="B841" s="115" t="s">
        <v>876</v>
      </c>
      <c r="C841" s="115" t="s">
        <v>565</v>
      </c>
      <c r="D841" s="115" t="s">
        <v>495</v>
      </c>
      <c r="E841" s="115" t="s">
        <v>674</v>
      </c>
      <c r="F841" s="118">
        <v>43205.291666666664</v>
      </c>
      <c r="G841" s="119">
        <v>120000</v>
      </c>
      <c r="H841" s="119">
        <v>120000</v>
      </c>
      <c r="I841" s="115" t="s">
        <v>1373</v>
      </c>
      <c r="J841" s="120">
        <v>43261.869884259257</v>
      </c>
      <c r="K841" s="115" t="s">
        <v>488</v>
      </c>
      <c r="L841" s="115" t="s">
        <v>713</v>
      </c>
      <c r="M841" s="115" t="s">
        <v>464</v>
      </c>
    </row>
    <row r="842" spans="1:13" x14ac:dyDescent="0.35">
      <c r="A842" s="127" t="str">
        <f>HYPERLINK(CONCATENATE("http://crm.corp.halliburton.com/SalesMethod/main.aspx?etc=3&amp;id=%7b",L842,"%7d&amp;pagetype=entityrecord "),B842)</f>
        <v>AE_ADNOC_SVC_UDR_DSWP WorkShop</v>
      </c>
      <c r="B842" s="115" t="s">
        <v>2335</v>
      </c>
      <c r="C842" s="115" t="s">
        <v>565</v>
      </c>
      <c r="D842" s="115" t="s">
        <v>495</v>
      </c>
      <c r="E842" s="115" t="s">
        <v>128</v>
      </c>
      <c r="F842" s="118">
        <v>43191.291666666664</v>
      </c>
      <c r="G842" s="119">
        <v>10000</v>
      </c>
      <c r="H842" s="119">
        <v>10000</v>
      </c>
      <c r="I842" s="115" t="s">
        <v>1373</v>
      </c>
      <c r="J842" s="120">
        <v>43261.868206018517</v>
      </c>
      <c r="K842" s="115" t="s">
        <v>488</v>
      </c>
      <c r="L842" s="115" t="s">
        <v>2336</v>
      </c>
      <c r="M842" s="115" t="s">
        <v>464</v>
      </c>
    </row>
    <row r="843" spans="1:13" hidden="1" x14ac:dyDescent="0.35">
      <c r="B843" s="115" t="s">
        <v>930</v>
      </c>
      <c r="C843" s="115" t="s">
        <v>565</v>
      </c>
      <c r="D843" s="115" t="s">
        <v>495</v>
      </c>
      <c r="E843" s="115" t="s">
        <v>128</v>
      </c>
      <c r="F843" s="118">
        <v>43205.291666666664</v>
      </c>
      <c r="G843" s="119">
        <v>260000</v>
      </c>
      <c r="H843" s="119">
        <v>0</v>
      </c>
      <c r="I843" s="115" t="s">
        <v>1373</v>
      </c>
      <c r="J843" s="120">
        <v>43261.868703703702</v>
      </c>
      <c r="K843" s="115" t="s">
        <v>488</v>
      </c>
      <c r="L843" s="115" t="s">
        <v>931</v>
      </c>
      <c r="M843" s="115" t="s">
        <v>464</v>
      </c>
    </row>
    <row r="844" spans="1:13" hidden="1" x14ac:dyDescent="0.35">
      <c r="B844" s="115" t="s">
        <v>875</v>
      </c>
      <c r="C844" s="115" t="s">
        <v>565</v>
      </c>
      <c r="D844" s="115" t="s">
        <v>495</v>
      </c>
      <c r="E844" s="115" t="s">
        <v>127</v>
      </c>
      <c r="F844" s="118">
        <v>43282.291666666664</v>
      </c>
      <c r="G844" s="119">
        <v>360000</v>
      </c>
      <c r="H844" s="119">
        <v>360000</v>
      </c>
      <c r="I844" s="115" t="s">
        <v>1373</v>
      </c>
      <c r="J844" s="120">
        <v>43213.179155092592</v>
      </c>
      <c r="K844" s="115" t="s">
        <v>488</v>
      </c>
      <c r="L844" s="115" t="s">
        <v>697</v>
      </c>
      <c r="M844" s="115" t="s">
        <v>464</v>
      </c>
    </row>
    <row r="845" spans="1:13" x14ac:dyDescent="0.35">
      <c r="A845" s="127" t="str">
        <f>HYPERLINK(CONCATENATE("http://crm.corp.halliburton.com/SalesMethod/main.aspx?etc=3&amp;id=%7b",L845,"%7d&amp;pagetype=entityrecord "),B845)</f>
        <v>A-Earth_AE_ADNOC</v>
      </c>
      <c r="B845" s="115" t="s">
        <v>870</v>
      </c>
      <c r="C845" s="115" t="s">
        <v>565</v>
      </c>
      <c r="D845" s="115" t="s">
        <v>495</v>
      </c>
      <c r="E845" s="115" t="s">
        <v>674</v>
      </c>
      <c r="F845" s="118">
        <v>43313.291666666664</v>
      </c>
      <c r="G845" s="119">
        <v>775000</v>
      </c>
      <c r="H845" s="119">
        <v>25000</v>
      </c>
      <c r="I845" s="115" t="s">
        <v>1373</v>
      </c>
      <c r="J845" s="120">
        <v>43213.179224537038</v>
      </c>
      <c r="K845" s="115" t="s">
        <v>488</v>
      </c>
      <c r="L845" s="115" t="s">
        <v>650</v>
      </c>
      <c r="M845" s="115" t="s">
        <v>464</v>
      </c>
    </row>
    <row r="846" spans="1:13" hidden="1" x14ac:dyDescent="0.35">
      <c r="B846" s="115" t="s">
        <v>869</v>
      </c>
      <c r="C846" s="115" t="s">
        <v>565</v>
      </c>
      <c r="D846" s="115" t="s">
        <v>495</v>
      </c>
      <c r="E846" s="115" t="s">
        <v>126</v>
      </c>
      <c r="F846" s="118">
        <v>43313.291666666664</v>
      </c>
      <c r="G846" s="119">
        <v>27400</v>
      </c>
      <c r="H846" s="119">
        <v>0</v>
      </c>
      <c r="I846" s="115" t="s">
        <v>1373</v>
      </c>
      <c r="J846" s="120">
        <v>43213.179178240738</v>
      </c>
      <c r="K846" s="115" t="s">
        <v>488</v>
      </c>
      <c r="L846" s="115" t="s">
        <v>592</v>
      </c>
      <c r="M846" s="115" t="s">
        <v>464</v>
      </c>
    </row>
    <row r="847" spans="1:13" hidden="1" x14ac:dyDescent="0.35">
      <c r="B847" s="115" t="s">
        <v>2337</v>
      </c>
      <c r="C847" s="115" t="s">
        <v>565</v>
      </c>
      <c r="D847" s="115" t="s">
        <v>1452</v>
      </c>
      <c r="E847" s="115" t="s">
        <v>674</v>
      </c>
      <c r="F847" s="118">
        <v>43191.291666666664</v>
      </c>
      <c r="G847" s="119">
        <v>55000</v>
      </c>
      <c r="H847" s="119">
        <v>55000</v>
      </c>
      <c r="I847" s="115" t="s">
        <v>1373</v>
      </c>
      <c r="J847" s="120">
        <v>43261.865023148152</v>
      </c>
      <c r="K847" s="115" t="s">
        <v>488</v>
      </c>
      <c r="L847" s="115" t="s">
        <v>2338</v>
      </c>
      <c r="M847" s="115" t="s">
        <v>464</v>
      </c>
    </row>
    <row r="848" spans="1:13" hidden="1" x14ac:dyDescent="0.35">
      <c r="B848" s="115" t="s">
        <v>879</v>
      </c>
      <c r="C848" s="115" t="s">
        <v>565</v>
      </c>
      <c r="D848" s="115" t="s">
        <v>595</v>
      </c>
      <c r="E848" s="115" t="s">
        <v>127</v>
      </c>
      <c r="F848" s="118">
        <v>43313.291666666664</v>
      </c>
      <c r="G848" s="119">
        <v>76700</v>
      </c>
      <c r="H848" s="119">
        <v>0</v>
      </c>
      <c r="I848" s="115" t="s">
        <v>589</v>
      </c>
      <c r="J848" s="120">
        <v>43144.007233796299</v>
      </c>
      <c r="K848" s="115" t="s">
        <v>488</v>
      </c>
      <c r="L848" s="115" t="s">
        <v>785</v>
      </c>
      <c r="M848" s="115" t="s">
        <v>464</v>
      </c>
    </row>
    <row r="849" spans="1:13" x14ac:dyDescent="0.35">
      <c r="A849" s="127" t="str">
        <f>HYPERLINK(CONCATENATE("http://crm.corp.halliburton.com/SalesMethod/main.aspx?etc=3&amp;id=%7b",L849,"%7d&amp;pagetype=entityrecord "),B849)</f>
        <v>AE_ADNOC_SVC_Idle Well Management</v>
      </c>
      <c r="B849" s="115" t="s">
        <v>871</v>
      </c>
      <c r="C849" s="115" t="s">
        <v>565</v>
      </c>
      <c r="D849" s="115" t="s">
        <v>495</v>
      </c>
      <c r="E849" s="115" t="s">
        <v>674</v>
      </c>
      <c r="F849" s="118">
        <v>43433.25</v>
      </c>
      <c r="G849" s="119">
        <v>200000</v>
      </c>
      <c r="H849" s="119">
        <v>200000</v>
      </c>
      <c r="I849" s="115" t="s">
        <v>495</v>
      </c>
      <c r="J849" s="120">
        <v>43254.971712962964</v>
      </c>
      <c r="K849" s="115" t="s">
        <v>488</v>
      </c>
      <c r="L849" s="115" t="s">
        <v>698</v>
      </c>
      <c r="M849" s="115" t="s">
        <v>464</v>
      </c>
    </row>
    <row r="850" spans="1:13" hidden="1" x14ac:dyDescent="0.35">
      <c r="B850" s="115" t="s">
        <v>872</v>
      </c>
      <c r="C850" s="115" t="s">
        <v>565</v>
      </c>
      <c r="D850" s="115" t="s">
        <v>495</v>
      </c>
      <c r="E850" s="115" t="s">
        <v>674</v>
      </c>
      <c r="F850" s="118">
        <v>43282.291666666664</v>
      </c>
      <c r="G850" s="119">
        <v>90000</v>
      </c>
      <c r="H850" s="119">
        <v>90000</v>
      </c>
      <c r="I850" s="115" t="s">
        <v>495</v>
      </c>
      <c r="J850" s="120">
        <v>43241.164733796293</v>
      </c>
      <c r="K850" s="115" t="s">
        <v>488</v>
      </c>
      <c r="L850" s="115" t="s">
        <v>873</v>
      </c>
      <c r="M850" s="115" t="s">
        <v>464</v>
      </c>
    </row>
    <row r="851" spans="1:13" hidden="1" x14ac:dyDescent="0.35">
      <c r="B851" s="115" t="s">
        <v>878</v>
      </c>
      <c r="C851" s="115" t="s">
        <v>565</v>
      </c>
      <c r="D851" s="115" t="s">
        <v>495</v>
      </c>
      <c r="E851" s="115" t="s">
        <v>674</v>
      </c>
      <c r="F851" s="118">
        <v>43373.291666666664</v>
      </c>
      <c r="G851" s="119">
        <v>270000</v>
      </c>
      <c r="H851" s="119">
        <v>270000</v>
      </c>
      <c r="I851" s="115" t="s">
        <v>495</v>
      </c>
      <c r="J851" s="120">
        <v>43251.046018518522</v>
      </c>
      <c r="K851" s="115" t="s">
        <v>488</v>
      </c>
      <c r="L851" s="115" t="s">
        <v>739</v>
      </c>
      <c r="M851" s="115" t="s">
        <v>464</v>
      </c>
    </row>
    <row r="852" spans="1:13" x14ac:dyDescent="0.35">
      <c r="A852" s="127" t="str">
        <f>HYPERLINK(CONCATENATE("http://crm.corp.halliburton.com/SalesMethod/main.aspx?etc=3&amp;id=%7b",L852,"%7d&amp;pagetype=entityrecord "),B852)</f>
        <v>AE_ADNOC_SVC_Unconventional Workflow Mapping Optimization</v>
      </c>
      <c r="B852" s="115" t="s">
        <v>874</v>
      </c>
      <c r="C852" s="115" t="s">
        <v>565</v>
      </c>
      <c r="D852" s="115" t="s">
        <v>495</v>
      </c>
      <c r="E852" s="115" t="s">
        <v>674</v>
      </c>
      <c r="F852" s="118">
        <v>43342.291666666664</v>
      </c>
      <c r="G852" s="119">
        <v>25000</v>
      </c>
      <c r="H852" s="119">
        <v>25000</v>
      </c>
      <c r="I852" s="115" t="s">
        <v>495</v>
      </c>
      <c r="J852" s="120">
        <v>43255.013738425929</v>
      </c>
      <c r="K852" s="115" t="s">
        <v>488</v>
      </c>
      <c r="L852" s="115" t="s">
        <v>753</v>
      </c>
      <c r="M852" s="115" t="s">
        <v>464</v>
      </c>
    </row>
    <row r="853" spans="1:13" hidden="1" x14ac:dyDescent="0.35">
      <c r="B853" s="115" t="s">
        <v>2339</v>
      </c>
      <c r="C853" s="115" t="s">
        <v>565</v>
      </c>
      <c r="D853" s="115" t="s">
        <v>495</v>
      </c>
      <c r="E853" s="115" t="s">
        <v>127</v>
      </c>
      <c r="F853" s="118">
        <v>43434.25</v>
      </c>
      <c r="G853" s="119">
        <v>240000</v>
      </c>
      <c r="H853" s="119">
        <v>240000</v>
      </c>
      <c r="I853" s="115" t="s">
        <v>495</v>
      </c>
      <c r="J853" s="120">
        <v>43258.338831018518</v>
      </c>
      <c r="K853" s="115" t="s">
        <v>488</v>
      </c>
      <c r="L853" s="115" t="s">
        <v>2340</v>
      </c>
      <c r="M853" s="115" t="s">
        <v>464</v>
      </c>
    </row>
    <row r="854" spans="1:13" hidden="1" x14ac:dyDescent="0.35">
      <c r="B854" s="115" t="s">
        <v>881</v>
      </c>
      <c r="C854" s="115" t="s">
        <v>565</v>
      </c>
      <c r="D854" s="115" t="s">
        <v>495</v>
      </c>
      <c r="E854" s="115" t="s">
        <v>127</v>
      </c>
      <c r="F854" s="118">
        <v>43415.25</v>
      </c>
      <c r="G854" s="119">
        <v>650000</v>
      </c>
      <c r="H854" s="119">
        <v>650000</v>
      </c>
      <c r="I854" s="115" t="s">
        <v>495</v>
      </c>
      <c r="J854" s="120">
        <v>43258.333958333336</v>
      </c>
      <c r="K854" s="115" t="s">
        <v>488</v>
      </c>
      <c r="L854" s="115" t="s">
        <v>738</v>
      </c>
      <c r="M854" s="115" t="s">
        <v>464</v>
      </c>
    </row>
    <row r="855" spans="1:13" hidden="1" x14ac:dyDescent="0.35">
      <c r="B855" s="115" t="s">
        <v>1456</v>
      </c>
      <c r="C855" s="115" t="s">
        <v>565</v>
      </c>
      <c r="D855" s="115" t="s">
        <v>495</v>
      </c>
      <c r="E855" s="115" t="s">
        <v>674</v>
      </c>
      <c r="F855" s="118">
        <v>43434.25</v>
      </c>
      <c r="G855" s="119">
        <v>120000</v>
      </c>
      <c r="H855" s="119">
        <v>120000</v>
      </c>
      <c r="I855" s="115" t="s">
        <v>495</v>
      </c>
      <c r="J855" s="120">
        <v>43258.341192129628</v>
      </c>
      <c r="K855" s="115" t="s">
        <v>488</v>
      </c>
      <c r="L855" s="115" t="s">
        <v>929</v>
      </c>
      <c r="M855" s="115" t="s">
        <v>464</v>
      </c>
    </row>
    <row r="856" spans="1:13" hidden="1" x14ac:dyDescent="0.35">
      <c r="B856" s="115" t="s">
        <v>624</v>
      </c>
      <c r="C856" s="115" t="s">
        <v>565</v>
      </c>
      <c r="D856" s="115" t="s">
        <v>922</v>
      </c>
      <c r="E856" s="115" t="s">
        <v>674</v>
      </c>
      <c r="F856" s="118">
        <v>43454.25</v>
      </c>
      <c r="G856" s="119">
        <v>100000</v>
      </c>
      <c r="H856" s="119">
        <v>20000</v>
      </c>
      <c r="I856" s="115" t="s">
        <v>1364</v>
      </c>
      <c r="J856" s="120">
        <v>43127.199976851851</v>
      </c>
      <c r="K856" s="115" t="s">
        <v>488</v>
      </c>
      <c r="L856" s="115" t="s">
        <v>625</v>
      </c>
      <c r="M856" s="115" t="s">
        <v>464</v>
      </c>
    </row>
    <row r="857" spans="1:13" hidden="1" x14ac:dyDescent="0.35">
      <c r="B857" s="115" t="s">
        <v>1459</v>
      </c>
      <c r="C857" s="115" t="s">
        <v>1462</v>
      </c>
      <c r="D857" s="115" t="s">
        <v>1461</v>
      </c>
      <c r="E857" s="115" t="s">
        <v>674</v>
      </c>
      <c r="F857" s="118">
        <v>42916.291666666664</v>
      </c>
      <c r="G857" s="119">
        <v>1000000</v>
      </c>
      <c r="H857" s="119">
        <v>0</v>
      </c>
      <c r="I857" s="115" t="s">
        <v>791</v>
      </c>
      <c r="J857" s="120">
        <v>42975.576493055552</v>
      </c>
      <c r="K857" s="115"/>
      <c r="L857" s="115" t="s">
        <v>1460</v>
      </c>
      <c r="M857" s="115" t="s">
        <v>464</v>
      </c>
    </row>
    <row r="858" spans="1:13" hidden="1" x14ac:dyDescent="0.35">
      <c r="B858" s="115" t="s">
        <v>2341</v>
      </c>
      <c r="C858" s="115" t="s">
        <v>1462</v>
      </c>
      <c r="D858" s="115" t="s">
        <v>1463</v>
      </c>
      <c r="E858" s="115" t="s">
        <v>674</v>
      </c>
      <c r="F858" s="118">
        <v>43465.25</v>
      </c>
      <c r="G858" s="119">
        <v>231144</v>
      </c>
      <c r="H858" s="119">
        <v>0</v>
      </c>
      <c r="I858" s="115" t="s">
        <v>1463</v>
      </c>
      <c r="J858" s="120">
        <v>43244.102731481478</v>
      </c>
      <c r="K858" s="115"/>
      <c r="L858" s="115" t="s">
        <v>2342</v>
      </c>
      <c r="M858" s="115" t="s">
        <v>464</v>
      </c>
    </row>
    <row r="859" spans="1:13" hidden="1" x14ac:dyDescent="0.35">
      <c r="B859" s="115" t="s">
        <v>2343</v>
      </c>
      <c r="C859" s="115" t="s">
        <v>1462</v>
      </c>
      <c r="D859" s="115" t="s">
        <v>1463</v>
      </c>
      <c r="E859" s="115" t="s">
        <v>674</v>
      </c>
      <c r="F859" s="118">
        <v>43465.25</v>
      </c>
      <c r="G859" s="119">
        <v>42756</v>
      </c>
      <c r="H859" s="119">
        <v>0</v>
      </c>
      <c r="I859" s="115" t="s">
        <v>1463</v>
      </c>
      <c r="J859" s="120">
        <v>43251.13318287037</v>
      </c>
      <c r="K859" s="115"/>
      <c r="L859" s="115" t="s">
        <v>2344</v>
      </c>
      <c r="M859" s="115" t="s">
        <v>464</v>
      </c>
    </row>
    <row r="860" spans="1:13" hidden="1" x14ac:dyDescent="0.35">
      <c r="B860" s="115" t="s">
        <v>2343</v>
      </c>
      <c r="C860" s="115" t="s">
        <v>1462</v>
      </c>
      <c r="D860" s="115" t="s">
        <v>1463</v>
      </c>
      <c r="E860" s="115" t="s">
        <v>674</v>
      </c>
      <c r="F860" s="118">
        <v>43465.25</v>
      </c>
      <c r="G860" s="119">
        <v>42756</v>
      </c>
      <c r="H860" s="119">
        <v>0</v>
      </c>
      <c r="I860" s="115" t="s">
        <v>1463</v>
      </c>
      <c r="J860" s="120">
        <v>43244.137962962966</v>
      </c>
      <c r="K860" s="115"/>
      <c r="L860" s="115" t="s">
        <v>2345</v>
      </c>
      <c r="M860" s="115" t="s">
        <v>464</v>
      </c>
    </row>
    <row r="861" spans="1:13" hidden="1" x14ac:dyDescent="0.35">
      <c r="B861" s="115" t="s">
        <v>1468</v>
      </c>
      <c r="C861" s="115" t="s">
        <v>1462</v>
      </c>
      <c r="D861" s="115" t="s">
        <v>1463</v>
      </c>
      <c r="E861" s="115" t="s">
        <v>126</v>
      </c>
      <c r="F861" s="118">
        <v>43281.291666666664</v>
      </c>
      <c r="G861" s="119">
        <v>24496</v>
      </c>
      <c r="H861" s="119">
        <v>0</v>
      </c>
      <c r="I861" s="115" t="s">
        <v>1463</v>
      </c>
      <c r="J861" s="120">
        <v>43264.144236111111</v>
      </c>
      <c r="K861" s="115"/>
      <c r="L861" s="115" t="s">
        <v>1469</v>
      </c>
      <c r="M861" s="115" t="s">
        <v>464</v>
      </c>
    </row>
    <row r="862" spans="1:13" x14ac:dyDescent="0.35">
      <c r="A862" s="127" t="str">
        <f>HYPERLINK(CONCATENATE("http://crm.corp.halliburton.com/SalesMethod/main.aspx?etc=3&amp;id=%7b",L862,"%7d&amp;pagetype=entityrecord "),B862)</f>
        <v>A-DigitalEP_VN_PVEP_MOU Big Data &amp; Data Analytics</v>
      </c>
      <c r="B862" s="115" t="s">
        <v>1466</v>
      </c>
      <c r="C862" s="115" t="s">
        <v>1462</v>
      </c>
      <c r="D862" s="115" t="s">
        <v>1463</v>
      </c>
      <c r="E862" s="115" t="s">
        <v>674</v>
      </c>
      <c r="F862" s="118">
        <v>43465.25</v>
      </c>
      <c r="G862" s="119">
        <v>1000</v>
      </c>
      <c r="H862" s="119">
        <v>1000</v>
      </c>
      <c r="I862" s="115" t="s">
        <v>1463</v>
      </c>
      <c r="J862" s="120">
        <v>43123.982673611114</v>
      </c>
      <c r="K862" s="115"/>
      <c r="L862" s="115" t="s">
        <v>1467</v>
      </c>
      <c r="M862" s="115" t="s">
        <v>464</v>
      </c>
    </row>
    <row r="863" spans="1:13" hidden="1" x14ac:dyDescent="0.35">
      <c r="B863" s="115" t="s">
        <v>2346</v>
      </c>
      <c r="C863" s="115" t="s">
        <v>1462</v>
      </c>
      <c r="D863" s="115" t="s">
        <v>1463</v>
      </c>
      <c r="E863" s="115" t="s">
        <v>128</v>
      </c>
      <c r="F863" s="118">
        <v>43281.291666666664</v>
      </c>
      <c r="G863" s="119">
        <v>106400</v>
      </c>
      <c r="H863" s="119">
        <v>0</v>
      </c>
      <c r="I863" s="115" t="s">
        <v>1463</v>
      </c>
      <c r="J863" s="120">
        <v>43264.111921296295</v>
      </c>
      <c r="K863" s="115"/>
      <c r="L863" s="115" t="s">
        <v>2347</v>
      </c>
      <c r="M863" s="115" t="s">
        <v>464</v>
      </c>
    </row>
    <row r="864" spans="1:13" hidden="1" x14ac:dyDescent="0.35">
      <c r="B864" s="115" t="s">
        <v>2348</v>
      </c>
      <c r="C864" s="115" t="s">
        <v>1462</v>
      </c>
      <c r="D864" s="115" t="s">
        <v>1463</v>
      </c>
      <c r="E864" s="115" t="s">
        <v>674</v>
      </c>
      <c r="F864" s="118">
        <v>43312.291666666664</v>
      </c>
      <c r="G864" s="119">
        <v>17700</v>
      </c>
      <c r="H864" s="119">
        <v>0</v>
      </c>
      <c r="I864" s="115" t="s">
        <v>1463</v>
      </c>
      <c r="J864" s="120">
        <v>43250.077719907407</v>
      </c>
      <c r="K864" s="115"/>
      <c r="L864" s="115" t="s">
        <v>2349</v>
      </c>
      <c r="M864" s="115" t="s">
        <v>464</v>
      </c>
    </row>
    <row r="865" spans="2:13" hidden="1" x14ac:dyDescent="0.35">
      <c r="B865" s="115" t="s">
        <v>1464</v>
      </c>
      <c r="C865" s="115" t="s">
        <v>1462</v>
      </c>
      <c r="D865" s="115" t="s">
        <v>1463</v>
      </c>
      <c r="E865" s="115" t="s">
        <v>674</v>
      </c>
      <c r="F865" s="118">
        <v>43312.291666666664</v>
      </c>
      <c r="G865" s="119">
        <v>13500</v>
      </c>
      <c r="H865" s="119">
        <v>0</v>
      </c>
      <c r="I865" s="115" t="s">
        <v>1463</v>
      </c>
      <c r="J865" s="120">
        <v>43229.115370370368</v>
      </c>
      <c r="K865" s="115"/>
      <c r="L865" s="115" t="s">
        <v>1465</v>
      </c>
      <c r="M865" s="115" t="s">
        <v>464</v>
      </c>
    </row>
    <row r="866" spans="2:13" hidden="1" x14ac:dyDescent="0.35">
      <c r="B866" s="115" t="s">
        <v>2350</v>
      </c>
      <c r="C866" s="115" t="s">
        <v>1462</v>
      </c>
      <c r="D866" s="115" t="s">
        <v>1463</v>
      </c>
      <c r="E866" s="115" t="s">
        <v>674</v>
      </c>
      <c r="F866" s="118">
        <v>43555.291666666664</v>
      </c>
      <c r="G866" s="119">
        <v>7680</v>
      </c>
      <c r="H866" s="119">
        <v>0</v>
      </c>
      <c r="I866" s="115" t="s">
        <v>1463</v>
      </c>
      <c r="J866" s="120">
        <v>43257.920300925929</v>
      </c>
      <c r="K866" s="115"/>
      <c r="L866" s="115" t="s">
        <v>2351</v>
      </c>
      <c r="M866" s="115" t="s">
        <v>464</v>
      </c>
    </row>
    <row r="867" spans="2:13" hidden="1" x14ac:dyDescent="0.35">
      <c r="B867" s="115" t="s">
        <v>2352</v>
      </c>
      <c r="C867" s="115" t="s">
        <v>1462</v>
      </c>
      <c r="D867" s="115" t="s">
        <v>1463</v>
      </c>
      <c r="E867" s="115" t="s">
        <v>126</v>
      </c>
      <c r="F867" s="118">
        <v>43312.291666666664</v>
      </c>
      <c r="G867" s="119">
        <v>5796</v>
      </c>
      <c r="H867" s="119">
        <v>0</v>
      </c>
      <c r="I867" s="115" t="s">
        <v>1463</v>
      </c>
      <c r="J867" s="120">
        <v>43257.216226851851</v>
      </c>
      <c r="K867" s="115"/>
      <c r="L867" s="115" t="s">
        <v>2353</v>
      </c>
      <c r="M867" s="115" t="s">
        <v>464</v>
      </c>
    </row>
    <row r="868" spans="2:13" hidden="1" x14ac:dyDescent="0.35">
      <c r="B868" s="115" t="s">
        <v>2354</v>
      </c>
      <c r="C868" s="115" t="s">
        <v>1462</v>
      </c>
      <c r="D868" s="115" t="s">
        <v>1463</v>
      </c>
      <c r="E868" s="115" t="s">
        <v>674</v>
      </c>
      <c r="F868" s="118">
        <v>43585.291666666664</v>
      </c>
      <c r="G868" s="119">
        <v>177000</v>
      </c>
      <c r="H868" s="119">
        <v>0</v>
      </c>
      <c r="I868" s="115" t="s">
        <v>1463</v>
      </c>
      <c r="J868" s="120">
        <v>43235.100717592592</v>
      </c>
      <c r="K868" s="115"/>
      <c r="L868" s="115" t="s">
        <v>2355</v>
      </c>
      <c r="M868" s="115" t="s">
        <v>464</v>
      </c>
    </row>
    <row r="869" spans="2:13" hidden="1" x14ac:dyDescent="0.35">
      <c r="B869" s="115" t="s">
        <v>2356</v>
      </c>
      <c r="C869" s="115" t="s">
        <v>1462</v>
      </c>
      <c r="D869" s="115" t="s">
        <v>1463</v>
      </c>
      <c r="E869" s="115" t="s">
        <v>674</v>
      </c>
      <c r="F869" s="118">
        <v>43677.291666666664</v>
      </c>
      <c r="G869" s="119">
        <v>189500</v>
      </c>
      <c r="H869" s="119">
        <v>12500</v>
      </c>
      <c r="I869" s="115" t="s">
        <v>1463</v>
      </c>
      <c r="J869" s="120">
        <v>43235.117106481484</v>
      </c>
      <c r="K869" s="115"/>
      <c r="L869" s="115" t="s">
        <v>2357</v>
      </c>
      <c r="M869" s="115" t="s">
        <v>464</v>
      </c>
    </row>
    <row r="870" spans="2:13" hidden="1" x14ac:dyDescent="0.35">
      <c r="B870" s="115" t="s">
        <v>2358</v>
      </c>
      <c r="C870" s="115" t="s">
        <v>1462</v>
      </c>
      <c r="D870" s="115" t="s">
        <v>1463</v>
      </c>
      <c r="E870" s="115" t="s">
        <v>674</v>
      </c>
      <c r="F870" s="118">
        <v>43404.291666666664</v>
      </c>
      <c r="G870" s="119">
        <v>407224</v>
      </c>
      <c r="H870" s="119">
        <v>105000</v>
      </c>
      <c r="I870" s="115" t="s">
        <v>1463</v>
      </c>
      <c r="J870" s="120">
        <v>43243.055405092593</v>
      </c>
      <c r="K870" s="115"/>
      <c r="L870" s="115" t="s">
        <v>2359</v>
      </c>
      <c r="M870" s="115" t="s">
        <v>464</v>
      </c>
    </row>
    <row r="871" spans="2:13" hidden="1" x14ac:dyDescent="0.35">
      <c r="B871" s="115" t="s">
        <v>2360</v>
      </c>
      <c r="C871" s="115" t="s">
        <v>1462</v>
      </c>
      <c r="D871" s="115" t="s">
        <v>1463</v>
      </c>
      <c r="E871" s="115" t="s">
        <v>674</v>
      </c>
      <c r="F871" s="118">
        <v>43434.25</v>
      </c>
      <c r="G871" s="119">
        <v>200001</v>
      </c>
      <c r="H871" s="119">
        <v>0</v>
      </c>
      <c r="I871" s="115" t="s">
        <v>1463</v>
      </c>
      <c r="J871" s="120">
        <v>43230.043194444443</v>
      </c>
      <c r="K871" s="115"/>
      <c r="L871" s="115" t="s">
        <v>2361</v>
      </c>
      <c r="M871" s="115" t="s">
        <v>464</v>
      </c>
    </row>
    <row r="872" spans="2:13" hidden="1" x14ac:dyDescent="0.35">
      <c r="B872" s="115" t="s">
        <v>2362</v>
      </c>
      <c r="C872" s="115" t="s">
        <v>1462</v>
      </c>
      <c r="D872" s="115" t="s">
        <v>1463</v>
      </c>
      <c r="E872" s="115" t="s">
        <v>128</v>
      </c>
      <c r="F872" s="118">
        <v>43281.291666666664</v>
      </c>
      <c r="G872" s="119">
        <v>109182</v>
      </c>
      <c r="H872" s="119">
        <v>0</v>
      </c>
      <c r="I872" s="115" t="s">
        <v>1463</v>
      </c>
      <c r="J872" s="120">
        <v>43264.070370370369</v>
      </c>
      <c r="K872" s="115"/>
      <c r="L872" s="115" t="s">
        <v>2363</v>
      </c>
      <c r="M872" s="115" t="s">
        <v>464</v>
      </c>
    </row>
    <row r="873" spans="2:13" hidden="1" x14ac:dyDescent="0.35">
      <c r="B873" s="115" t="s">
        <v>2364</v>
      </c>
      <c r="C873" s="115" t="s">
        <v>1462</v>
      </c>
      <c r="D873" s="115" t="s">
        <v>2366</v>
      </c>
      <c r="E873" s="115" t="s">
        <v>674</v>
      </c>
      <c r="F873" s="118">
        <v>43159.25</v>
      </c>
      <c r="G873" s="119">
        <v>0</v>
      </c>
      <c r="H873" s="119"/>
      <c r="I873" s="115" t="s">
        <v>2366</v>
      </c>
      <c r="J873" s="120">
        <v>43129.864606481482</v>
      </c>
      <c r="K873" s="115"/>
      <c r="L873" s="115" t="s">
        <v>2365</v>
      </c>
      <c r="M873" s="115" t="s">
        <v>464</v>
      </c>
    </row>
    <row r="874" spans="2:13" hidden="1" x14ac:dyDescent="0.35">
      <c r="B874" s="115" t="s">
        <v>652</v>
      </c>
      <c r="C874" s="115" t="s">
        <v>654</v>
      </c>
      <c r="D874" s="115" t="s">
        <v>922</v>
      </c>
      <c r="E874" s="115" t="s">
        <v>674</v>
      </c>
      <c r="F874" s="118">
        <v>43425.25</v>
      </c>
      <c r="G874" s="119">
        <v>139001</v>
      </c>
      <c r="H874" s="119">
        <v>0</v>
      </c>
      <c r="I874" s="115" t="s">
        <v>922</v>
      </c>
      <c r="J874" s="120">
        <v>43115.325486111113</v>
      </c>
      <c r="K874" s="115"/>
      <c r="L874" s="115" t="s">
        <v>653</v>
      </c>
      <c r="M874" s="115" t="s">
        <v>464</v>
      </c>
    </row>
    <row r="875" spans="2:13" hidden="1" x14ac:dyDescent="0.35">
      <c r="B875" s="115" t="s">
        <v>956</v>
      </c>
      <c r="C875" s="115" t="s">
        <v>654</v>
      </c>
      <c r="D875" s="115" t="s">
        <v>1316</v>
      </c>
      <c r="E875" s="115" t="s">
        <v>674</v>
      </c>
      <c r="F875" s="118">
        <v>43279.291666666664</v>
      </c>
      <c r="G875" s="119">
        <v>277188</v>
      </c>
      <c r="H875" s="119">
        <v>0</v>
      </c>
      <c r="I875" s="115" t="s">
        <v>1373</v>
      </c>
      <c r="J875" s="120">
        <v>43192.023761574077</v>
      </c>
      <c r="K875" s="115"/>
      <c r="L875" s="115" t="s">
        <v>957</v>
      </c>
      <c r="M875" s="115" t="s">
        <v>464</v>
      </c>
    </row>
  </sheetData>
  <sheetProtection sort="0" autoFilter="0"/>
  <autoFilter ref="A1:N875">
    <filterColumn colId="7">
      <filters>
        <filter val="1,000"/>
        <filter val="10,000"/>
        <filter val="150,000"/>
        <filter val="200,000"/>
        <filter val="25,000"/>
        <filter val="30,000"/>
        <filter val="4,000"/>
        <filter val="900,000"/>
      </filters>
    </filterColumn>
    <sortState ref="A633:N642">
      <sortCondition ref="H1:H810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 filterMode="1"/>
  <dimension ref="A1:W75"/>
  <sheetViews>
    <sheetView workbookViewId="0">
      <selection activeCell="H3" sqref="H3"/>
    </sheetView>
  </sheetViews>
  <sheetFormatPr defaultColWidth="8.7265625" defaultRowHeight="14.5" x14ac:dyDescent="0.35"/>
  <cols>
    <col min="1" max="1" width="19" customWidth="1"/>
    <col min="2" max="2" width="6.26953125" customWidth="1"/>
    <col min="3" max="3" width="9.453125" bestFit="1" customWidth="1"/>
    <col min="4" max="4" width="13.26953125" customWidth="1"/>
    <col min="5" max="5" width="27.453125" customWidth="1"/>
    <col min="6" max="6" width="41" customWidth="1"/>
    <col min="7" max="7" width="26" bestFit="1" customWidth="1"/>
    <col min="22" max="22" width="2.453125" bestFit="1" customWidth="1"/>
    <col min="23" max="23" width="8.453125" bestFit="1" customWidth="1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</row>
    <row r="2" spans="1:23" s="5" customFormat="1" ht="14.25" customHeight="1" x14ac:dyDescent="0.35">
      <c r="A2" s="15" t="str">
        <f>Backlog!H53</f>
        <v>China</v>
      </c>
      <c r="B2" s="134" t="s">
        <v>36</v>
      </c>
      <c r="C2" s="134" t="e">
        <f>VLOOKUP(F2,CRM!A:N,5,0)</f>
        <v>#N/A</v>
      </c>
      <c r="D2" s="115" t="s">
        <v>2451</v>
      </c>
      <c r="E2" s="115" t="s">
        <v>2552</v>
      </c>
      <c r="F2" s="115" t="s">
        <v>2551</v>
      </c>
      <c r="G2" s="8" t="s">
        <v>4</v>
      </c>
      <c r="H2" s="16"/>
      <c r="I2" s="157"/>
      <c r="J2" s="157"/>
      <c r="K2" s="157"/>
      <c r="L2" s="157">
        <v>10000</v>
      </c>
      <c r="M2" s="157"/>
      <c r="N2" s="157"/>
      <c r="O2" s="157"/>
      <c r="P2" s="157"/>
      <c r="Q2" s="157"/>
      <c r="R2" s="157"/>
      <c r="S2" s="157">
        <v>500000</v>
      </c>
      <c r="T2" s="14">
        <f t="shared" ref="T2:T8" si="0">SUM(H2:S2)</f>
        <v>510000</v>
      </c>
      <c r="W2" s="57"/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(($F$20:$F$75)="HC"), $G$20:$G$75,H$20:H$75))*Utilization!$B$65</f>
        <v>0</v>
      </c>
      <c r="I3" s="14">
        <f>(SUMPRODUCT(-- (($F$20:$F$75)="HC"), $G$20:$G$75,I$20:I$75))*Utilization!$B$65</f>
        <v>0</v>
      </c>
      <c r="J3" s="14">
        <f>(SUMPRODUCT(-- (($F$20:$F$75)="HC"), $G$20:$G$75,J$20:J$75))*Utilization!$B$65</f>
        <v>0</v>
      </c>
      <c r="K3" s="14">
        <f>(SUMPRODUCT(-- (($F$20:$F$75)="HC"), $G$20:$G$75,K$20:K$75))*Utilization!$B$65</f>
        <v>0</v>
      </c>
      <c r="L3" s="14">
        <f>(SUMPRODUCT(-- (($F$20:$F$75)="HC"), $G$20:$G$75,L$20:L$75))*Utilization!$B$65</f>
        <v>50240</v>
      </c>
      <c r="M3" s="14">
        <f>(SUMPRODUCT(-- (($F$20:$F$75)="HC"), $G$20:$G$75,M$20:M$75))*Utilization!$B$65</f>
        <v>48960</v>
      </c>
      <c r="N3" s="14">
        <f>(SUMPRODUCT(-- (($F$20:$F$75)="HC"), $G$20:$G$75,N$20:N$75))*Utilization!$B$65</f>
        <v>48400</v>
      </c>
      <c r="O3" s="14">
        <f>(SUMPRODUCT(-- (($F$20:$F$75)="HC"), $G$20:$G$75,O$20:O$75))*Utilization!$B$65</f>
        <v>45120</v>
      </c>
      <c r="P3" s="14">
        <f>(SUMPRODUCT(-- (($F$20:$F$75)="HC"), $G$20:$G$75,P$20:P$75))*Utilization!$B$65</f>
        <v>36320</v>
      </c>
      <c r="Q3" s="14">
        <f>(SUMPRODUCT(-- (($F$20:$F$75)="HC"), $G$20:$G$75,Q$20:Q$75))*Utilization!$B$65</f>
        <v>40320</v>
      </c>
      <c r="R3" s="14">
        <f>(SUMPRODUCT(-- (($F$20:$F$75)="HC"), $G$20:$G$75,R$20:R$75))*Utilization!$B$65</f>
        <v>37920</v>
      </c>
      <c r="S3" s="14">
        <f>(SUMPRODUCT(-- (($F$20:$F$75)="HC"), $G$20:$G$75,S$20:S$75))*Utilization!$B$65</f>
        <v>45120</v>
      </c>
      <c r="T3" s="14">
        <f t="shared" si="0"/>
        <v>352400</v>
      </c>
      <c r="V3" s="18"/>
      <c r="W3" s="19"/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(($F$20:$F$75)="EX"), $G$20:$G$75,H$20:H$75))*Utilization!$B$65</f>
        <v>0</v>
      </c>
      <c r="I4" s="14">
        <f>(SUMPRODUCT(-- (($F$20:$F$75)="EX"), $G$20:$G$75,I$20:I$75))*Utilization!$B$65</f>
        <v>0</v>
      </c>
      <c r="J4" s="14">
        <f>(SUMPRODUCT(-- (($F$20:$F$75)="EX"), $G$20:$G$75,J$20:J$75))*Utilization!$B$65</f>
        <v>0</v>
      </c>
      <c r="K4" s="14">
        <f>(SUMPRODUCT(-- (($F$20:$F$75)="EX"), $G$20:$G$75,K$20:K$75))*Utilization!$B$65</f>
        <v>0</v>
      </c>
      <c r="L4" s="14">
        <f>(SUMPRODUCT(-- (($F$20:$F$75)="EX"), $G$20:$G$75,L$20:L$75))*Utilization!$B$65</f>
        <v>20160</v>
      </c>
      <c r="M4" s="14">
        <f>(SUMPRODUCT(-- (($F$20:$F$75)="EX"), $G$20:$G$75,M$20:M$75))*Utilization!$B$65</f>
        <v>9120</v>
      </c>
      <c r="N4" s="14">
        <f>(SUMPRODUCT(-- (($F$20:$F$75)="EX"), $G$20:$G$75,N$20:N$75))*Utilization!$B$65</f>
        <v>0</v>
      </c>
      <c r="O4" s="14">
        <f>(SUMPRODUCT(-- (($F$20:$F$75)="EX"), $G$20:$G$75,O$20:O$75))*Utilization!$B$65</f>
        <v>0</v>
      </c>
      <c r="P4" s="14">
        <f>(SUMPRODUCT(-- (($F$20:$F$75)="EX"), $G$20:$G$75,P$20:P$75))*Utilization!$B$65</f>
        <v>0</v>
      </c>
      <c r="Q4" s="14">
        <f>(SUMPRODUCT(-- (($F$20:$F$75)="EX"), $G$20:$G$75,Q$20:Q$75))*Utilization!$B$65</f>
        <v>0</v>
      </c>
      <c r="R4" s="14">
        <f>(SUMPRODUCT(-- (($F$20:$F$75)="EX"), $G$20:$G$75,R$20:R$75))*Utilization!$B$65</f>
        <v>0</v>
      </c>
      <c r="S4" s="14">
        <f>(SUMPRODUCT(-- (($F$20:$F$75)="EX"), $G$20:$G$75,S$20:S$75))*Utilization!$B$65</f>
        <v>0</v>
      </c>
      <c r="T4" s="14">
        <f t="shared" si="0"/>
        <v>29280</v>
      </c>
      <c r="V4" s="170"/>
      <c r="W4" s="19"/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(($F$20:$F$75)="CO"), $G$20:$G$75,H$20:H$75))*Utilization!$B$65</f>
        <v>0</v>
      </c>
      <c r="I5" s="14">
        <f>(SUMPRODUCT(-- (($F$20:$F$75)="CO"), $G$20:$G$75,I$20:I$75))*Utilization!$B$65</f>
        <v>0</v>
      </c>
      <c r="J5" s="14">
        <f>(SUMPRODUCT(-- (($F$20:$F$75)="CO"), $G$20:$G$75,J$20:J$75))*Utilization!$B$65</f>
        <v>0</v>
      </c>
      <c r="K5" s="14">
        <f>(SUMPRODUCT(-- (($F$20:$F$75)="CO"), $G$20:$G$75,K$20:K$75))*Utilization!$B$65</f>
        <v>0</v>
      </c>
      <c r="L5" s="14">
        <f>(SUMPRODUCT(-- (($F$20:$F$75)="CO"), $G$20:$G$75,L$20:L$75))*Utilization!$B$65</f>
        <v>0</v>
      </c>
      <c r="M5" s="14">
        <f>(SUMPRODUCT(-- (($F$20:$F$75)="CO"), $G$20:$G$75,M$20:M$75))*Utilization!$B$65</f>
        <v>0</v>
      </c>
      <c r="N5" s="14">
        <f>(SUMPRODUCT(-- (($F$20:$F$75)="CO"), $G$20:$G$75,N$20:N$75))*Utilization!$B$65</f>
        <v>0</v>
      </c>
      <c r="O5" s="14">
        <f>(SUMPRODUCT(-- (($F$20:$F$75)="CO"), $G$20:$G$75,O$20:O$75))*Utilization!$B$65</f>
        <v>0</v>
      </c>
      <c r="P5" s="14">
        <f>(SUMPRODUCT(-- (($F$20:$F$75)="CO"), $G$20:$G$75,P$20:P$75))*Utilization!$B$65</f>
        <v>0</v>
      </c>
      <c r="Q5" s="14">
        <f>(SUMPRODUCT(-- (($F$20:$F$75)="CO"), $G$20:$G$75,Q$20:Q$75))*Utilization!$B$65</f>
        <v>0</v>
      </c>
      <c r="R5" s="14">
        <f>(SUMPRODUCT(-- (($F$20:$F$75)="CO"), $G$20:$G$75,R$20:R$75))*Utilization!$B$65</f>
        <v>0</v>
      </c>
      <c r="S5" s="14">
        <f>(SUMPRODUCT(-- (($F$20:$F$75)="CO"), $G$20:$G$75,S$20:S$75))*Utilization!$B$65</f>
        <v>0</v>
      </c>
      <c r="T5" s="14">
        <f t="shared" si="0"/>
        <v>0</v>
      </c>
      <c r="W5" s="19"/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4">
        <f t="shared" si="0"/>
        <v>0</v>
      </c>
      <c r="W6" s="19"/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4">
        <f t="shared" si="0"/>
        <v>0</v>
      </c>
    </row>
    <row r="9" spans="1:23" s="6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70400</v>
      </c>
      <c r="M9" s="11">
        <f t="shared" si="1"/>
        <v>58080</v>
      </c>
      <c r="N9" s="11">
        <f t="shared" si="1"/>
        <v>48400</v>
      </c>
      <c r="O9" s="11">
        <f t="shared" si="1"/>
        <v>45120</v>
      </c>
      <c r="P9" s="11">
        <f t="shared" si="1"/>
        <v>36320</v>
      </c>
      <c r="Q9" s="11">
        <f t="shared" si="1"/>
        <v>40320</v>
      </c>
      <c r="R9" s="11">
        <f t="shared" si="1"/>
        <v>37920</v>
      </c>
      <c r="S9" s="11">
        <f t="shared" si="1"/>
        <v>45120</v>
      </c>
      <c r="T9" s="11">
        <f t="shared" si="1"/>
        <v>381680</v>
      </c>
    </row>
    <row r="10" spans="1:23" s="6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-6.04</v>
      </c>
      <c r="M10" s="12">
        <f t="shared" si="2"/>
        <v>0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0.90976000000000001</v>
      </c>
      <c r="T10" s="12">
        <f t="shared" si="2"/>
        <v>0.25160784313725493</v>
      </c>
    </row>
    <row r="11" spans="1:23" s="7" customFormat="1" ht="12" hidden="1" customHeight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 t="e">
        <f>IF(#REF!=0,0,+L3/#REF!)</f>
        <v>#REF!</v>
      </c>
      <c r="M11" s="13">
        <f t="shared" si="3"/>
        <v>0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9.0240000000000001E-2</v>
      </c>
      <c r="T11" s="13">
        <f>IF(T$2=0,0,+T3/T$2)</f>
        <v>0.6909803921568628</v>
      </c>
    </row>
    <row r="12" spans="1:23" s="7" customFormat="1" ht="12" hidden="1" customHeight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S13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 t="e">
        <f>IF(#REF!=0,0,+L4/#REF!)</f>
        <v>#REF!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>IF(T$2=0,0,+T4/T$2)</f>
        <v>5.741176470588235E-2</v>
      </c>
    </row>
    <row r="13" spans="1:23" s="7" customFormat="1" ht="12" hidden="1" customHeight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ref="I13:T13" si="5">IF(I$2=0,0,+I5/I$2)</f>
        <v>0</v>
      </c>
      <c r="J13" s="13">
        <f t="shared" si="5"/>
        <v>0</v>
      </c>
      <c r="K13" s="13">
        <f t="shared" si="5"/>
        <v>0</v>
      </c>
      <c r="L13" s="13" t="e">
        <f>IF(#REF!=0,0,+L5/#REF!)</f>
        <v>#REF!</v>
      </c>
      <c r="M13" s="13">
        <f t="shared" si="5"/>
        <v>0</v>
      </c>
      <c r="N13" s="13">
        <f t="shared" si="5"/>
        <v>0</v>
      </c>
      <c r="O13" s="13">
        <f t="shared" si="5"/>
        <v>0</v>
      </c>
      <c r="P13" s="13">
        <f t="shared" si="5"/>
        <v>0</v>
      </c>
      <c r="Q13" s="13">
        <f t="shared" si="5"/>
        <v>0</v>
      </c>
      <c r="R13" s="13">
        <f t="shared" si="5"/>
        <v>0</v>
      </c>
      <c r="S13" s="13">
        <f t="shared" si="5"/>
        <v>0</v>
      </c>
      <c r="T13" s="13">
        <f t="shared" si="5"/>
        <v>0</v>
      </c>
    </row>
    <row r="14" spans="1:23" s="7" customFormat="1" ht="12" hidden="1" customHeight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ref="H14:T14" si="6">IF(H$2=0,0,+H6/H$2)</f>
        <v>0</v>
      </c>
      <c r="I14" s="13">
        <f t="shared" si="6"/>
        <v>0</v>
      </c>
      <c r="J14" s="13">
        <f t="shared" si="6"/>
        <v>0</v>
      </c>
      <c r="K14" s="13">
        <f t="shared" si="6"/>
        <v>0</v>
      </c>
      <c r="L14" s="13" t="e">
        <f>IF(#REF!=0,0,+L6/#REF!)</f>
        <v>#REF!</v>
      </c>
      <c r="M14" s="13">
        <f t="shared" si="6"/>
        <v>0</v>
      </c>
      <c r="N14" s="13">
        <f t="shared" si="6"/>
        <v>0</v>
      </c>
      <c r="O14" s="13">
        <f t="shared" si="6"/>
        <v>0</v>
      </c>
      <c r="P14" s="13">
        <f t="shared" si="6"/>
        <v>0</v>
      </c>
      <c r="Q14" s="13">
        <f t="shared" si="6"/>
        <v>0</v>
      </c>
      <c r="R14" s="13">
        <f t="shared" si="6"/>
        <v>0</v>
      </c>
      <c r="S14" s="13">
        <f t="shared" si="6"/>
        <v>0</v>
      </c>
      <c r="T14" s="13">
        <f t="shared" si="6"/>
        <v>0</v>
      </c>
    </row>
    <row r="15" spans="1:23" s="7" customFormat="1" ht="12" hidden="1" customHeight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ref="H15:T15" si="7">IF(H$2=0,0,+H7/H$2)</f>
        <v>0</v>
      </c>
      <c r="I15" s="13">
        <f t="shared" si="7"/>
        <v>0</v>
      </c>
      <c r="J15" s="13">
        <f t="shared" si="7"/>
        <v>0</v>
      </c>
      <c r="K15" s="13">
        <f t="shared" si="7"/>
        <v>0</v>
      </c>
      <c r="L15" s="13" t="e">
        <f>IF(#REF!=0,0,+L7/#REF!)</f>
        <v>#REF!</v>
      </c>
      <c r="M15" s="13">
        <f t="shared" si="7"/>
        <v>0</v>
      </c>
      <c r="N15" s="13">
        <f t="shared" si="7"/>
        <v>0</v>
      </c>
      <c r="O15" s="13">
        <f t="shared" si="7"/>
        <v>0</v>
      </c>
      <c r="P15" s="13">
        <f t="shared" si="7"/>
        <v>0</v>
      </c>
      <c r="Q15" s="13">
        <f t="shared" si="7"/>
        <v>0</v>
      </c>
      <c r="R15" s="13">
        <f t="shared" si="7"/>
        <v>0</v>
      </c>
      <c r="S15" s="13">
        <f t="shared" si="7"/>
        <v>0</v>
      </c>
      <c r="T15" s="13">
        <f t="shared" si="7"/>
        <v>0</v>
      </c>
    </row>
    <row r="16" spans="1:23" s="7" customFormat="1" ht="12" hidden="1" customHeight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ref="H16:T16" si="8">IF(H$2=0,0,+H8/H$2)</f>
        <v>0</v>
      </c>
      <c r="I16" s="13">
        <f t="shared" si="8"/>
        <v>0</v>
      </c>
      <c r="J16" s="13">
        <f t="shared" si="8"/>
        <v>0</v>
      </c>
      <c r="K16" s="13">
        <f t="shared" si="8"/>
        <v>0</v>
      </c>
      <c r="L16" s="13" t="e">
        <f>IF(#REF!=0,0,+L8/#REF!)</f>
        <v>#REF!</v>
      </c>
      <c r="M16" s="13">
        <f t="shared" si="8"/>
        <v>0</v>
      </c>
      <c r="N16" s="13">
        <f t="shared" si="8"/>
        <v>0</v>
      </c>
      <c r="O16" s="13">
        <f t="shared" si="8"/>
        <v>0</v>
      </c>
      <c r="P16" s="13">
        <f t="shared" si="8"/>
        <v>0</v>
      </c>
      <c r="Q16" s="13">
        <f t="shared" si="8"/>
        <v>0</v>
      </c>
      <c r="R16" s="13">
        <f t="shared" si="8"/>
        <v>0</v>
      </c>
      <c r="S16" s="13">
        <f t="shared" si="8"/>
        <v>0</v>
      </c>
      <c r="T16" s="13">
        <f t="shared" si="8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116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ht="15.75" customHeight="1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28"/>
      <c r="I20" s="160"/>
      <c r="J20" s="160"/>
      <c r="K20" s="160"/>
      <c r="L20" s="160">
        <v>1</v>
      </c>
      <c r="M20" s="160">
        <v>1</v>
      </c>
      <c r="N20" s="160">
        <v>1</v>
      </c>
      <c r="O20" s="160">
        <v>1</v>
      </c>
      <c r="P20" s="160">
        <v>1</v>
      </c>
      <c r="Q20" s="160">
        <v>1</v>
      </c>
      <c r="R20" s="160">
        <v>1</v>
      </c>
      <c r="S20" s="160">
        <v>1</v>
      </c>
    </row>
    <row r="21" spans="1:19" x14ac:dyDescent="0.35">
      <c r="E21" s="23" t="str">
        <f>+Utilization!A4</f>
        <v>Tao Feng</v>
      </c>
      <c r="F21" s="23" t="str">
        <f>+Utilization!B4</f>
        <v>HC</v>
      </c>
      <c r="G21" s="23">
        <f>+Utilization!C4</f>
        <v>80</v>
      </c>
      <c r="H21" s="28"/>
      <c r="I21" s="28"/>
      <c r="J21" s="28"/>
      <c r="K21" s="28"/>
      <c r="L21" s="28"/>
      <c r="M21" s="28"/>
      <c r="N21" s="28"/>
      <c r="O21" s="28"/>
      <c r="P21" s="160"/>
      <c r="Q21" s="160"/>
      <c r="R21" s="160"/>
      <c r="S21" s="160"/>
    </row>
    <row r="22" spans="1:19" x14ac:dyDescent="0.35">
      <c r="E22" s="23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spans="1:19" x14ac:dyDescent="0.35">
      <c r="E23" s="23" t="str">
        <f>+Utilization!A6</f>
        <v>Chengyi Wang</v>
      </c>
      <c r="F23" s="23" t="str">
        <f>+Utilization!B6</f>
        <v>HC</v>
      </c>
      <c r="G23" s="23">
        <f>+Utilization!C6</f>
        <v>80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</row>
    <row r="24" spans="1:19" x14ac:dyDescent="0.35">
      <c r="E24" s="23" t="str">
        <f>+Utilization!A7</f>
        <v>Ningbo Xiang</v>
      </c>
      <c r="F24" s="23" t="str">
        <f>+Utilization!B7</f>
        <v>HC</v>
      </c>
      <c r="G24" s="23">
        <f>+Utilization!C7</f>
        <v>80</v>
      </c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</row>
    <row r="25" spans="1:19" x14ac:dyDescent="0.35">
      <c r="E25" s="23" t="str">
        <f>+Utilization!A8</f>
        <v>Ruijiang Zhu</v>
      </c>
      <c r="F25" s="23" t="str">
        <f>+Utilization!B8</f>
        <v>HC</v>
      </c>
      <c r="G25" s="23">
        <f>+Utilization!C8</f>
        <v>80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</row>
    <row r="26" spans="1:19" x14ac:dyDescent="0.35">
      <c r="E26" s="23" t="str">
        <f>+Utilization!A9</f>
        <v>Junhong Sun</v>
      </c>
      <c r="F26" s="23" t="str">
        <f>+Utilization!B9</f>
        <v>HC</v>
      </c>
      <c r="G26" s="23">
        <f>+Utilization!C9</f>
        <v>80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</row>
    <row r="27" spans="1:19" x14ac:dyDescent="0.35">
      <c r="E27" s="23" t="str">
        <f>+Utilization!A10</f>
        <v>Yong Zhou</v>
      </c>
      <c r="F27" s="23" t="str">
        <f>+Utilization!B10</f>
        <v>HC</v>
      </c>
      <c r="G27" s="23">
        <f>+Utilization!C10</f>
        <v>80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</row>
    <row r="28" spans="1:19" x14ac:dyDescent="0.35">
      <c r="E28" s="23" t="str">
        <f>+Utilization!A11</f>
        <v>Weimin Wu</v>
      </c>
      <c r="F28" s="23" t="str">
        <f>+Utilization!B11</f>
        <v>HC</v>
      </c>
      <c r="G28" s="23">
        <f>+Utilization!C11</f>
        <v>80</v>
      </c>
      <c r="H28" s="28"/>
      <c r="I28" s="28"/>
      <c r="J28" s="28"/>
      <c r="K28" s="28"/>
      <c r="L28" s="28"/>
      <c r="M28" s="160">
        <v>10</v>
      </c>
      <c r="N28" s="28"/>
      <c r="O28" s="28"/>
      <c r="P28" s="28"/>
      <c r="Q28" s="28"/>
      <c r="R28" s="28"/>
      <c r="S28" s="28"/>
    </row>
    <row r="29" spans="1:19" x14ac:dyDescent="0.35">
      <c r="E29" s="23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28"/>
      <c r="I29" s="28"/>
      <c r="J29" s="28"/>
      <c r="K29" s="28"/>
      <c r="L29" s="28">
        <v>2</v>
      </c>
      <c r="M29" s="28">
        <v>2</v>
      </c>
      <c r="N29" s="28">
        <v>2</v>
      </c>
      <c r="O29" s="28">
        <v>2</v>
      </c>
      <c r="P29" s="28">
        <v>2</v>
      </c>
      <c r="Q29" s="28">
        <v>2</v>
      </c>
      <c r="R29" s="28">
        <v>2</v>
      </c>
      <c r="S29" s="28">
        <v>2</v>
      </c>
    </row>
    <row r="30" spans="1:19" x14ac:dyDescent="0.35">
      <c r="E30" s="23" t="str">
        <f>+Utilization!A13</f>
        <v>Yifei Yan</v>
      </c>
      <c r="F30" s="23" t="str">
        <f>+Utilization!B13</f>
        <v>HC</v>
      </c>
      <c r="G30" s="23">
        <f>+Utilization!C13</f>
        <v>70</v>
      </c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</row>
    <row r="31" spans="1:19" x14ac:dyDescent="0.35">
      <c r="C31" s="171"/>
      <c r="E31" s="23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</row>
    <row r="32" spans="1:19" x14ac:dyDescent="0.35">
      <c r="E32" s="23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28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</row>
    <row r="33" spans="5:19" x14ac:dyDescent="0.35">
      <c r="E33" s="23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</row>
    <row r="34" spans="5:19" x14ac:dyDescent="0.35">
      <c r="E34" s="23" t="str">
        <f>+Utilization!A17</f>
        <v>XU, Kun</v>
      </c>
      <c r="F34" s="23" t="str">
        <f>+Utilization!B17</f>
        <v>HC</v>
      </c>
      <c r="G34" s="23">
        <f>+Utilization!C17</f>
        <v>70</v>
      </c>
      <c r="H34" s="28"/>
      <c r="I34" s="28"/>
      <c r="J34" s="28"/>
      <c r="K34" s="28"/>
      <c r="L34" s="160">
        <v>21</v>
      </c>
      <c r="M34" s="305">
        <v>4</v>
      </c>
      <c r="N34" s="305">
        <v>8</v>
      </c>
      <c r="O34" s="160">
        <v>10</v>
      </c>
      <c r="P34" s="160"/>
      <c r="Q34" s="160">
        <v>10</v>
      </c>
      <c r="R34" s="160"/>
      <c r="S34" s="160">
        <v>10</v>
      </c>
    </row>
    <row r="35" spans="5:19" x14ac:dyDescent="0.35">
      <c r="E35" s="23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28"/>
      <c r="I35" s="28"/>
      <c r="J35" s="28"/>
      <c r="K35" s="28"/>
      <c r="L35" s="160">
        <v>21</v>
      </c>
      <c r="M35" s="160">
        <v>19</v>
      </c>
      <c r="N35" s="160">
        <v>23</v>
      </c>
      <c r="O35" s="160">
        <v>22</v>
      </c>
      <c r="P35" s="160">
        <v>20</v>
      </c>
      <c r="Q35" s="160">
        <v>19</v>
      </c>
      <c r="R35" s="160">
        <v>21</v>
      </c>
      <c r="S35" s="160">
        <v>22</v>
      </c>
    </row>
    <row r="36" spans="5:19" x14ac:dyDescent="0.35">
      <c r="E36" s="23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28"/>
      <c r="I36" s="28"/>
      <c r="J36" s="28"/>
      <c r="K36" s="28"/>
      <c r="L36" s="160"/>
      <c r="M36" s="160"/>
      <c r="N36" s="160"/>
      <c r="O36" s="160"/>
      <c r="P36" s="160"/>
      <c r="Q36" s="160"/>
      <c r="R36" s="160"/>
      <c r="S36" s="160"/>
    </row>
    <row r="37" spans="5:19" x14ac:dyDescent="0.35">
      <c r="E37" s="23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28"/>
      <c r="I37" s="28"/>
      <c r="J37" s="28"/>
      <c r="K37" s="28"/>
      <c r="L37" s="160">
        <v>1</v>
      </c>
      <c r="M37" s="160">
        <v>10</v>
      </c>
      <c r="N37" s="160">
        <v>5</v>
      </c>
      <c r="O37" s="160"/>
      <c r="P37" s="160"/>
      <c r="Q37" s="160"/>
      <c r="R37" s="160"/>
      <c r="S37" s="160"/>
    </row>
    <row r="38" spans="5:19" x14ac:dyDescent="0.35">
      <c r="E38" s="23" t="str">
        <f>+Utilization!A21</f>
        <v>ZHANG, Ao</v>
      </c>
      <c r="F38" s="23" t="str">
        <f>+Utilization!B21</f>
        <v>HC</v>
      </c>
      <c r="G38" s="23">
        <f>+Utilization!C21</f>
        <v>70</v>
      </c>
      <c r="H38" s="28"/>
      <c r="I38" s="28"/>
      <c r="J38" s="28"/>
      <c r="K38" s="28"/>
      <c r="L38" s="160">
        <v>21</v>
      </c>
      <c r="M38" s="160">
        <v>19</v>
      </c>
      <c r="N38" s="160">
        <v>23</v>
      </c>
      <c r="O38" s="160">
        <v>22</v>
      </c>
      <c r="P38" s="160">
        <v>20</v>
      </c>
      <c r="Q38" s="160">
        <v>19</v>
      </c>
      <c r="R38" s="160">
        <v>21</v>
      </c>
      <c r="S38" s="160">
        <v>22</v>
      </c>
    </row>
    <row r="39" spans="5:19" x14ac:dyDescent="0.35">
      <c r="E39" s="23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28"/>
      <c r="I39" s="28"/>
      <c r="J39" s="28"/>
      <c r="K39" s="28"/>
      <c r="L39" s="160"/>
      <c r="M39" s="160"/>
      <c r="N39" s="160"/>
      <c r="O39" s="160"/>
      <c r="P39" s="160"/>
      <c r="Q39" s="160"/>
      <c r="R39" s="160"/>
      <c r="S39" s="160"/>
    </row>
    <row r="40" spans="5:19" x14ac:dyDescent="0.35">
      <c r="E40" s="23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28"/>
      <c r="I40" s="28"/>
      <c r="J40" s="28"/>
      <c r="K40" s="28"/>
      <c r="L40" s="160"/>
      <c r="N40" s="160"/>
      <c r="O40" s="160"/>
      <c r="P40" s="160"/>
      <c r="Q40" s="160"/>
      <c r="R40" s="160"/>
      <c r="S40" s="160"/>
    </row>
    <row r="41" spans="5:19" x14ac:dyDescent="0.35">
      <c r="E41" s="23" t="str">
        <f>+Utilization!A24</f>
        <v>GENG, Bin</v>
      </c>
      <c r="F41" s="23" t="str">
        <f>+Utilization!B24</f>
        <v>HC</v>
      </c>
      <c r="G41" s="23">
        <f>+Utilization!C24</f>
        <v>70</v>
      </c>
      <c r="H41" s="28"/>
      <c r="I41" s="28"/>
      <c r="J41" s="28"/>
      <c r="K41" s="28"/>
      <c r="L41" s="160"/>
      <c r="M41" s="160"/>
      <c r="N41" s="160"/>
      <c r="O41" s="160"/>
      <c r="P41" s="160"/>
      <c r="Q41" s="160"/>
      <c r="R41" s="160"/>
      <c r="S41" s="160"/>
    </row>
    <row r="42" spans="5:19" x14ac:dyDescent="0.35">
      <c r="E42" s="23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28"/>
      <c r="I42" s="28"/>
      <c r="J42" s="28"/>
      <c r="K42" s="28"/>
      <c r="L42" s="160"/>
      <c r="M42" s="160"/>
      <c r="N42" s="160"/>
      <c r="O42" s="160"/>
      <c r="P42" s="160"/>
      <c r="Q42" s="160"/>
      <c r="R42" s="160"/>
      <c r="S42" s="160"/>
    </row>
    <row r="43" spans="5:19" x14ac:dyDescent="0.35">
      <c r="E43" s="23" t="str">
        <f>+Utilization!A26</f>
        <v>XIE, Qian</v>
      </c>
      <c r="F43" s="23" t="str">
        <f>+Utilization!B26</f>
        <v>HC</v>
      </c>
      <c r="G43" s="23">
        <f>+Utilization!C26</f>
        <v>60</v>
      </c>
      <c r="H43" s="28"/>
      <c r="I43" s="28"/>
      <c r="J43" s="28"/>
      <c r="K43" s="28"/>
      <c r="L43" s="160"/>
      <c r="M43" s="160"/>
      <c r="N43" s="160"/>
      <c r="O43" s="160"/>
      <c r="P43" s="160"/>
      <c r="Q43" s="160"/>
      <c r="R43" s="160"/>
      <c r="S43" s="160"/>
    </row>
    <row r="44" spans="5:19" x14ac:dyDescent="0.35">
      <c r="E44" s="23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28"/>
      <c r="I44" s="28"/>
      <c r="J44" s="28"/>
      <c r="K44" s="28"/>
      <c r="L44" s="160"/>
      <c r="M44" s="160"/>
      <c r="N44" s="160"/>
      <c r="O44" s="160"/>
      <c r="P44" s="160"/>
      <c r="Q44" s="160"/>
      <c r="R44" s="160"/>
      <c r="S44" s="160"/>
    </row>
    <row r="45" spans="5:19" x14ac:dyDescent="0.35">
      <c r="E45" s="23" t="str">
        <f>+Utilization!A28</f>
        <v>HE, Ran</v>
      </c>
      <c r="F45" s="23" t="str">
        <f>+Utilization!B28</f>
        <v>HC</v>
      </c>
      <c r="G45" s="23">
        <f>+Utilization!C28</f>
        <v>60</v>
      </c>
      <c r="H45" s="28"/>
      <c r="I45" s="28"/>
      <c r="J45" s="28"/>
      <c r="K45" s="28"/>
      <c r="L45" s="160"/>
      <c r="M45" s="160"/>
      <c r="N45" s="160"/>
      <c r="O45" s="160"/>
      <c r="P45" s="160"/>
      <c r="Q45" s="160"/>
      <c r="R45" s="160"/>
      <c r="S45" s="160"/>
    </row>
    <row r="46" spans="5:19" x14ac:dyDescent="0.35">
      <c r="E46" s="23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28"/>
      <c r="I46" s="28"/>
      <c r="J46" s="28"/>
      <c r="K46" s="28"/>
      <c r="L46" s="160"/>
      <c r="M46" s="160"/>
      <c r="N46" s="160"/>
      <c r="O46" s="160"/>
      <c r="P46" s="160"/>
      <c r="Q46" s="160"/>
      <c r="R46" s="160"/>
      <c r="S46" s="160"/>
    </row>
    <row r="47" spans="5:19" x14ac:dyDescent="0.35">
      <c r="E47" s="23" t="str">
        <f>+Utilization!A30</f>
        <v>Min Li</v>
      </c>
      <c r="F47" s="23" t="str">
        <f>+Utilization!B30</f>
        <v>HC</v>
      </c>
      <c r="G47" s="23">
        <f>+Utilization!C30</f>
        <v>60</v>
      </c>
      <c r="H47" s="28"/>
      <c r="I47" s="28"/>
      <c r="J47" s="28"/>
      <c r="K47" s="28"/>
      <c r="L47" s="160">
        <v>5</v>
      </c>
      <c r="M47" s="160">
        <v>5</v>
      </c>
      <c r="N47" s="160">
        <v>5</v>
      </c>
      <c r="O47" s="160">
        <v>5</v>
      </c>
      <c r="P47" s="160">
        <v>5</v>
      </c>
      <c r="Q47" s="160">
        <v>5</v>
      </c>
      <c r="R47" s="160">
        <v>5</v>
      </c>
      <c r="S47" s="160">
        <v>5</v>
      </c>
    </row>
    <row r="48" spans="5:19" x14ac:dyDescent="0.35">
      <c r="E48" s="23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28"/>
      <c r="I48" s="28"/>
      <c r="J48" s="28"/>
      <c r="K48" s="28"/>
      <c r="L48" s="160">
        <v>21</v>
      </c>
      <c r="M48" s="160">
        <v>19</v>
      </c>
      <c r="N48" s="160">
        <v>23</v>
      </c>
      <c r="O48" s="160">
        <v>22</v>
      </c>
      <c r="P48" s="160">
        <v>20</v>
      </c>
      <c r="Q48" s="160">
        <v>19</v>
      </c>
      <c r="R48" s="160">
        <v>21</v>
      </c>
      <c r="S48" s="160">
        <v>22</v>
      </c>
    </row>
    <row r="49" spans="5:19" x14ac:dyDescent="0.35">
      <c r="E49" s="23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28"/>
      <c r="I49" s="28"/>
      <c r="J49" s="28"/>
      <c r="K49" s="28"/>
      <c r="L49" s="160">
        <v>21</v>
      </c>
      <c r="M49" s="160"/>
      <c r="N49" s="160"/>
      <c r="O49" s="160"/>
      <c r="P49" s="160"/>
      <c r="Q49" s="160"/>
      <c r="R49" s="160"/>
      <c r="S49" s="160"/>
    </row>
    <row r="50" spans="5:19" x14ac:dyDescent="0.35">
      <c r="E50" s="23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28"/>
      <c r="I50" s="28"/>
      <c r="J50" s="28"/>
      <c r="K50" s="28"/>
      <c r="L50" s="160">
        <v>21</v>
      </c>
      <c r="M50" s="160">
        <v>19</v>
      </c>
      <c r="N50" s="160"/>
      <c r="O50" s="160"/>
      <c r="P50" s="160"/>
      <c r="Q50" s="160"/>
      <c r="R50" s="160"/>
      <c r="S50" s="160"/>
    </row>
    <row r="51" spans="5:19" s="115" customFormat="1" ht="14.25" customHeight="1" x14ac:dyDescent="0.35">
      <c r="E51" s="23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</row>
    <row r="52" spans="5:19" s="115" customFormat="1" x14ac:dyDescent="0.35">
      <c r="E52" s="23" t="str">
        <f>+Utilization!A35</f>
        <v>Yongquan Wang</v>
      </c>
      <c r="F52" s="23">
        <f>+Utilization!B35</f>
        <v>0</v>
      </c>
      <c r="G52" s="23">
        <f>+Utilization!C35</f>
        <v>60</v>
      </c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</row>
    <row r="53" spans="5:19" s="115" customFormat="1" x14ac:dyDescent="0.35">
      <c r="E53" s="23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</row>
    <row r="54" spans="5:19" s="115" customFormat="1" x14ac:dyDescent="0.35">
      <c r="E54" s="23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</row>
    <row r="55" spans="5:19" s="115" customFormat="1" x14ac:dyDescent="0.35">
      <c r="E55" s="23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</row>
    <row r="56" spans="5:19" s="115" customFormat="1" x14ac:dyDescent="0.35">
      <c r="E56" s="23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</row>
    <row r="57" spans="5:19" s="115" customFormat="1" x14ac:dyDescent="0.35">
      <c r="E57" s="23">
        <f>+Utilization!A40</f>
        <v>0</v>
      </c>
      <c r="F57" s="23">
        <f>+Utilization!B40</f>
        <v>0</v>
      </c>
      <c r="G57" s="23">
        <f>+Utilization!C40</f>
        <v>0</v>
      </c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</row>
    <row r="58" spans="5:19" s="115" customFormat="1" x14ac:dyDescent="0.35">
      <c r="E58" s="23">
        <f>+Utilization!A41</f>
        <v>0</v>
      </c>
      <c r="F58" s="23">
        <f>+Utilization!B41</f>
        <v>0</v>
      </c>
      <c r="G58" s="23">
        <f>+Utilization!C41</f>
        <v>0</v>
      </c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</row>
    <row r="59" spans="5:19" s="115" customFormat="1" x14ac:dyDescent="0.35">
      <c r="E59" s="23">
        <f>+Utilization!A42</f>
        <v>0</v>
      </c>
      <c r="F59" s="23">
        <f>+Utilization!B42</f>
        <v>0</v>
      </c>
      <c r="G59" s="23">
        <f>+Utilization!C42</f>
        <v>0</v>
      </c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</row>
    <row r="60" spans="5:19" s="115" customFormat="1" x14ac:dyDescent="0.35">
      <c r="E60" s="23">
        <f>+Utilization!A43</f>
        <v>0</v>
      </c>
      <c r="F60" s="23">
        <f>+Utilization!B43</f>
        <v>0</v>
      </c>
      <c r="G60" s="23">
        <f>+Utilization!C43</f>
        <v>0</v>
      </c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</row>
    <row r="61" spans="5:19" s="115" customFormat="1" x14ac:dyDescent="0.35">
      <c r="E61" s="23">
        <f>+Utilization!A44</f>
        <v>0</v>
      </c>
      <c r="F61" s="23">
        <f>+Utilization!B44</f>
        <v>0</v>
      </c>
      <c r="G61" s="23">
        <f>+Utilization!C44</f>
        <v>0</v>
      </c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</row>
    <row r="62" spans="5:19" s="115" customFormat="1" x14ac:dyDescent="0.35">
      <c r="E62" s="23">
        <f>+Utilization!A45</f>
        <v>0</v>
      </c>
      <c r="F62" s="23">
        <f>+Utilization!B45</f>
        <v>0</v>
      </c>
      <c r="G62" s="23">
        <f>+Utilization!C45</f>
        <v>0</v>
      </c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</row>
    <row r="63" spans="5:19" s="115" customFormat="1" x14ac:dyDescent="0.35">
      <c r="E63" s="23">
        <f>+Utilization!A46</f>
        <v>0</v>
      </c>
      <c r="F63" s="23">
        <f>+Utilization!B46</f>
        <v>0</v>
      </c>
      <c r="G63" s="23">
        <f>+Utilization!C46</f>
        <v>0</v>
      </c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</row>
    <row r="64" spans="5:19" s="115" customFormat="1" x14ac:dyDescent="0.35">
      <c r="E64" s="23">
        <f>+Utilization!A47</f>
        <v>0</v>
      </c>
      <c r="F64" s="23">
        <f>+Utilization!B47</f>
        <v>0</v>
      </c>
      <c r="G64" s="23">
        <f>+Utilization!C47</f>
        <v>0</v>
      </c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</row>
    <row r="65" spans="5:19" s="115" customFormat="1" x14ac:dyDescent="0.35">
      <c r="E65" s="23">
        <f>+Utilization!A48</f>
        <v>0</v>
      </c>
      <c r="F65" s="23">
        <f>+Utilization!B48</f>
        <v>0</v>
      </c>
      <c r="G65" s="23">
        <f>+Utilization!C48</f>
        <v>0</v>
      </c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</row>
    <row r="66" spans="5:19" s="115" customFormat="1" x14ac:dyDescent="0.35">
      <c r="E66" s="23">
        <f>+Utilization!A49</f>
        <v>0</v>
      </c>
      <c r="F66" s="23">
        <f>+Utilization!B49</f>
        <v>0</v>
      </c>
      <c r="G66" s="23">
        <f>+Utilization!C49</f>
        <v>0</v>
      </c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</row>
    <row r="67" spans="5:19" s="115" customFormat="1" x14ac:dyDescent="0.35">
      <c r="E67" s="23">
        <f>+Utilization!A50</f>
        <v>0</v>
      </c>
      <c r="F67" s="23">
        <f>+Utilization!B50</f>
        <v>0</v>
      </c>
      <c r="G67" s="23">
        <f>+Utilization!C50</f>
        <v>0</v>
      </c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</row>
    <row r="68" spans="5:19" s="115" customFormat="1" x14ac:dyDescent="0.35">
      <c r="E68" s="23">
        <f>+Utilization!A51</f>
        <v>0</v>
      </c>
      <c r="F68" s="23">
        <f>+Utilization!B51</f>
        <v>0</v>
      </c>
      <c r="G68" s="23">
        <f>+Utilization!C51</f>
        <v>0</v>
      </c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</row>
    <row r="69" spans="5:19" s="115" customFormat="1" x14ac:dyDescent="0.35">
      <c r="E69" s="23">
        <f>+Utilization!A52</f>
        <v>0</v>
      </c>
      <c r="F69" s="23">
        <f>+Utilization!B52</f>
        <v>0</v>
      </c>
      <c r="G69" s="23">
        <f>+Utilization!C52</f>
        <v>0</v>
      </c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</row>
    <row r="70" spans="5:19" s="115" customFormat="1" x14ac:dyDescent="0.35">
      <c r="E70" s="23">
        <f>+Utilization!A53</f>
        <v>0</v>
      </c>
      <c r="F70" s="23">
        <f>+Utilization!B53</f>
        <v>0</v>
      </c>
      <c r="G70" s="23">
        <f>+Utilization!C53</f>
        <v>0</v>
      </c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</row>
    <row r="71" spans="5:19" s="115" customFormat="1" x14ac:dyDescent="0.35">
      <c r="E71" s="23">
        <f>+Utilization!A54</f>
        <v>0</v>
      </c>
      <c r="F71" s="23">
        <f>+Utilization!B54</f>
        <v>0</v>
      </c>
      <c r="G71" s="23">
        <f>+Utilization!C54</f>
        <v>0</v>
      </c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</row>
    <row r="72" spans="5:19" s="115" customFormat="1" x14ac:dyDescent="0.35">
      <c r="E72" s="23">
        <f>+Utilization!A55</f>
        <v>0</v>
      </c>
      <c r="F72" s="23">
        <f>+Utilization!B55</f>
        <v>0</v>
      </c>
      <c r="G72" s="23">
        <f>+Utilization!C55</f>
        <v>0</v>
      </c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</row>
    <row r="73" spans="5:19" s="115" customFormat="1" x14ac:dyDescent="0.35">
      <c r="E73" s="23">
        <f>+Utilization!A56</f>
        <v>0</v>
      </c>
      <c r="F73" s="23">
        <f>+Utilization!B56</f>
        <v>0</v>
      </c>
      <c r="G73" s="23">
        <f>+Utilization!C56</f>
        <v>0</v>
      </c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</row>
    <row r="74" spans="5:19" x14ac:dyDescent="0.35">
      <c r="E74" s="23">
        <f>+Utilization!A57</f>
        <v>0</v>
      </c>
      <c r="F74" s="23">
        <f>+Utilization!B57</f>
        <v>0</v>
      </c>
      <c r="G74" s="23">
        <f>+Utilization!C57</f>
        <v>0</v>
      </c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</row>
    <row r="75" spans="5:19" x14ac:dyDescent="0.35">
      <c r="E75" s="23">
        <f>+Utilization!A58</f>
        <v>0</v>
      </c>
      <c r="F75" s="23">
        <f>+Utilization!B58</f>
        <v>0</v>
      </c>
      <c r="G75" s="23">
        <f>+Utilization!C58</f>
        <v>0</v>
      </c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</row>
  </sheetData>
  <sheetProtection sort="0" autoFilter="0"/>
  <autoFilter ref="E19:E75">
    <filterColumn colId="0">
      <filters>
        <filter val="Antonio"/>
        <filter val="Eka"/>
      </filters>
    </filterColumn>
  </autoFilter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75"/>
  <sheetViews>
    <sheetView workbookViewId="0">
      <selection activeCell="S2" sqref="S2"/>
    </sheetView>
  </sheetViews>
  <sheetFormatPr defaultColWidth="8.7265625" defaultRowHeight="14.5" x14ac:dyDescent="0.35"/>
  <cols>
    <col min="1" max="1" width="19" customWidth="1"/>
    <col min="2" max="2" width="7.7265625" customWidth="1"/>
    <col min="3" max="3" width="8.453125" customWidth="1"/>
    <col min="4" max="4" width="13.26953125" customWidth="1"/>
    <col min="5" max="5" width="26.453125" customWidth="1"/>
    <col min="6" max="6" width="38.453125" customWidth="1"/>
    <col min="7" max="7" width="26" bestFit="1" customWidth="1"/>
    <col min="19" max="19" width="9.81640625" bestFit="1" customWidth="1"/>
    <col min="20" max="20" width="8.7265625" customWidth="1"/>
    <col min="22" max="22" width="2.453125" hidden="1" customWidth="1"/>
    <col min="23" max="23" width="8.453125" hidden="1" customWidth="1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2" t="s">
        <v>125</v>
      </c>
    </row>
    <row r="2" spans="1:23" s="5" customFormat="1" ht="14.25" customHeight="1" x14ac:dyDescent="0.35">
      <c r="A2" s="123" t="str">
        <f>Backlog!H53</f>
        <v>China</v>
      </c>
      <c r="B2" s="135" t="s">
        <v>2542</v>
      </c>
      <c r="C2" s="135" t="e">
        <f>VLOOKUP(F2,CRM!A:N,5,0)</f>
        <v>#N/A</v>
      </c>
      <c r="D2" s="115" t="s">
        <v>2504</v>
      </c>
      <c r="E2" s="115" t="s">
        <v>2554</v>
      </c>
      <c r="F2" s="115" t="s">
        <v>2553</v>
      </c>
      <c r="G2" s="8" t="s">
        <v>4</v>
      </c>
      <c r="H2" s="136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>
        <v>2000000</v>
      </c>
      <c r="T2" s="14">
        <f t="shared" ref="T2:T8" si="0">SUM(H2:S2)</f>
        <v>2000000</v>
      </c>
      <c r="V2" s="5" t="s">
        <v>36</v>
      </c>
      <c r="W2" s="5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(($F$20:$F$75)="HC"), $G$20:$G$75,H$20:H$75))*Utilization!$B$65</f>
        <v>0</v>
      </c>
      <c r="I3" s="14">
        <f>(SUMPRODUCT(-- (($F$20:$F$75)="HC"), $G$20:$G$75,I$20:I$75))*Utilization!$B$65</f>
        <v>0</v>
      </c>
      <c r="J3" s="14">
        <f>(SUMPRODUCT(-- (($F$20:$F$75)="HC"), $G$20:$G$75,J$20:J$75))*Utilization!$B$65</f>
        <v>0</v>
      </c>
      <c r="K3" s="14">
        <f>(SUMPRODUCT(-- (($F$20:$F$75)="HC"), $G$20:$G$75,K$20:K$75))*Utilization!$B$65</f>
        <v>0</v>
      </c>
      <c r="L3" s="14">
        <f>(SUMPRODUCT(-- (($F$20:$F$75)="HC"), $G$20:$G$75,L$20:L$75))*Utilization!$B$65</f>
        <v>21680</v>
      </c>
      <c r="M3" s="14">
        <f>(SUMPRODUCT(-- (($F$20:$F$75)="HC"), $G$20:$G$75,M$20:M$75))*Utilization!$B$65</f>
        <v>28720</v>
      </c>
      <c r="N3" s="14">
        <f>(SUMPRODUCT(-- (($F$20:$F$75)="HC"), $G$20:$G$75,N$20:N$75))*Utilization!$B$65</f>
        <v>12000</v>
      </c>
      <c r="O3" s="14">
        <f>(SUMPRODUCT(-- (($F$20:$F$75)="HC"), $G$20:$G$75,O$20:O$75))*Utilization!$B$65</f>
        <v>13600</v>
      </c>
      <c r="P3" s="14">
        <f>(SUMPRODUCT(-- (($F$20:$F$75)="HC"), $G$20:$G$75,P$20:P$75))*Utilization!$B$65</f>
        <v>18720</v>
      </c>
      <c r="Q3" s="14">
        <f>(SUMPRODUCT(-- (($F$20:$F$75)="HC"), $G$20:$G$75,Q$20:Q$75))*Utilization!$B$65</f>
        <v>18160</v>
      </c>
      <c r="R3" s="14">
        <f>(SUMPRODUCT(-- (($F$20:$F$75)="HC"), $G$20:$G$75,R$20:R$75))*Utilization!$B$65</f>
        <v>7520</v>
      </c>
      <c r="S3" s="14">
        <f>(SUMPRODUCT(-- (($F$20:$F$75)="HC"), $G$20:$G$75,S$20:S$75))*Utilization!$B$65</f>
        <v>7520</v>
      </c>
      <c r="T3" s="14">
        <f t="shared" si="0"/>
        <v>127920</v>
      </c>
      <c r="V3" s="18" t="s">
        <v>37</v>
      </c>
      <c r="W3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(($F$20:$F$75)="EX"), $G$20:$G$75,H$20:H$75))*Utilization!$B$65</f>
        <v>0</v>
      </c>
      <c r="I4" s="14">
        <f>(SUMPRODUCT(-- (($F$20:$F$75)="EX"), $G$20:$G$75,I$20:I$75))*Utilization!$B$65</f>
        <v>0</v>
      </c>
      <c r="J4" s="14">
        <f>(SUMPRODUCT(-- (($F$20:$F$75)="EX"), $G$20:$G$75,J$20:J$75))*Utilization!$B$65</f>
        <v>0</v>
      </c>
      <c r="K4" s="14">
        <f>(SUMPRODUCT(-- (($F$20:$F$75)="EX"), $G$20:$G$75,K$20:K$75))*Utilization!$B$65</f>
        <v>0</v>
      </c>
      <c r="L4" s="14">
        <f>(SUMPRODUCT(-- (($F$20:$F$75)="EX"), $G$20:$G$75,L$20:L$75))*Utilization!$B$65</f>
        <v>0</v>
      </c>
      <c r="M4" s="14">
        <f>(SUMPRODUCT(-- (($F$20:$F$75)="EX"), $G$20:$G$75,M$20:M$75))*Utilization!$B$65</f>
        <v>0</v>
      </c>
      <c r="N4" s="14">
        <f>(SUMPRODUCT(-- (($F$20:$F$75)="EX"), $G$20:$G$75,N$20:N$75))*Utilization!$B$65</f>
        <v>0</v>
      </c>
      <c r="O4" s="14">
        <f>(SUMPRODUCT(-- (($F$20:$F$75)="EX"), $G$20:$G$75,O$20:O$75))*Utilization!$B$65</f>
        <v>0</v>
      </c>
      <c r="P4" s="14">
        <f>(SUMPRODUCT(-- (($F$20:$F$75)="EX"), $G$20:$G$75,P$20:P$75))*Utilization!$B$65</f>
        <v>0</v>
      </c>
      <c r="Q4" s="14">
        <f>(SUMPRODUCT(-- (($F$20:$F$75)="EX"), $G$20:$G$75,Q$20:Q$75))*Utilization!$B$65</f>
        <v>0</v>
      </c>
      <c r="R4" s="14">
        <f>(SUMPRODUCT(-- (($F$20:$F$75)="EX"), $G$20:$G$75,R$20:R$75))*Utilization!$B$65</f>
        <v>0</v>
      </c>
      <c r="S4" s="14">
        <f>(SUMPRODUCT(-- (($F$20:$F$75)="EX"), $G$20:$G$75,S$20:S$75))*Utilization!$B$65</f>
        <v>0</v>
      </c>
      <c r="T4" s="14">
        <f t="shared" si="0"/>
        <v>0</v>
      </c>
      <c r="V4" s="170" t="s">
        <v>710</v>
      </c>
      <c r="W4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(($F$20:$F$75)="CO"), $G$20:$G$75,H$20:H$75))*Utilization!$B$65</f>
        <v>0</v>
      </c>
      <c r="I5" s="14">
        <f>(SUMPRODUCT(-- (($F$20:$F$75)="CO"), $G$20:$G$75,I$20:I$75))*Utilization!$B$65</f>
        <v>0</v>
      </c>
      <c r="J5" s="14">
        <f>(SUMPRODUCT(-- (($F$20:$F$75)="CO"), $G$20:$G$75,J$20:J$75))*Utilization!$B$65</f>
        <v>0</v>
      </c>
      <c r="K5" s="14">
        <f>(SUMPRODUCT(-- (($F$20:$F$75)="CO"), $G$20:$G$75,K$20:K$75))*Utilization!$B$65</f>
        <v>0</v>
      </c>
      <c r="L5" s="14">
        <f>(SUMPRODUCT(-- (($F$20:$F$75)="CO"), $G$20:$G$75,L$20:L$75))*Utilization!$B$65</f>
        <v>0</v>
      </c>
      <c r="M5" s="14">
        <f>(SUMPRODUCT(-- (($F$20:$F$75)="CO"), $G$20:$G$75,M$20:M$75))*Utilization!$B$65</f>
        <v>0</v>
      </c>
      <c r="N5" s="14">
        <f>(SUMPRODUCT(-- (($F$20:$F$75)="CO"), $G$20:$G$75,N$20:N$75))*Utilization!$B$65</f>
        <v>0</v>
      </c>
      <c r="O5" s="14">
        <f>(SUMPRODUCT(-- (($F$20:$F$75)="CO"), $G$20:$G$75,O$20:O$75))*Utilization!$B$65</f>
        <v>0</v>
      </c>
      <c r="P5" s="14">
        <f>(SUMPRODUCT(-- (($F$20:$F$75)="CO"), $G$20:$G$75,P$20:P$75))*Utilization!$B$65</f>
        <v>0</v>
      </c>
      <c r="Q5" s="14">
        <f>(SUMPRODUCT(-- (($F$20:$F$75)="CO"), $G$20:$G$75,Q$20:Q$75))*Utilization!$B$65</f>
        <v>0</v>
      </c>
      <c r="R5" s="14">
        <f>(SUMPRODUCT(-- (($F$20:$F$75)="CO"), $G$20:$G$75,R$20:R$75))*Utilization!$B$65</f>
        <v>0</v>
      </c>
      <c r="S5" s="14">
        <f>(SUMPRODUCT(-- (($F$20:$F$75)="CO"), $G$20:$G$75,S$20:S$75))*Utilization!$B$65</f>
        <v>0</v>
      </c>
      <c r="T5" s="14">
        <f t="shared" si="0"/>
        <v>0</v>
      </c>
      <c r="W5" s="1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4">
        <f t="shared" si="0"/>
        <v>0</v>
      </c>
      <c r="W6" s="1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4">
        <f t="shared" si="0"/>
        <v>0</v>
      </c>
    </row>
    <row r="9" spans="1:23" s="6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21680</v>
      </c>
      <c r="M9" s="11">
        <f t="shared" si="1"/>
        <v>28720</v>
      </c>
      <c r="N9" s="11">
        <f t="shared" si="1"/>
        <v>12000</v>
      </c>
      <c r="O9" s="11">
        <f t="shared" si="1"/>
        <v>13600</v>
      </c>
      <c r="P9" s="11">
        <f t="shared" si="1"/>
        <v>18720</v>
      </c>
      <c r="Q9" s="11">
        <f t="shared" si="1"/>
        <v>18160</v>
      </c>
      <c r="R9" s="11">
        <f t="shared" si="1"/>
        <v>7520</v>
      </c>
      <c r="S9" s="11">
        <f t="shared" si="1"/>
        <v>7520</v>
      </c>
      <c r="T9" s="11">
        <f t="shared" si="1"/>
        <v>127920</v>
      </c>
    </row>
    <row r="10" spans="1:23" s="6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0.99624000000000001</v>
      </c>
      <c r="T10" s="12">
        <f t="shared" si="2"/>
        <v>0.93603999999999998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S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si="3"/>
        <v>0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3.7599999999999999E-3</v>
      </c>
      <c r="T11" s="13">
        <f>IF(T$2=0,0,+T3/T$2)</f>
        <v>6.3960000000000003E-2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4">IF(H$2=0,0,+H4/H$2)</f>
        <v>0</v>
      </c>
      <c r="I12" s="13">
        <f t="shared" si="4"/>
        <v>0</v>
      </c>
      <c r="J12" s="13">
        <f t="shared" si="4"/>
        <v>0</v>
      </c>
      <c r="K12" s="13">
        <f t="shared" si="4"/>
        <v>0</v>
      </c>
      <c r="L12" s="13">
        <f t="shared" si="4"/>
        <v>0</v>
      </c>
      <c r="M12" s="13">
        <f t="shared" si="4"/>
        <v>0</v>
      </c>
      <c r="N12" s="13">
        <f t="shared" si="4"/>
        <v>0</v>
      </c>
      <c r="O12" s="13">
        <f t="shared" si="4"/>
        <v>0</v>
      </c>
      <c r="P12" s="13">
        <f t="shared" si="4"/>
        <v>0</v>
      </c>
      <c r="Q12" s="13">
        <f t="shared" si="4"/>
        <v>0</v>
      </c>
      <c r="R12" s="13">
        <f t="shared" si="4"/>
        <v>0</v>
      </c>
      <c r="S12" s="13">
        <f t="shared" si="4"/>
        <v>0</v>
      </c>
      <c r="T12" s="13">
        <f t="shared" si="4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4"/>
        <v>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4"/>
        <v>0</v>
      </c>
      <c r="I15" s="13">
        <f t="shared" si="4"/>
        <v>0</v>
      </c>
      <c r="J15" s="13">
        <f t="shared" si="4"/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  <c r="P15" s="13">
        <f t="shared" si="4"/>
        <v>0</v>
      </c>
      <c r="Q15" s="13">
        <f t="shared" si="4"/>
        <v>0</v>
      </c>
      <c r="R15" s="13">
        <f t="shared" si="4"/>
        <v>0</v>
      </c>
      <c r="S15" s="13">
        <f t="shared" si="4"/>
        <v>0</v>
      </c>
      <c r="T15" s="13">
        <f t="shared" si="4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4"/>
        <v>0</v>
      </c>
      <c r="I16" s="13">
        <f t="shared" si="4"/>
        <v>0</v>
      </c>
      <c r="J16" s="13">
        <f t="shared" si="4"/>
        <v>0</v>
      </c>
      <c r="K16" s="13">
        <f t="shared" si="4"/>
        <v>0</v>
      </c>
      <c r="L16" s="13">
        <f t="shared" si="4"/>
        <v>0</v>
      </c>
      <c r="M16" s="13">
        <f t="shared" si="4"/>
        <v>0</v>
      </c>
      <c r="N16" s="13">
        <f t="shared" si="4"/>
        <v>0</v>
      </c>
      <c r="O16" s="13">
        <f t="shared" si="4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v>80</v>
      </c>
      <c r="H20" s="28"/>
      <c r="I20" s="28"/>
      <c r="J20" s="28"/>
      <c r="K20" s="28"/>
      <c r="L20" s="28">
        <v>1</v>
      </c>
      <c r="M20" s="28">
        <v>1</v>
      </c>
      <c r="N20" s="160">
        <v>1</v>
      </c>
      <c r="O20" s="160">
        <v>1</v>
      </c>
      <c r="P20" s="160">
        <v>1</v>
      </c>
      <c r="Q20" s="160">
        <v>1</v>
      </c>
      <c r="R20" s="160">
        <v>1</v>
      </c>
      <c r="S20" s="160">
        <v>1</v>
      </c>
    </row>
    <row r="21" spans="1:19" x14ac:dyDescent="0.35">
      <c r="E21" s="23" t="str">
        <f>+Utilization!A4</f>
        <v>Tao Feng</v>
      </c>
      <c r="F21" s="23" t="str">
        <f>+Utilization!B4</f>
        <v>HC</v>
      </c>
      <c r="G21" s="23">
        <v>80</v>
      </c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</row>
    <row r="22" spans="1:19" x14ac:dyDescent="0.35">
      <c r="E22" s="23" t="str">
        <f>+Utilization!A5</f>
        <v>Haoyong Zhang</v>
      </c>
      <c r="F22" s="23" t="str">
        <f>+Utilization!B5</f>
        <v>HC</v>
      </c>
      <c r="G22" s="23">
        <v>80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spans="1:19" x14ac:dyDescent="0.35">
      <c r="E23" s="23" t="str">
        <f>+Utilization!A6</f>
        <v>Chengyi Wang</v>
      </c>
      <c r="F23" s="23" t="str">
        <f>+Utilization!B6</f>
        <v>HC</v>
      </c>
      <c r="G23" s="23">
        <v>80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</row>
    <row r="24" spans="1:19" x14ac:dyDescent="0.35">
      <c r="E24" s="23" t="str">
        <f>+Utilization!A7</f>
        <v>Ningbo Xiang</v>
      </c>
      <c r="F24" s="23" t="str">
        <f>+Utilization!B7</f>
        <v>HC</v>
      </c>
      <c r="G24" s="23">
        <v>80</v>
      </c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</row>
    <row r="25" spans="1:19" x14ac:dyDescent="0.35">
      <c r="E25" s="23" t="str">
        <f>+Utilization!A8</f>
        <v>Ruijiang Zhu</v>
      </c>
      <c r="F25" s="23" t="str">
        <f>+Utilization!B8</f>
        <v>HC</v>
      </c>
      <c r="G25" s="23">
        <v>80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</row>
    <row r="26" spans="1:19" x14ac:dyDescent="0.35">
      <c r="E26" s="23" t="str">
        <f>+Utilization!A9</f>
        <v>Junhong Sun</v>
      </c>
      <c r="F26" s="23" t="str">
        <f>+Utilization!B9</f>
        <v>HC</v>
      </c>
      <c r="G26" s="23">
        <v>80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</row>
    <row r="27" spans="1:19" x14ac:dyDescent="0.35">
      <c r="E27" s="23" t="str">
        <f>+Utilization!A10</f>
        <v>Yong Zhou</v>
      </c>
      <c r="F27" s="23" t="str">
        <f>+Utilization!B10</f>
        <v>HC</v>
      </c>
      <c r="G27" s="23">
        <v>80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</row>
    <row r="28" spans="1:19" x14ac:dyDescent="0.35">
      <c r="E28" s="23" t="str">
        <f>+Utilization!A11</f>
        <v>Weimin Wu</v>
      </c>
      <c r="F28" s="23" t="str">
        <f>+Utilization!B11</f>
        <v>HC</v>
      </c>
      <c r="G28" s="23">
        <v>80</v>
      </c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</row>
    <row r="29" spans="1:19" x14ac:dyDescent="0.35">
      <c r="E29" s="23" t="str">
        <f>+Utilization!A12</f>
        <v>Qiyuan Wang</v>
      </c>
      <c r="F29" s="23" t="str">
        <f>+Utilization!B12</f>
        <v>HC</v>
      </c>
      <c r="G29" s="23">
        <v>80</v>
      </c>
      <c r="H29" s="28"/>
      <c r="I29" s="28"/>
      <c r="J29" s="28"/>
      <c r="K29" s="28"/>
      <c r="L29" s="28">
        <v>1</v>
      </c>
      <c r="M29" s="28">
        <v>1</v>
      </c>
      <c r="N29" s="160">
        <v>1</v>
      </c>
      <c r="O29" s="160">
        <v>1</v>
      </c>
      <c r="P29" s="160">
        <v>1</v>
      </c>
      <c r="Q29" s="160">
        <v>1</v>
      </c>
      <c r="R29" s="160">
        <v>1</v>
      </c>
      <c r="S29" s="160">
        <v>1</v>
      </c>
    </row>
    <row r="30" spans="1:19" x14ac:dyDescent="0.35">
      <c r="E30" s="23" t="str">
        <f>+Utilization!A13</f>
        <v>Yifei Yan</v>
      </c>
      <c r="F30" s="23" t="str">
        <f>+Utilization!B13</f>
        <v>HC</v>
      </c>
      <c r="G30" s="23">
        <v>80</v>
      </c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</row>
    <row r="31" spans="1:19" x14ac:dyDescent="0.35">
      <c r="E31" s="23" t="str">
        <f>+Utilization!A14</f>
        <v>SHI, Fashun (Wayne)</v>
      </c>
      <c r="F31" s="23" t="str">
        <f>+Utilization!B14</f>
        <v>HC</v>
      </c>
      <c r="G31" s="23">
        <v>80</v>
      </c>
      <c r="H31" s="28"/>
      <c r="I31" s="28"/>
      <c r="J31" s="28"/>
      <c r="K31" s="28"/>
      <c r="L31" s="28"/>
      <c r="M31" s="160">
        <v>1</v>
      </c>
      <c r="N31" s="160">
        <v>1</v>
      </c>
      <c r="O31" s="160"/>
      <c r="P31" s="160">
        <v>1</v>
      </c>
      <c r="Q31" s="160">
        <v>1</v>
      </c>
      <c r="R31" s="160">
        <v>1</v>
      </c>
      <c r="S31" s="160">
        <v>1</v>
      </c>
    </row>
    <row r="32" spans="1:19" x14ac:dyDescent="0.35">
      <c r="E32" s="23" t="str">
        <f>+Utilization!A15</f>
        <v>KONG, Erqiang</v>
      </c>
      <c r="F32" s="23" t="str">
        <f>+Utilization!B15</f>
        <v>HC</v>
      </c>
      <c r="G32" s="23">
        <v>70</v>
      </c>
      <c r="H32" s="28"/>
      <c r="I32" s="28"/>
      <c r="J32" s="28"/>
      <c r="K32" s="28"/>
      <c r="L32" s="160"/>
      <c r="M32" s="160"/>
      <c r="N32" s="160"/>
      <c r="O32" s="160"/>
      <c r="P32" s="160"/>
      <c r="Q32" s="160"/>
      <c r="R32" s="160"/>
      <c r="S32" s="160"/>
    </row>
    <row r="33" spans="5:19" x14ac:dyDescent="0.35">
      <c r="E33" s="23" t="str">
        <f>+Utilization!A16</f>
        <v>ZHAO, Gang</v>
      </c>
      <c r="F33" s="23" t="str">
        <f>+Utilization!B16</f>
        <v>HC</v>
      </c>
      <c r="G33" s="23">
        <v>70</v>
      </c>
      <c r="H33" s="160"/>
      <c r="I33" s="160"/>
      <c r="J33" s="160"/>
      <c r="K33" s="160"/>
      <c r="L33" s="160"/>
      <c r="M33" s="160">
        <v>16</v>
      </c>
      <c r="N33" s="160"/>
      <c r="O33" s="160"/>
      <c r="P33" s="305">
        <v>10</v>
      </c>
      <c r="Q33" s="160">
        <v>19</v>
      </c>
      <c r="R33" s="160"/>
      <c r="S33" s="160"/>
    </row>
    <row r="34" spans="5:19" x14ac:dyDescent="0.35">
      <c r="E34" s="23" t="str">
        <f>+Utilization!A17</f>
        <v>XU, Kun</v>
      </c>
      <c r="F34" s="23" t="str">
        <f>+Utilization!B17</f>
        <v>HC</v>
      </c>
      <c r="G34" s="23">
        <v>70</v>
      </c>
      <c r="H34" s="28"/>
      <c r="I34" s="28"/>
      <c r="J34" s="28"/>
      <c r="K34" s="28"/>
      <c r="L34" s="160"/>
      <c r="M34" s="160"/>
      <c r="N34" s="160"/>
      <c r="O34" s="160"/>
      <c r="P34" s="160"/>
      <c r="Q34" s="160"/>
      <c r="R34" s="160"/>
      <c r="S34" s="160"/>
    </row>
    <row r="35" spans="5:19" x14ac:dyDescent="0.35">
      <c r="E35" s="23" t="str">
        <f>+Utilization!A18</f>
        <v>WANG, Jingjing</v>
      </c>
      <c r="F35" s="23" t="str">
        <f>+Utilization!B18</f>
        <v>HC</v>
      </c>
      <c r="G35" s="23">
        <v>70</v>
      </c>
      <c r="H35" s="28"/>
      <c r="I35" s="28"/>
      <c r="J35" s="28"/>
      <c r="K35" s="28"/>
      <c r="L35" s="160"/>
      <c r="M35" s="160"/>
      <c r="N35" s="160"/>
      <c r="O35" s="160"/>
      <c r="P35" s="160"/>
      <c r="Q35" s="160"/>
      <c r="R35" s="160"/>
      <c r="S35" s="160"/>
    </row>
    <row r="36" spans="5:19" x14ac:dyDescent="0.35">
      <c r="E36" s="23" t="str">
        <f>+Utilization!A19</f>
        <v>FU, Suiyi (Nancy)</v>
      </c>
      <c r="F36" s="23" t="str">
        <f>+Utilization!B19</f>
        <v>HC</v>
      </c>
      <c r="G36" s="23">
        <v>70</v>
      </c>
      <c r="H36" s="28"/>
      <c r="I36" s="28"/>
      <c r="J36" s="28"/>
      <c r="K36" s="28"/>
      <c r="L36" s="160"/>
      <c r="M36" s="160"/>
      <c r="N36" s="160"/>
      <c r="O36" s="160"/>
      <c r="P36" s="160"/>
      <c r="Q36" s="160"/>
      <c r="R36" s="160"/>
      <c r="S36" s="160"/>
    </row>
    <row r="37" spans="5:19" x14ac:dyDescent="0.35">
      <c r="E37" s="23" t="str">
        <f>+Utilization!A20</f>
        <v>LIU, Jingjing (Cindy)</v>
      </c>
      <c r="F37" s="23" t="str">
        <f>+Utilization!B20</f>
        <v>HC</v>
      </c>
      <c r="G37" s="23">
        <v>70</v>
      </c>
      <c r="H37" s="28"/>
      <c r="I37" s="28"/>
      <c r="J37" s="28"/>
      <c r="K37" s="28"/>
      <c r="L37" s="160">
        <v>5</v>
      </c>
      <c r="M37" s="160">
        <v>9</v>
      </c>
      <c r="N37" s="160">
        <v>18</v>
      </c>
      <c r="O37" s="160">
        <v>22</v>
      </c>
      <c r="P37" s="160">
        <v>20</v>
      </c>
      <c r="Q37" s="160">
        <v>10</v>
      </c>
      <c r="R37" s="160">
        <v>10</v>
      </c>
      <c r="S37" s="160">
        <v>10</v>
      </c>
    </row>
    <row r="38" spans="5:19" x14ac:dyDescent="0.35">
      <c r="E38" s="23" t="str">
        <f>+Utilization!A21</f>
        <v>ZHANG, Ao</v>
      </c>
      <c r="F38" s="23" t="str">
        <f>+Utilization!B21</f>
        <v>HC</v>
      </c>
      <c r="G38" s="23">
        <v>70</v>
      </c>
      <c r="H38" s="28"/>
      <c r="I38" s="28"/>
      <c r="J38" s="28"/>
      <c r="K38" s="28"/>
      <c r="L38" s="160"/>
      <c r="M38" s="160"/>
      <c r="N38" s="160"/>
      <c r="O38" s="160"/>
      <c r="P38" s="160"/>
      <c r="Q38" s="160"/>
      <c r="R38" s="160"/>
      <c r="S38" s="160"/>
    </row>
    <row r="39" spans="5:19" x14ac:dyDescent="0.35">
      <c r="E39" s="23" t="str">
        <f>+Utilization!A22</f>
        <v>YANG, Qianqian (Sissi)</v>
      </c>
      <c r="F39" s="23" t="str">
        <f>+Utilization!B22</f>
        <v>HC</v>
      </c>
      <c r="G39" s="23">
        <v>70</v>
      </c>
      <c r="H39" s="28"/>
      <c r="I39" s="28"/>
      <c r="J39" s="28"/>
      <c r="K39" s="28"/>
      <c r="L39" s="160"/>
      <c r="M39" s="160"/>
      <c r="N39" s="160"/>
      <c r="O39" s="160"/>
      <c r="P39" s="160"/>
      <c r="Q39" s="160"/>
      <c r="R39" s="160"/>
      <c r="S39" s="160"/>
    </row>
    <row r="40" spans="5:19" x14ac:dyDescent="0.35">
      <c r="E40" s="23" t="str">
        <f>+Utilization!A23</f>
        <v>WANG, Zhen (Jason)</v>
      </c>
      <c r="F40" s="23" t="str">
        <f>+Utilization!B23</f>
        <v>HC</v>
      </c>
      <c r="G40" s="23">
        <v>70</v>
      </c>
      <c r="H40" s="28"/>
      <c r="I40" s="28"/>
      <c r="J40" s="28"/>
      <c r="K40" s="28"/>
      <c r="L40" s="160"/>
      <c r="M40" s="160"/>
      <c r="N40" s="160"/>
      <c r="O40" s="160"/>
      <c r="P40" s="160"/>
      <c r="Q40" s="160"/>
      <c r="R40" s="160"/>
      <c r="S40" s="160"/>
    </row>
    <row r="41" spans="5:19" x14ac:dyDescent="0.35">
      <c r="E41" s="23" t="str">
        <f>+Utilization!A24</f>
        <v>GENG, Bin</v>
      </c>
      <c r="F41" s="23" t="str">
        <f>+Utilization!B24</f>
        <v>HC</v>
      </c>
      <c r="G41" s="23">
        <v>70</v>
      </c>
      <c r="H41" s="28"/>
      <c r="I41" s="28"/>
      <c r="J41" s="28"/>
      <c r="K41" s="28"/>
      <c r="L41" s="160"/>
      <c r="M41" s="160"/>
      <c r="N41" s="160"/>
      <c r="O41" s="160"/>
      <c r="P41" s="160"/>
      <c r="Q41" s="160"/>
      <c r="R41" s="160"/>
      <c r="S41" s="160"/>
    </row>
    <row r="42" spans="5:19" x14ac:dyDescent="0.35">
      <c r="E42" s="23" t="str">
        <f>+Utilization!A25</f>
        <v>XUE, Zhan (Snowy)</v>
      </c>
      <c r="F42" s="23" t="str">
        <f>+Utilization!B25</f>
        <v>HC</v>
      </c>
      <c r="G42" s="23">
        <v>70</v>
      </c>
      <c r="H42" s="28"/>
      <c r="I42" s="28"/>
      <c r="J42" s="28"/>
      <c r="K42" s="28"/>
      <c r="L42" s="160"/>
      <c r="M42" s="160"/>
      <c r="N42" s="160"/>
      <c r="O42" s="160"/>
      <c r="P42" s="160"/>
      <c r="Q42" s="160"/>
      <c r="R42" s="160"/>
      <c r="S42" s="160"/>
    </row>
    <row r="43" spans="5:19" x14ac:dyDescent="0.35">
      <c r="E43" s="23" t="str">
        <f>+Utilization!A26</f>
        <v>XIE, Qian</v>
      </c>
      <c r="F43" s="23" t="str">
        <f>+Utilization!B26</f>
        <v>HC</v>
      </c>
      <c r="G43" s="23">
        <v>70</v>
      </c>
      <c r="H43" s="28"/>
      <c r="I43" s="28"/>
      <c r="J43" s="28"/>
      <c r="K43" s="28"/>
      <c r="L43" s="160"/>
      <c r="M43" s="160"/>
      <c r="N43" s="160"/>
      <c r="O43" s="160"/>
      <c r="P43" s="160"/>
      <c r="Q43" s="160"/>
      <c r="R43" s="160"/>
      <c r="S43" s="160"/>
    </row>
    <row r="44" spans="5:19" x14ac:dyDescent="0.35">
      <c r="E44" s="23" t="str">
        <f>+Utilization!A27</f>
        <v>ZHENG, Dongbo (Kevin)</v>
      </c>
      <c r="F44" s="23" t="str">
        <f>+Utilization!B27</f>
        <v>HC</v>
      </c>
      <c r="G44" s="23">
        <v>70</v>
      </c>
      <c r="H44" s="28"/>
      <c r="I44" s="28"/>
      <c r="J44" s="28"/>
      <c r="K44" s="28"/>
      <c r="L44" s="160"/>
      <c r="M44" s="160"/>
      <c r="N44" s="160"/>
      <c r="O44" s="160"/>
      <c r="P44" s="160"/>
      <c r="Q44" s="160"/>
      <c r="R44" s="160"/>
      <c r="S44" s="160"/>
    </row>
    <row r="45" spans="5:19" x14ac:dyDescent="0.35">
      <c r="E45" s="23" t="str">
        <f>+Utilization!A28</f>
        <v>HE, Ran</v>
      </c>
      <c r="F45" s="23" t="str">
        <f>+Utilization!B28</f>
        <v>HC</v>
      </c>
      <c r="G45" s="23">
        <v>70</v>
      </c>
      <c r="H45" s="28"/>
      <c r="I45" s="28"/>
      <c r="J45" s="28"/>
      <c r="K45" s="28"/>
      <c r="L45" s="160"/>
      <c r="M45" s="160"/>
      <c r="N45" s="160"/>
      <c r="O45" s="160"/>
      <c r="P45" s="160"/>
      <c r="Q45" s="160"/>
      <c r="R45" s="160"/>
      <c r="S45" s="160"/>
    </row>
    <row r="46" spans="5:19" x14ac:dyDescent="0.35">
      <c r="E46" s="23" t="str">
        <f>+Utilization!A29</f>
        <v>JIANG, Huan</v>
      </c>
      <c r="F46" s="23" t="str">
        <f>+Utilization!B29</f>
        <v>HC</v>
      </c>
      <c r="G46" s="23">
        <v>60</v>
      </c>
      <c r="H46" s="28"/>
      <c r="I46" s="28"/>
      <c r="J46" s="28"/>
      <c r="K46" s="28"/>
      <c r="L46" s="160"/>
      <c r="M46" s="160"/>
      <c r="N46" s="160"/>
      <c r="O46" s="160"/>
      <c r="P46" s="160"/>
      <c r="Q46" s="160"/>
      <c r="R46" s="160"/>
      <c r="S46" s="160"/>
    </row>
    <row r="47" spans="5:19" x14ac:dyDescent="0.35">
      <c r="E47" s="23" t="str">
        <f>+Utilization!A30</f>
        <v>Min Li</v>
      </c>
      <c r="F47" s="23" t="str">
        <f>+Utilization!B30</f>
        <v>HC</v>
      </c>
      <c r="G47" s="23">
        <v>60</v>
      </c>
      <c r="H47" s="28"/>
      <c r="I47" s="28"/>
      <c r="J47" s="28"/>
      <c r="K47" s="28"/>
      <c r="L47" s="160"/>
      <c r="M47" s="160"/>
      <c r="N47" s="160"/>
      <c r="O47" s="160"/>
      <c r="P47" s="160"/>
      <c r="Q47" s="160"/>
      <c r="R47" s="160"/>
      <c r="S47" s="160"/>
    </row>
    <row r="48" spans="5:19" x14ac:dyDescent="0.35">
      <c r="E48" s="23" t="str">
        <f>+Utilization!A31</f>
        <v>Jiaheng Du</v>
      </c>
      <c r="F48" s="23" t="str">
        <f>+Utilization!B31</f>
        <v>HC</v>
      </c>
      <c r="G48" s="23">
        <v>60</v>
      </c>
      <c r="H48" s="28"/>
      <c r="I48" s="28"/>
      <c r="J48" s="28"/>
      <c r="K48" s="28"/>
      <c r="L48" s="160"/>
      <c r="M48" s="160"/>
      <c r="N48" s="160"/>
      <c r="O48" s="160"/>
      <c r="P48" s="160"/>
      <c r="Q48" s="160"/>
      <c r="R48" s="160"/>
      <c r="S48" s="160"/>
    </row>
    <row r="49" spans="5:19" x14ac:dyDescent="0.35">
      <c r="E49" s="23" t="str">
        <f>+Utilization!A32</f>
        <v>YuHeng Han</v>
      </c>
      <c r="F49" s="23" t="str">
        <f>+Utilization!B32</f>
        <v>EX</v>
      </c>
      <c r="G49" s="23">
        <v>60</v>
      </c>
      <c r="H49" s="28"/>
      <c r="I49" s="28"/>
      <c r="J49" s="28"/>
      <c r="K49" s="28"/>
      <c r="L49" s="160"/>
      <c r="M49" s="160"/>
      <c r="N49" s="160"/>
      <c r="O49" s="160"/>
      <c r="P49" s="160"/>
      <c r="Q49" s="160"/>
      <c r="R49" s="160"/>
      <c r="S49" s="160"/>
    </row>
    <row r="50" spans="5:19" x14ac:dyDescent="0.35">
      <c r="E50" s="23" t="str">
        <f>+Utilization!A33</f>
        <v>Xiaoyang Chai</v>
      </c>
      <c r="F50" s="23" t="str">
        <f>+Utilization!B33</f>
        <v>EX</v>
      </c>
      <c r="G50" s="23">
        <v>60</v>
      </c>
      <c r="H50" s="28"/>
      <c r="I50" s="28"/>
      <c r="J50" s="28"/>
      <c r="K50" s="28"/>
      <c r="L50" s="160"/>
      <c r="M50" s="160"/>
      <c r="N50" s="160"/>
      <c r="O50" s="160"/>
      <c r="P50" s="160"/>
      <c r="Q50" s="160"/>
      <c r="R50" s="160"/>
      <c r="S50" s="160"/>
    </row>
    <row r="51" spans="5:19" s="115" customFormat="1" x14ac:dyDescent="0.35">
      <c r="E51" s="23" t="str">
        <f>+Utilization!A34</f>
        <v>Hainan Xun</v>
      </c>
      <c r="F51" s="23" t="str">
        <f>+Utilization!B34</f>
        <v>EX</v>
      </c>
      <c r="G51" s="23">
        <v>60</v>
      </c>
      <c r="H51" s="28"/>
      <c r="I51" s="28"/>
      <c r="J51" s="28"/>
      <c r="K51" s="28"/>
      <c r="L51" s="160"/>
      <c r="M51" s="160"/>
      <c r="N51" s="160"/>
      <c r="O51" s="160"/>
      <c r="P51" s="160"/>
      <c r="Q51" s="160"/>
      <c r="R51" s="160"/>
      <c r="S51" s="160"/>
    </row>
    <row r="52" spans="5:19" s="115" customFormat="1" x14ac:dyDescent="0.35">
      <c r="E52" s="23" t="s">
        <v>2543</v>
      </c>
      <c r="F52" s="23" t="s">
        <v>42</v>
      </c>
      <c r="G52" s="23">
        <v>100</v>
      </c>
      <c r="H52" s="28"/>
      <c r="I52" s="28"/>
      <c r="J52" s="28"/>
      <c r="K52" s="28"/>
      <c r="L52" s="160">
        <v>22</v>
      </c>
      <c r="M52" s="160">
        <v>16</v>
      </c>
      <c r="N52" s="160"/>
      <c r="O52" s="160"/>
      <c r="P52" s="160"/>
      <c r="Q52" s="160"/>
      <c r="R52" s="160"/>
      <c r="S52" s="160"/>
    </row>
    <row r="53" spans="5:19" s="115" customFormat="1" x14ac:dyDescent="0.35">
      <c r="E53" s="23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</row>
    <row r="54" spans="5:19" s="115" customFormat="1" x14ac:dyDescent="0.35">
      <c r="E54" s="23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</row>
    <row r="55" spans="5:19" s="115" customFormat="1" x14ac:dyDescent="0.35">
      <c r="E55" s="23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</row>
    <row r="56" spans="5:19" s="115" customFormat="1" x14ac:dyDescent="0.35">
      <c r="E56" s="23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</row>
    <row r="57" spans="5:19" s="115" customFormat="1" x14ac:dyDescent="0.35">
      <c r="E57" s="23">
        <f>+Utilization!A40</f>
        <v>0</v>
      </c>
      <c r="F57" s="23">
        <f>+Utilization!B40</f>
        <v>0</v>
      </c>
      <c r="G57" s="23">
        <f>+Utilization!C40</f>
        <v>0</v>
      </c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</row>
    <row r="58" spans="5:19" s="115" customFormat="1" x14ac:dyDescent="0.35">
      <c r="E58" s="23">
        <f>+Utilization!A41</f>
        <v>0</v>
      </c>
      <c r="F58" s="23">
        <f>+Utilization!B41</f>
        <v>0</v>
      </c>
      <c r="G58" s="23">
        <f>+Utilization!C41</f>
        <v>0</v>
      </c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</row>
    <row r="59" spans="5:19" s="115" customFormat="1" x14ac:dyDescent="0.35">
      <c r="E59" s="23">
        <f>+Utilization!A42</f>
        <v>0</v>
      </c>
      <c r="F59" s="23">
        <f>+Utilization!B42</f>
        <v>0</v>
      </c>
      <c r="G59" s="23">
        <f>+Utilization!C42</f>
        <v>0</v>
      </c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</row>
    <row r="60" spans="5:19" s="115" customFormat="1" x14ac:dyDescent="0.35">
      <c r="E60" s="23">
        <f>+Utilization!A43</f>
        <v>0</v>
      </c>
      <c r="F60" s="23">
        <f>+Utilization!B43</f>
        <v>0</v>
      </c>
      <c r="G60" s="23">
        <f>+Utilization!C43</f>
        <v>0</v>
      </c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</row>
    <row r="61" spans="5:19" s="115" customFormat="1" x14ac:dyDescent="0.35">
      <c r="E61" s="23">
        <f>+Utilization!A44</f>
        <v>0</v>
      </c>
      <c r="F61" s="23">
        <f>+Utilization!B44</f>
        <v>0</v>
      </c>
      <c r="G61" s="23">
        <f>+Utilization!C44</f>
        <v>0</v>
      </c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</row>
    <row r="62" spans="5:19" s="115" customFormat="1" x14ac:dyDescent="0.35">
      <c r="E62" s="23">
        <f>+Utilization!A45</f>
        <v>0</v>
      </c>
      <c r="F62" s="23">
        <f>+Utilization!B45</f>
        <v>0</v>
      </c>
      <c r="G62" s="23">
        <f>+Utilization!C45</f>
        <v>0</v>
      </c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</row>
    <row r="63" spans="5:19" s="115" customFormat="1" x14ac:dyDescent="0.35">
      <c r="E63" s="23">
        <f>+Utilization!A46</f>
        <v>0</v>
      </c>
      <c r="F63" s="23">
        <f>+Utilization!B46</f>
        <v>0</v>
      </c>
      <c r="G63" s="23">
        <f>+Utilization!C46</f>
        <v>0</v>
      </c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</row>
    <row r="64" spans="5:19" s="115" customFormat="1" x14ac:dyDescent="0.35">
      <c r="E64" s="23">
        <f>+Utilization!A47</f>
        <v>0</v>
      </c>
      <c r="F64" s="23">
        <f>+Utilization!B47</f>
        <v>0</v>
      </c>
      <c r="G64" s="23">
        <f>+Utilization!C47</f>
        <v>0</v>
      </c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</row>
    <row r="65" spans="5:19" s="115" customFormat="1" x14ac:dyDescent="0.35">
      <c r="E65" s="23">
        <f>+Utilization!A48</f>
        <v>0</v>
      </c>
      <c r="F65" s="23">
        <f>+Utilization!B48</f>
        <v>0</v>
      </c>
      <c r="G65" s="23">
        <f>+Utilization!C48</f>
        <v>0</v>
      </c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</row>
    <row r="66" spans="5:19" s="115" customFormat="1" x14ac:dyDescent="0.35">
      <c r="E66" s="23">
        <f>+Utilization!A49</f>
        <v>0</v>
      </c>
      <c r="F66" s="23">
        <f>+Utilization!B49</f>
        <v>0</v>
      </c>
      <c r="G66" s="23">
        <f>+Utilization!C49</f>
        <v>0</v>
      </c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</row>
    <row r="67" spans="5:19" s="115" customFormat="1" x14ac:dyDescent="0.35">
      <c r="E67" s="23">
        <f>+Utilization!A50</f>
        <v>0</v>
      </c>
      <c r="F67" s="23">
        <f>+Utilization!B50</f>
        <v>0</v>
      </c>
      <c r="G67" s="23">
        <f>+Utilization!C50</f>
        <v>0</v>
      </c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</row>
    <row r="68" spans="5:19" s="115" customFormat="1" x14ac:dyDescent="0.35">
      <c r="E68" s="23">
        <f>+Utilization!A51</f>
        <v>0</v>
      </c>
      <c r="F68" s="23">
        <f>+Utilization!B51</f>
        <v>0</v>
      </c>
      <c r="G68" s="23">
        <f>+Utilization!C51</f>
        <v>0</v>
      </c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</row>
    <row r="69" spans="5:19" s="115" customFormat="1" x14ac:dyDescent="0.35">
      <c r="E69" s="23">
        <f>+Utilization!A52</f>
        <v>0</v>
      </c>
      <c r="F69" s="23">
        <f>+Utilization!B52</f>
        <v>0</v>
      </c>
      <c r="G69" s="23">
        <f>+Utilization!C52</f>
        <v>0</v>
      </c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</row>
    <row r="70" spans="5:19" s="115" customFormat="1" x14ac:dyDescent="0.35">
      <c r="E70" s="23">
        <f>+Utilization!A53</f>
        <v>0</v>
      </c>
      <c r="F70" s="23">
        <f>+Utilization!B53</f>
        <v>0</v>
      </c>
      <c r="G70" s="23">
        <f>+Utilization!C53</f>
        <v>0</v>
      </c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</row>
    <row r="71" spans="5:19" s="115" customFormat="1" x14ac:dyDescent="0.35">
      <c r="E71" s="23">
        <f>+Utilization!A54</f>
        <v>0</v>
      </c>
      <c r="F71" s="23">
        <f>+Utilization!B54</f>
        <v>0</v>
      </c>
      <c r="G71" s="23">
        <f>+Utilization!C54</f>
        <v>0</v>
      </c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</row>
    <row r="72" spans="5:19" s="115" customFormat="1" x14ac:dyDescent="0.35">
      <c r="E72" s="23">
        <f>+Utilization!A55</f>
        <v>0</v>
      </c>
      <c r="F72" s="23">
        <f>+Utilization!B55</f>
        <v>0</v>
      </c>
      <c r="G72" s="23">
        <f>+Utilization!C55</f>
        <v>0</v>
      </c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</row>
    <row r="73" spans="5:19" s="115" customFormat="1" x14ac:dyDescent="0.35">
      <c r="E73" s="23">
        <f>+Utilization!A56</f>
        <v>0</v>
      </c>
      <c r="F73" s="23">
        <f>+Utilization!B56</f>
        <v>0</v>
      </c>
      <c r="G73" s="23">
        <f>+Utilization!C56</f>
        <v>0</v>
      </c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</row>
    <row r="74" spans="5:19" x14ac:dyDescent="0.35">
      <c r="E74" s="23">
        <f>+Utilization!A57</f>
        <v>0</v>
      </c>
      <c r="F74" s="23">
        <f>+Utilization!B57</f>
        <v>0</v>
      </c>
      <c r="G74" s="23">
        <f>+Utilization!C57</f>
        <v>0</v>
      </c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</row>
    <row r="75" spans="5:19" x14ac:dyDescent="0.35">
      <c r="E75" s="23">
        <f>+Utilization!A58</f>
        <v>0</v>
      </c>
      <c r="F75" s="23">
        <f>+Utilization!B58</f>
        <v>0</v>
      </c>
      <c r="G75" s="23">
        <f>+Utilization!C58</f>
        <v>0</v>
      </c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</row>
  </sheetData>
  <sheetProtection sort="0" autoFilter="0"/>
  <autoFilter ref="E19:E75"/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75"/>
  <sheetViews>
    <sheetView zoomScale="90" zoomScaleNormal="90" zoomScalePageLayoutView="90" workbookViewId="0">
      <selection activeCell="M2" sqref="M2"/>
    </sheetView>
  </sheetViews>
  <sheetFormatPr defaultColWidth="8.7265625" defaultRowHeight="14.5" x14ac:dyDescent="0.35"/>
  <cols>
    <col min="1" max="1" width="19" customWidth="1"/>
    <col min="2" max="2" width="6.26953125" customWidth="1"/>
    <col min="3" max="3" width="8.453125" customWidth="1"/>
    <col min="4" max="4" width="13.26953125" customWidth="1"/>
    <col min="5" max="5" width="25.26953125" customWidth="1"/>
    <col min="6" max="6" width="42" bestFit="1" customWidth="1"/>
    <col min="7" max="7" width="26" bestFit="1" customWidth="1"/>
    <col min="20" max="20" width="9" bestFit="1" customWidth="1"/>
    <col min="22" max="22" width="2.453125" hidden="1" customWidth="1"/>
    <col min="23" max="23" width="8.453125" hidden="1" customWidth="1"/>
  </cols>
  <sheetData>
    <row r="1" spans="1:23" s="2" customFormat="1" ht="14.25" customHeight="1" x14ac:dyDescent="0.35">
      <c r="A1" s="1" t="s">
        <v>0</v>
      </c>
      <c r="B1" s="1" t="s">
        <v>38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32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W1" s="57" t="s">
        <v>125</v>
      </c>
    </row>
    <row r="2" spans="1:23" s="5" customFormat="1" ht="14.25" customHeight="1" x14ac:dyDescent="0.35">
      <c r="A2" s="123" t="str">
        <f>Backlog!H53</f>
        <v>China</v>
      </c>
      <c r="B2" s="137" t="s">
        <v>36</v>
      </c>
      <c r="C2" s="137" t="e">
        <f>VLOOKUP(F2,CRM!A:N,5,0)</f>
        <v>#N/A</v>
      </c>
      <c r="D2" s="115"/>
      <c r="E2" s="115" t="s">
        <v>2556</v>
      </c>
      <c r="F2" s="115" t="s">
        <v>2555</v>
      </c>
      <c r="G2" s="8" t="s">
        <v>4</v>
      </c>
      <c r="H2" s="157"/>
      <c r="I2" s="157"/>
      <c r="J2" s="157"/>
      <c r="K2" s="157"/>
      <c r="L2" s="157"/>
      <c r="M2" s="157">
        <v>200000</v>
      </c>
      <c r="N2" s="157"/>
      <c r="O2" s="157"/>
      <c r="P2" s="157"/>
      <c r="Q2" s="157"/>
      <c r="R2" s="157"/>
      <c r="S2" s="157"/>
      <c r="T2" s="14">
        <f>SUM(H2:S2)</f>
        <v>200000</v>
      </c>
      <c r="V2" s="5" t="s">
        <v>36</v>
      </c>
      <c r="W2" s="57" t="s">
        <v>126</v>
      </c>
    </row>
    <row r="3" spans="1:23" x14ac:dyDescent="0.35">
      <c r="A3" s="328"/>
      <c r="B3" s="328"/>
      <c r="C3" s="328"/>
      <c r="D3" s="328"/>
      <c r="E3" s="328"/>
      <c r="F3" s="329"/>
      <c r="G3" s="9" t="s">
        <v>23</v>
      </c>
      <c r="H3" s="14">
        <f>(SUMPRODUCT(-- (($F$20:$F$75)="HC"), $G$20:$G$75,H$20:H$75))*Utilization!$B$65</f>
        <v>0</v>
      </c>
      <c r="I3" s="14">
        <f>(SUMPRODUCT(-- (($F$20:$F$75)="HC"), $G$20:$G$75,I$20:I$75))*Utilization!$B$65</f>
        <v>0</v>
      </c>
      <c r="J3" s="14">
        <f>(SUMPRODUCT(-- (($F$20:$F$75)="HC"), $G$20:$G$75,J$20:J$75))*Utilization!$B$65</f>
        <v>0</v>
      </c>
      <c r="K3" s="14">
        <f>(SUMPRODUCT(-- (($F$20:$F$75)="HC"), $G$20:$G$75,K$20:K$75))*Utilization!$B$65</f>
        <v>0</v>
      </c>
      <c r="L3" s="14">
        <f>(SUMPRODUCT(-- (($F$20:$F$75)="HC"), $G$20:$G$75,L$20:L$75))*Utilization!$B$65</f>
        <v>3920</v>
      </c>
      <c r="M3" s="14">
        <f>(SUMPRODUCT(-- (($F$20:$F$75)="HC"), $G$20:$G$75,M$20:M$75))*Utilization!$B$65</f>
        <v>1120</v>
      </c>
      <c r="N3" s="14">
        <f>(SUMPRODUCT(-- (($F$20:$F$75)="HC"), $G$20:$G$75,N$20:N$75))*Utilization!$B$65</f>
        <v>0</v>
      </c>
      <c r="O3" s="14">
        <f>(SUMPRODUCT(-- (($F$20:$F$75)="HC"), $G$20:$G$75,O$20:O$75))*Utilization!$B$65</f>
        <v>1680</v>
      </c>
      <c r="P3" s="14">
        <f>(SUMPRODUCT(-- (($F$20:$F$75)="HC"), $G$20:$G$75,P$20:P$75))*Utilization!$B$65</f>
        <v>0</v>
      </c>
      <c r="Q3" s="14">
        <f>(SUMPRODUCT(-- (($F$20:$F$75)="HC"), $G$20:$G$75,Q$20:Q$75))*Utilization!$B$65</f>
        <v>1680</v>
      </c>
      <c r="R3" s="14">
        <f>(SUMPRODUCT(-- (($F$20:$F$75)="HC"), $G$20:$G$75,R$20:R$75))*Utilization!$B$65</f>
        <v>0</v>
      </c>
      <c r="S3" s="14">
        <f>(SUMPRODUCT(-- (($F$20:$F$75)="HC"), $G$20:$G$75,S$20:S$75))*Utilization!$B$65</f>
        <v>1680</v>
      </c>
      <c r="T3" s="14">
        <f t="shared" ref="T3:T8" si="0">SUM(H3:S3)</f>
        <v>10080</v>
      </c>
      <c r="V3" s="18" t="s">
        <v>37</v>
      </c>
      <c r="W3" s="58" t="s">
        <v>127</v>
      </c>
    </row>
    <row r="4" spans="1:23" x14ac:dyDescent="0.35">
      <c r="A4" s="330"/>
      <c r="B4" s="330"/>
      <c r="C4" s="330"/>
      <c r="D4" s="330"/>
      <c r="E4" s="330"/>
      <c r="F4" s="331"/>
      <c r="G4" s="9" t="s">
        <v>18</v>
      </c>
      <c r="H4" s="14">
        <f>(SUMPRODUCT(-- (($F$20:$F$75)="EX"), $G$20:$G$75,H$20:H$75))*Utilization!$B$65</f>
        <v>0</v>
      </c>
      <c r="I4" s="14">
        <f>(SUMPRODUCT(-- (($F$20:$F$75)="EX"), $G$20:$G$75,I$20:I$75))*Utilization!$B$65</f>
        <v>0</v>
      </c>
      <c r="J4" s="14">
        <f>(SUMPRODUCT(-- (($F$20:$F$75)="EX"), $G$20:$G$75,J$20:J$75))*Utilization!$B$65</f>
        <v>0</v>
      </c>
      <c r="K4" s="14">
        <f>(SUMPRODUCT(-- (($F$20:$F$75)="EX"), $G$20:$G$75,K$20:K$75))*Utilization!$B$65</f>
        <v>0</v>
      </c>
      <c r="L4" s="14">
        <f>(SUMPRODUCT(-- (($F$20:$F$75)="EX"), $G$20:$G$75,L$20:L$75))*Utilization!$B$65</f>
        <v>0</v>
      </c>
      <c r="M4" s="14">
        <f>(SUMPRODUCT(-- (($F$20:$F$75)="EX"), $G$20:$G$75,M$20:M$75))*Utilization!$B$65</f>
        <v>0</v>
      </c>
      <c r="N4" s="14">
        <f>(SUMPRODUCT(-- (($F$20:$F$75)="EX"), $G$20:$G$75,N$20:N$75))*Utilization!$B$65</f>
        <v>0</v>
      </c>
      <c r="O4" s="14">
        <f>(SUMPRODUCT(-- (($F$20:$F$75)="EX"), $G$20:$G$75,O$20:O$75))*Utilization!$B$65</f>
        <v>0</v>
      </c>
      <c r="P4" s="14">
        <f>(SUMPRODUCT(-- (($F$20:$F$75)="EX"), $G$20:$G$75,P$20:P$75))*Utilization!$B$65</f>
        <v>0</v>
      </c>
      <c r="Q4" s="14">
        <f>(SUMPRODUCT(-- (($F$20:$F$75)="EX"), $G$20:$G$75,Q$20:Q$75))*Utilization!$B$65</f>
        <v>0</v>
      </c>
      <c r="R4" s="14">
        <f>(SUMPRODUCT(-- (($F$20:$F$75)="EX"), $G$20:$G$75,R$20:R$75))*Utilization!$B$65</f>
        <v>0</v>
      </c>
      <c r="S4" s="14">
        <f>(SUMPRODUCT(-- (($F$20:$F$75)="EX"), $G$20:$G$75,S$20:S$75))*Utilization!$B$65</f>
        <v>0</v>
      </c>
      <c r="T4" s="14">
        <f t="shared" si="0"/>
        <v>0</v>
      </c>
      <c r="V4" s="170" t="s">
        <v>710</v>
      </c>
      <c r="W4" s="58" t="s">
        <v>128</v>
      </c>
    </row>
    <row r="5" spans="1:23" x14ac:dyDescent="0.35">
      <c r="A5" s="330"/>
      <c r="B5" s="330"/>
      <c r="C5" s="330"/>
      <c r="D5" s="330"/>
      <c r="E5" s="330"/>
      <c r="F5" s="331"/>
      <c r="G5" s="9" t="s">
        <v>19</v>
      </c>
      <c r="H5" s="14">
        <f>(SUMPRODUCT(-- (($F$20:$F$75)="CO"), $G$20:$G$75,H$20:H$75))*Utilization!$B$65</f>
        <v>0</v>
      </c>
      <c r="I5" s="14">
        <f>(SUMPRODUCT(-- (($F$20:$F$75)="CO"), $G$20:$G$75,I$20:I$75))*Utilization!$B$65</f>
        <v>0</v>
      </c>
      <c r="J5" s="14">
        <f>(SUMPRODUCT(-- (($F$20:$F$75)="CO"), $G$20:$G$75,J$20:J$75))*Utilization!$B$65</f>
        <v>0</v>
      </c>
      <c r="K5" s="14">
        <f>(SUMPRODUCT(-- (($F$20:$F$75)="CO"), $G$20:$G$75,K$20:K$75))*Utilization!$B$65</f>
        <v>0</v>
      </c>
      <c r="L5" s="14">
        <f>(SUMPRODUCT(-- (($F$20:$F$75)="CO"), $G$20:$G$75,L$20:L$75))*Utilization!$B$65</f>
        <v>0</v>
      </c>
      <c r="M5" s="14">
        <f>(SUMPRODUCT(-- (($F$20:$F$75)="CO"), $G$20:$G$75,M$20:M$75))*Utilization!$B$65</f>
        <v>0</v>
      </c>
      <c r="N5" s="14">
        <f>(SUMPRODUCT(-- (($F$20:$F$75)="CO"), $G$20:$G$75,N$20:N$75))*Utilization!$B$65</f>
        <v>0</v>
      </c>
      <c r="O5" s="14">
        <f>(SUMPRODUCT(-- (($F$20:$F$75)="CO"), $G$20:$G$75,O$20:O$75))*Utilization!$B$65</f>
        <v>0</v>
      </c>
      <c r="P5" s="14">
        <f>(SUMPRODUCT(-- (($F$20:$F$75)="CO"), $G$20:$G$75,P$20:P$75))*Utilization!$B$65</f>
        <v>0</v>
      </c>
      <c r="Q5" s="14">
        <f>(SUMPRODUCT(-- (($F$20:$F$75)="CO"), $G$20:$G$75,Q$20:Q$75))*Utilization!$B$65</f>
        <v>0</v>
      </c>
      <c r="R5" s="14">
        <f>(SUMPRODUCT(-- (($F$20:$F$75)="CO"), $G$20:$G$75,R$20:R$75))*Utilization!$B$65</f>
        <v>0</v>
      </c>
      <c r="S5" s="14">
        <f>(SUMPRODUCT(-- (($F$20:$F$75)="CO"), $G$20:$G$75,S$20:S$75))*Utilization!$B$65</f>
        <v>0</v>
      </c>
      <c r="T5" s="14">
        <f t="shared" si="0"/>
        <v>0</v>
      </c>
      <c r="W5" s="59" t="s">
        <v>129</v>
      </c>
    </row>
    <row r="6" spans="1:23" x14ac:dyDescent="0.35">
      <c r="A6" s="330"/>
      <c r="B6" s="330"/>
      <c r="C6" s="330"/>
      <c r="D6" s="330"/>
      <c r="E6" s="330"/>
      <c r="F6" s="331"/>
      <c r="G6" s="9" t="s">
        <v>20</v>
      </c>
      <c r="H6" s="17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4">
        <f t="shared" si="0"/>
        <v>0</v>
      </c>
      <c r="W6" s="59" t="s">
        <v>131</v>
      </c>
    </row>
    <row r="7" spans="1:23" x14ac:dyDescent="0.35">
      <c r="A7" s="330"/>
      <c r="B7" s="330"/>
      <c r="C7" s="330"/>
      <c r="D7" s="330"/>
      <c r="E7" s="330"/>
      <c r="F7" s="331"/>
      <c r="G7" s="9" t="s">
        <v>21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4">
        <f t="shared" si="0"/>
        <v>0</v>
      </c>
    </row>
    <row r="8" spans="1:23" x14ac:dyDescent="0.35">
      <c r="A8" s="330"/>
      <c r="B8" s="330"/>
      <c r="C8" s="330"/>
      <c r="D8" s="330"/>
      <c r="E8" s="330"/>
      <c r="F8" s="331"/>
      <c r="G8" s="9" t="s">
        <v>22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4">
        <f t="shared" si="0"/>
        <v>0</v>
      </c>
    </row>
    <row r="9" spans="1:23" s="6" customFormat="1" x14ac:dyDescent="0.35">
      <c r="A9" s="330"/>
      <c r="B9" s="330"/>
      <c r="C9" s="330"/>
      <c r="D9" s="330"/>
      <c r="E9" s="330"/>
      <c r="F9" s="331"/>
      <c r="G9" s="8" t="s">
        <v>24</v>
      </c>
      <c r="H9" s="11">
        <f>SUM(H3:H8)</f>
        <v>0</v>
      </c>
      <c r="I9" s="11">
        <f t="shared" ref="I9:T9" si="1">SUM(I3:I8)</f>
        <v>0</v>
      </c>
      <c r="J9" s="11">
        <f t="shared" si="1"/>
        <v>0</v>
      </c>
      <c r="K9" s="11">
        <f t="shared" si="1"/>
        <v>0</v>
      </c>
      <c r="L9" s="11">
        <f t="shared" si="1"/>
        <v>3920</v>
      </c>
      <c r="M9" s="11">
        <f t="shared" si="1"/>
        <v>1120</v>
      </c>
      <c r="N9" s="11">
        <f t="shared" si="1"/>
        <v>0</v>
      </c>
      <c r="O9" s="11">
        <f t="shared" si="1"/>
        <v>1680</v>
      </c>
      <c r="P9" s="11">
        <f t="shared" si="1"/>
        <v>0</v>
      </c>
      <c r="Q9" s="11">
        <f t="shared" si="1"/>
        <v>1680</v>
      </c>
      <c r="R9" s="11">
        <f t="shared" si="1"/>
        <v>0</v>
      </c>
      <c r="S9" s="11">
        <f t="shared" si="1"/>
        <v>1680</v>
      </c>
      <c r="T9" s="11">
        <f t="shared" si="1"/>
        <v>10080</v>
      </c>
    </row>
    <row r="10" spans="1:23" s="6" customFormat="1" x14ac:dyDescent="0.35">
      <c r="A10" s="330"/>
      <c r="B10" s="330"/>
      <c r="C10" s="330"/>
      <c r="D10" s="330"/>
      <c r="E10" s="330"/>
      <c r="F10" s="331"/>
      <c r="G10" s="8" t="s">
        <v>31</v>
      </c>
      <c r="H10" s="12">
        <f>IF(H$2=0,0,1-(H9/H$2))</f>
        <v>0</v>
      </c>
      <c r="I10" s="12">
        <f t="shared" ref="I10:T10" si="2">IF(I$2=0,0,1-(I9/I$2))</f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>IF(M$2=0,0,1-(M9/M$2))</f>
        <v>0.99439999999999995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>IF(S$2=0,0,1-(S9/S$2))</f>
        <v>0</v>
      </c>
      <c r="T10" s="12">
        <f t="shared" si="2"/>
        <v>0.9496</v>
      </c>
    </row>
    <row r="11" spans="1:23" s="7" customFormat="1" ht="12" hidden="1" x14ac:dyDescent="0.3">
      <c r="A11" s="330"/>
      <c r="B11" s="330"/>
      <c r="C11" s="330"/>
      <c r="D11" s="330"/>
      <c r="E11" s="330"/>
      <c r="F11" s="331"/>
      <c r="G11" s="10" t="s">
        <v>28</v>
      </c>
      <c r="H11" s="13">
        <f>IF(H$2=0,0,+H3/H$2)</f>
        <v>0</v>
      </c>
      <c r="I11" s="13">
        <f t="shared" ref="I11:R11" si="3">IF(I$2=0,0,+I3/I$2)</f>
        <v>0</v>
      </c>
      <c r="J11" s="13">
        <f t="shared" si="3"/>
        <v>0</v>
      </c>
      <c r="K11" s="13">
        <f t="shared" si="3"/>
        <v>0</v>
      </c>
      <c r="L11" s="13">
        <f t="shared" si="3"/>
        <v>0</v>
      </c>
      <c r="M11" s="13">
        <f t="shared" ref="M11:M16" si="4">IF(M$2=0,0,+M3/M$2)</f>
        <v>5.5999999999999999E-3</v>
      </c>
      <c r="N11" s="13">
        <f t="shared" si="3"/>
        <v>0</v>
      </c>
      <c r="O11" s="13">
        <f t="shared" si="3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>IF(S$2=0,0,+S3/S$2)</f>
        <v>0</v>
      </c>
      <c r="T11" s="13">
        <f>IF(T$2=0,0,+T3/T$2)</f>
        <v>5.04E-2</v>
      </c>
    </row>
    <row r="12" spans="1:23" s="7" customFormat="1" ht="12" hidden="1" x14ac:dyDescent="0.3">
      <c r="A12" s="330"/>
      <c r="B12" s="330"/>
      <c r="C12" s="330"/>
      <c r="D12" s="330"/>
      <c r="E12" s="330"/>
      <c r="F12" s="331"/>
      <c r="G12" s="10" t="s">
        <v>29</v>
      </c>
      <c r="H12" s="13">
        <f t="shared" ref="H12:T16" si="5">IF(H$2=0,0,+H4/H$2)</f>
        <v>0</v>
      </c>
      <c r="I12" s="13">
        <f t="shared" si="5"/>
        <v>0</v>
      </c>
      <c r="J12" s="13">
        <f t="shared" si="5"/>
        <v>0</v>
      </c>
      <c r="K12" s="13">
        <f t="shared" si="5"/>
        <v>0</v>
      </c>
      <c r="L12" s="13">
        <f t="shared" si="5"/>
        <v>0</v>
      </c>
      <c r="M12" s="13">
        <f t="shared" si="4"/>
        <v>0</v>
      </c>
      <c r="N12" s="13">
        <f t="shared" si="5"/>
        <v>0</v>
      </c>
      <c r="O12" s="13">
        <f t="shared" si="5"/>
        <v>0</v>
      </c>
      <c r="P12" s="13">
        <f t="shared" si="5"/>
        <v>0</v>
      </c>
      <c r="Q12" s="13">
        <f t="shared" si="5"/>
        <v>0</v>
      </c>
      <c r="R12" s="13">
        <f t="shared" si="5"/>
        <v>0</v>
      </c>
      <c r="S12" s="13">
        <f>IF(S$2=0,0,+S4/S$2)</f>
        <v>0</v>
      </c>
      <c r="T12" s="13">
        <f t="shared" si="5"/>
        <v>0</v>
      </c>
    </row>
    <row r="13" spans="1:23" s="7" customFormat="1" ht="12" hidden="1" x14ac:dyDescent="0.3">
      <c r="A13" s="330"/>
      <c r="B13" s="330"/>
      <c r="C13" s="330"/>
      <c r="D13" s="330"/>
      <c r="E13" s="330"/>
      <c r="F13" s="331"/>
      <c r="G13" s="10" t="s">
        <v>30</v>
      </c>
      <c r="H13" s="13">
        <f t="shared" si="5"/>
        <v>0</v>
      </c>
      <c r="I13" s="13">
        <f t="shared" si="5"/>
        <v>0</v>
      </c>
      <c r="J13" s="13">
        <f t="shared" si="5"/>
        <v>0</v>
      </c>
      <c r="K13" s="13">
        <f t="shared" si="5"/>
        <v>0</v>
      </c>
      <c r="L13" s="13">
        <f t="shared" si="5"/>
        <v>0</v>
      </c>
      <c r="M13" s="13">
        <f t="shared" si="4"/>
        <v>0</v>
      </c>
      <c r="N13" s="13">
        <f t="shared" si="5"/>
        <v>0</v>
      </c>
      <c r="O13" s="13">
        <f t="shared" si="5"/>
        <v>0</v>
      </c>
      <c r="P13" s="13">
        <f t="shared" si="5"/>
        <v>0</v>
      </c>
      <c r="Q13" s="13">
        <f t="shared" si="5"/>
        <v>0</v>
      </c>
      <c r="R13" s="13">
        <f t="shared" si="5"/>
        <v>0</v>
      </c>
      <c r="S13" s="13">
        <f>IF(S$2=0,0,+S5/S$2)</f>
        <v>0</v>
      </c>
      <c r="T13" s="13">
        <f t="shared" si="5"/>
        <v>0</v>
      </c>
    </row>
    <row r="14" spans="1:23" s="7" customFormat="1" ht="12" hidden="1" x14ac:dyDescent="0.3">
      <c r="A14" s="330"/>
      <c r="B14" s="330"/>
      <c r="C14" s="330"/>
      <c r="D14" s="330"/>
      <c r="E14" s="330"/>
      <c r="F14" s="331"/>
      <c r="G14" s="10" t="s">
        <v>25</v>
      </c>
      <c r="H14" s="13">
        <f t="shared" si="5"/>
        <v>0</v>
      </c>
      <c r="I14" s="13">
        <f t="shared" si="5"/>
        <v>0</v>
      </c>
      <c r="J14" s="13">
        <f t="shared" si="5"/>
        <v>0</v>
      </c>
      <c r="K14" s="13">
        <f t="shared" si="5"/>
        <v>0</v>
      </c>
      <c r="L14" s="13">
        <f t="shared" si="5"/>
        <v>0</v>
      </c>
      <c r="M14" s="13">
        <f t="shared" si="4"/>
        <v>0</v>
      </c>
      <c r="N14" s="13">
        <f t="shared" si="5"/>
        <v>0</v>
      </c>
      <c r="O14" s="13">
        <f t="shared" si="5"/>
        <v>0</v>
      </c>
      <c r="P14" s="13">
        <f t="shared" si="5"/>
        <v>0</v>
      </c>
      <c r="Q14" s="13">
        <f t="shared" si="5"/>
        <v>0</v>
      </c>
      <c r="R14" s="13">
        <f t="shared" si="5"/>
        <v>0</v>
      </c>
      <c r="S14" s="13">
        <f>IF(S$2=0,0,+S6/S$2)</f>
        <v>0</v>
      </c>
      <c r="T14" s="13">
        <f t="shared" si="5"/>
        <v>0</v>
      </c>
    </row>
    <row r="15" spans="1:23" s="7" customFormat="1" ht="12" hidden="1" x14ac:dyDescent="0.3">
      <c r="A15" s="330"/>
      <c r="B15" s="330"/>
      <c r="C15" s="330"/>
      <c r="D15" s="330"/>
      <c r="E15" s="330"/>
      <c r="F15" s="331"/>
      <c r="G15" s="10" t="s">
        <v>26</v>
      </c>
      <c r="H15" s="13">
        <f t="shared" si="5"/>
        <v>0</v>
      </c>
      <c r="I15" s="13">
        <f t="shared" si="5"/>
        <v>0</v>
      </c>
      <c r="J15" s="13">
        <f t="shared" si="5"/>
        <v>0</v>
      </c>
      <c r="K15" s="13">
        <f t="shared" si="5"/>
        <v>0</v>
      </c>
      <c r="L15" s="13">
        <f t="shared" si="5"/>
        <v>0</v>
      </c>
      <c r="M15" s="13">
        <f t="shared" si="4"/>
        <v>0</v>
      </c>
      <c r="N15" s="13">
        <f t="shared" si="5"/>
        <v>0</v>
      </c>
      <c r="O15" s="13">
        <f t="shared" si="5"/>
        <v>0</v>
      </c>
      <c r="P15" s="13">
        <f t="shared" si="5"/>
        <v>0</v>
      </c>
      <c r="Q15" s="13">
        <f t="shared" si="5"/>
        <v>0</v>
      </c>
      <c r="R15" s="13">
        <f t="shared" si="5"/>
        <v>0</v>
      </c>
      <c r="S15" s="13">
        <f>IF(S$2=0,0,+S7/S$2)</f>
        <v>0</v>
      </c>
      <c r="T15" s="13">
        <f t="shared" si="5"/>
        <v>0</v>
      </c>
    </row>
    <row r="16" spans="1:23" s="7" customFormat="1" ht="12" hidden="1" x14ac:dyDescent="0.3">
      <c r="A16" s="330"/>
      <c r="B16" s="330"/>
      <c r="C16" s="330"/>
      <c r="D16" s="330"/>
      <c r="E16" s="330"/>
      <c r="F16" s="331"/>
      <c r="G16" s="10" t="s">
        <v>27</v>
      </c>
      <c r="H16" s="13">
        <f t="shared" si="5"/>
        <v>0</v>
      </c>
      <c r="I16" s="13">
        <f t="shared" si="5"/>
        <v>0</v>
      </c>
      <c r="J16" s="13">
        <f t="shared" si="5"/>
        <v>0</v>
      </c>
      <c r="K16" s="13">
        <f t="shared" si="5"/>
        <v>0</v>
      </c>
      <c r="L16" s="13">
        <f t="shared" si="5"/>
        <v>0</v>
      </c>
      <c r="M16" s="13">
        <f t="shared" si="4"/>
        <v>0</v>
      </c>
      <c r="N16" s="13">
        <f t="shared" si="5"/>
        <v>0</v>
      </c>
      <c r="O16" s="13">
        <f t="shared" si="5"/>
        <v>0</v>
      </c>
      <c r="P16" s="13">
        <f t="shared" si="5"/>
        <v>0</v>
      </c>
      <c r="Q16" s="13">
        <f t="shared" si="5"/>
        <v>0</v>
      </c>
      <c r="R16" s="13">
        <f t="shared" si="5"/>
        <v>0</v>
      </c>
      <c r="S16" s="13">
        <f>IF(S$2=0,0,+S8/S$2)</f>
        <v>0</v>
      </c>
      <c r="T16" s="13">
        <f t="shared" si="5"/>
        <v>0</v>
      </c>
    </row>
    <row r="17" spans="1:19" s="7" customFormat="1" ht="12" x14ac:dyDescent="0.3"/>
    <row r="18" spans="1:19" x14ac:dyDescent="0.35">
      <c r="H18" s="332" t="s">
        <v>45</v>
      </c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</row>
    <row r="19" spans="1:19" x14ac:dyDescent="0.35">
      <c r="A19" s="114" t="s">
        <v>450</v>
      </c>
      <c r="E19" s="22" t="s">
        <v>50</v>
      </c>
      <c r="F19" s="22" t="s">
        <v>38</v>
      </c>
      <c r="G19" s="22" t="s">
        <v>40</v>
      </c>
      <c r="H19" s="21" t="s">
        <v>5</v>
      </c>
      <c r="I19" s="21" t="s">
        <v>6</v>
      </c>
      <c r="J19" s="21" t="s">
        <v>7</v>
      </c>
      <c r="K19" s="21" t="s">
        <v>8</v>
      </c>
      <c r="L19" s="21" t="s">
        <v>9</v>
      </c>
      <c r="M19" s="21" t="s">
        <v>10</v>
      </c>
      <c r="N19" s="21" t="s">
        <v>11</v>
      </c>
      <c r="O19" s="21" t="s">
        <v>12</v>
      </c>
      <c r="P19" s="21" t="s">
        <v>13</v>
      </c>
      <c r="Q19" s="21" t="s">
        <v>14</v>
      </c>
      <c r="R19" s="21" t="s">
        <v>15</v>
      </c>
      <c r="S19" s="21" t="s">
        <v>16</v>
      </c>
    </row>
    <row r="20" spans="1:19" x14ac:dyDescent="0.35">
      <c r="E20" s="23" t="str">
        <f>+Utilization!A3</f>
        <v>Chuanao Yu</v>
      </c>
      <c r="F20" s="23" t="str">
        <f>+Utilization!B3</f>
        <v>HC</v>
      </c>
      <c r="G20" s="23">
        <f>+Utilization!C3</f>
        <v>80</v>
      </c>
      <c r="H20" s="28"/>
      <c r="I20" s="28"/>
      <c r="J20" s="28"/>
      <c r="K20" s="28"/>
      <c r="L20" s="28"/>
      <c r="M20" s="28"/>
      <c r="N20" s="28"/>
      <c r="O20" s="160"/>
      <c r="P20" s="160"/>
      <c r="Q20" s="160"/>
      <c r="R20" s="160"/>
      <c r="S20" s="160"/>
    </row>
    <row r="21" spans="1:19" x14ac:dyDescent="0.35">
      <c r="E21" s="23" t="str">
        <f>+Utilization!A4</f>
        <v>Tao Feng</v>
      </c>
      <c r="F21" s="23" t="str">
        <f>+Utilization!B4</f>
        <v>HC</v>
      </c>
      <c r="G21" s="23">
        <f>+Utilization!C4</f>
        <v>80</v>
      </c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</row>
    <row r="22" spans="1:19" x14ac:dyDescent="0.35">
      <c r="E22" s="23" t="str">
        <f>+Utilization!A5</f>
        <v>Haoyong Zhang</v>
      </c>
      <c r="F22" s="23" t="str">
        <f>+Utilization!B5</f>
        <v>HC</v>
      </c>
      <c r="G22" s="23">
        <f>+Utilization!C5</f>
        <v>80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spans="1:19" x14ac:dyDescent="0.35">
      <c r="E23" s="23" t="str">
        <f>+Utilization!A6</f>
        <v>Chengyi Wang</v>
      </c>
      <c r="F23" s="23" t="str">
        <f>+Utilization!B6</f>
        <v>HC</v>
      </c>
      <c r="G23" s="23">
        <f>+Utilization!C6</f>
        <v>80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</row>
    <row r="24" spans="1:19" x14ac:dyDescent="0.35">
      <c r="E24" s="23" t="str">
        <f>+Utilization!A7</f>
        <v>Ningbo Xiang</v>
      </c>
      <c r="F24" s="23" t="str">
        <f>+Utilization!B7</f>
        <v>HC</v>
      </c>
      <c r="G24" s="23">
        <f>+Utilization!C7</f>
        <v>80</v>
      </c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</row>
    <row r="25" spans="1:19" x14ac:dyDescent="0.35">
      <c r="E25" s="23" t="str">
        <f>+Utilization!A8</f>
        <v>Ruijiang Zhu</v>
      </c>
      <c r="F25" s="23" t="str">
        <f>+Utilization!B8</f>
        <v>HC</v>
      </c>
      <c r="G25" s="23">
        <f>+Utilization!C8</f>
        <v>80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</row>
    <row r="26" spans="1:19" x14ac:dyDescent="0.35">
      <c r="E26" s="23" t="str">
        <f>+Utilization!A9</f>
        <v>Junhong Sun</v>
      </c>
      <c r="F26" s="23" t="str">
        <f>+Utilization!B9</f>
        <v>HC</v>
      </c>
      <c r="G26" s="23">
        <f>+Utilization!C9</f>
        <v>80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</row>
    <row r="27" spans="1:19" x14ac:dyDescent="0.35">
      <c r="E27" s="23" t="str">
        <f>+Utilization!A10</f>
        <v>Yong Zhou</v>
      </c>
      <c r="F27" s="23" t="str">
        <f>+Utilization!B10</f>
        <v>HC</v>
      </c>
      <c r="G27" s="23">
        <f>+Utilization!C10</f>
        <v>80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</row>
    <row r="28" spans="1:19" x14ac:dyDescent="0.35">
      <c r="E28" s="23" t="str">
        <f>+Utilization!A11</f>
        <v>Weimin Wu</v>
      </c>
      <c r="F28" s="23" t="str">
        <f>+Utilization!B11</f>
        <v>HC</v>
      </c>
      <c r="G28" s="23">
        <f>+Utilization!C11</f>
        <v>80</v>
      </c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</row>
    <row r="29" spans="1:19" x14ac:dyDescent="0.35">
      <c r="E29" s="23" t="str">
        <f>+Utilization!A12</f>
        <v>Qiyuan Wang</v>
      </c>
      <c r="F29" s="23" t="str">
        <f>+Utilization!B12</f>
        <v>HC</v>
      </c>
      <c r="G29" s="23">
        <f>+Utilization!C12</f>
        <v>80</v>
      </c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</row>
    <row r="30" spans="1:19" x14ac:dyDescent="0.35">
      <c r="E30" s="23" t="str">
        <f>+Utilization!A13</f>
        <v>Yifei Yan</v>
      </c>
      <c r="F30" s="23" t="str">
        <f>+Utilization!B13</f>
        <v>HC</v>
      </c>
      <c r="G30" s="23">
        <f>+Utilization!C13</f>
        <v>70</v>
      </c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</row>
    <row r="31" spans="1:19" x14ac:dyDescent="0.35">
      <c r="E31" s="23" t="str">
        <f>+Utilization!A14</f>
        <v>SHI, Fashun (Wayne)</v>
      </c>
      <c r="F31" s="23" t="str">
        <f>+Utilization!B14</f>
        <v>HC</v>
      </c>
      <c r="G31" s="23">
        <f>+Utilization!C14</f>
        <v>70</v>
      </c>
      <c r="H31" s="28"/>
      <c r="I31" s="28"/>
      <c r="J31" s="28"/>
      <c r="K31" s="28"/>
      <c r="L31" s="160">
        <v>5</v>
      </c>
      <c r="M31" s="160"/>
      <c r="N31" s="160"/>
      <c r="O31" s="160">
        <v>2</v>
      </c>
      <c r="P31" s="160"/>
      <c r="Q31" s="160">
        <v>2</v>
      </c>
      <c r="R31" s="160"/>
      <c r="S31" s="160">
        <v>2</v>
      </c>
    </row>
    <row r="32" spans="1:19" x14ac:dyDescent="0.35">
      <c r="E32" s="23" t="str">
        <f>+Utilization!A15</f>
        <v>KONG, Erqiang</v>
      </c>
      <c r="F32" s="23" t="str">
        <f>+Utilization!B15</f>
        <v>HC</v>
      </c>
      <c r="G32" s="23">
        <f>+Utilization!C15</f>
        <v>70</v>
      </c>
      <c r="H32" s="28"/>
      <c r="I32" s="28"/>
      <c r="J32" s="28"/>
      <c r="K32" s="28"/>
      <c r="L32" s="160">
        <v>2</v>
      </c>
      <c r="M32" s="160">
        <v>2</v>
      </c>
      <c r="N32" s="160"/>
      <c r="O32" s="160">
        <v>1</v>
      </c>
      <c r="P32" s="160"/>
      <c r="Q32" s="160">
        <v>1</v>
      </c>
      <c r="R32" s="160"/>
      <c r="S32" s="160">
        <v>1</v>
      </c>
    </row>
    <row r="33" spans="5:19" x14ac:dyDescent="0.35">
      <c r="E33" s="23" t="str">
        <f>+Utilization!A16</f>
        <v>ZHAO, Gang</v>
      </c>
      <c r="F33" s="23" t="str">
        <f>+Utilization!B16</f>
        <v>HC</v>
      </c>
      <c r="G33" s="23">
        <f>+Utilization!C16</f>
        <v>70</v>
      </c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</row>
    <row r="34" spans="5:19" x14ac:dyDescent="0.35">
      <c r="E34" s="23" t="str">
        <f>+Utilization!A17</f>
        <v>XU, Kun</v>
      </c>
      <c r="F34" s="23" t="str">
        <f>+Utilization!B17</f>
        <v>HC</v>
      </c>
      <c r="G34" s="23">
        <f>+Utilization!C17</f>
        <v>70</v>
      </c>
      <c r="H34" s="160"/>
      <c r="I34" s="160"/>
      <c r="J34" s="160"/>
      <c r="K34" s="28"/>
      <c r="L34" s="28"/>
      <c r="M34" s="160"/>
      <c r="N34" s="160"/>
      <c r="O34" s="160"/>
      <c r="P34" s="160"/>
      <c r="Q34" s="160"/>
      <c r="R34" s="160"/>
      <c r="S34" s="160"/>
    </row>
    <row r="35" spans="5:19" x14ac:dyDescent="0.35">
      <c r="E35" s="23" t="str">
        <f>+Utilization!A18</f>
        <v>WANG, Jingjing</v>
      </c>
      <c r="F35" s="23" t="str">
        <f>+Utilization!B18</f>
        <v>HC</v>
      </c>
      <c r="G35" s="23">
        <f>+Utilization!C18</f>
        <v>70</v>
      </c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5:19" x14ac:dyDescent="0.35">
      <c r="E36" s="23" t="str">
        <f>+Utilization!A19</f>
        <v>FU, Suiyi (Nancy)</v>
      </c>
      <c r="F36" s="23" t="str">
        <f>+Utilization!B19</f>
        <v>HC</v>
      </c>
      <c r="G36" s="23">
        <f>+Utilization!C19</f>
        <v>70</v>
      </c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</row>
    <row r="37" spans="5:19" x14ac:dyDescent="0.35">
      <c r="E37" s="23" t="str">
        <f>+Utilization!A20</f>
        <v>LIU, Jingjing (Cindy)</v>
      </c>
      <c r="F37" s="23" t="str">
        <f>+Utilization!B20</f>
        <v>HC</v>
      </c>
      <c r="G37" s="23">
        <f>+Utilization!C20</f>
        <v>70</v>
      </c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</row>
    <row r="38" spans="5:19" x14ac:dyDescent="0.35">
      <c r="E38" s="23" t="str">
        <f>+Utilization!A21</f>
        <v>ZHANG, Ao</v>
      </c>
      <c r="F38" s="23" t="str">
        <f>+Utilization!B21</f>
        <v>HC</v>
      </c>
      <c r="G38" s="23">
        <f>+Utilization!C21</f>
        <v>70</v>
      </c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</row>
    <row r="39" spans="5:19" x14ac:dyDescent="0.35">
      <c r="E39" s="23" t="str">
        <f>+Utilization!A22</f>
        <v>YANG, Qianqian (Sissi)</v>
      </c>
      <c r="F39" s="23" t="str">
        <f>+Utilization!B22</f>
        <v>HC</v>
      </c>
      <c r="G39" s="23">
        <f>+Utilization!C22</f>
        <v>70</v>
      </c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</row>
    <row r="40" spans="5:19" x14ac:dyDescent="0.35">
      <c r="E40" s="23" t="str">
        <f>+Utilization!A23</f>
        <v>WANG, Zhen (Jason)</v>
      </c>
      <c r="F40" s="23" t="str">
        <f>+Utilization!B23</f>
        <v>HC</v>
      </c>
      <c r="G40" s="23">
        <f>+Utilization!C23</f>
        <v>70</v>
      </c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</row>
    <row r="41" spans="5:19" x14ac:dyDescent="0.35">
      <c r="E41" s="23" t="str">
        <f>+Utilization!A24</f>
        <v>GENG, Bin</v>
      </c>
      <c r="F41" s="23" t="str">
        <f>+Utilization!B24</f>
        <v>HC</v>
      </c>
      <c r="G41" s="23">
        <f>+Utilization!C24</f>
        <v>70</v>
      </c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</row>
    <row r="42" spans="5:19" x14ac:dyDescent="0.35">
      <c r="E42" s="23" t="str">
        <f>+Utilization!A25</f>
        <v>XUE, Zhan (Snowy)</v>
      </c>
      <c r="F42" s="23" t="str">
        <f>+Utilization!B25</f>
        <v>HC</v>
      </c>
      <c r="G42" s="23">
        <f>+Utilization!C25</f>
        <v>70</v>
      </c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</row>
    <row r="43" spans="5:19" x14ac:dyDescent="0.35">
      <c r="E43" s="23" t="str">
        <f>+Utilization!A26</f>
        <v>XIE, Qian</v>
      </c>
      <c r="F43" s="23" t="str">
        <f>+Utilization!B26</f>
        <v>HC</v>
      </c>
      <c r="G43" s="23">
        <f>+Utilization!C26</f>
        <v>60</v>
      </c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</row>
    <row r="44" spans="5:19" x14ac:dyDescent="0.35">
      <c r="E44" s="23" t="str">
        <f>+Utilization!A27</f>
        <v>ZHENG, Dongbo (Kevin)</v>
      </c>
      <c r="F44" s="23" t="str">
        <f>+Utilization!B27</f>
        <v>HC</v>
      </c>
      <c r="G44" s="23">
        <f>+Utilization!C27</f>
        <v>60</v>
      </c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</row>
    <row r="45" spans="5:19" x14ac:dyDescent="0.35">
      <c r="E45" s="23" t="str">
        <f>+Utilization!A28</f>
        <v>HE, Ran</v>
      </c>
      <c r="F45" s="23" t="str">
        <f>+Utilization!B28</f>
        <v>HC</v>
      </c>
      <c r="G45" s="23">
        <f>+Utilization!C28</f>
        <v>60</v>
      </c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</row>
    <row r="46" spans="5:19" x14ac:dyDescent="0.35">
      <c r="E46" s="23" t="str">
        <f>+Utilization!A29</f>
        <v>JIANG, Huan</v>
      </c>
      <c r="F46" s="23" t="str">
        <f>+Utilization!B29</f>
        <v>HC</v>
      </c>
      <c r="G46" s="23">
        <f>+Utilization!C29</f>
        <v>60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</row>
    <row r="47" spans="5:19" x14ac:dyDescent="0.35">
      <c r="E47" s="23" t="str">
        <f>+Utilization!A30</f>
        <v>Min Li</v>
      </c>
      <c r="F47" s="23" t="str">
        <f>+Utilization!B30</f>
        <v>HC</v>
      </c>
      <c r="G47" s="23">
        <f>+Utilization!C30</f>
        <v>60</v>
      </c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</row>
    <row r="48" spans="5:19" x14ac:dyDescent="0.35">
      <c r="E48" s="23" t="str">
        <f>+Utilization!A31</f>
        <v>Jiaheng Du</v>
      </c>
      <c r="F48" s="23" t="str">
        <f>+Utilization!B31</f>
        <v>HC</v>
      </c>
      <c r="G48" s="23">
        <f>+Utilization!C31</f>
        <v>60</v>
      </c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</row>
    <row r="49" spans="5:19" x14ac:dyDescent="0.35">
      <c r="E49" s="23" t="str">
        <f>+Utilization!A32</f>
        <v>YuHeng Han</v>
      </c>
      <c r="F49" s="23" t="str">
        <f>+Utilization!B32</f>
        <v>EX</v>
      </c>
      <c r="G49" s="23">
        <f>+Utilization!C32</f>
        <v>60</v>
      </c>
      <c r="H49" s="28"/>
      <c r="I49" s="28"/>
      <c r="J49" s="28"/>
      <c r="K49" s="160"/>
      <c r="L49" s="160"/>
      <c r="M49" s="160"/>
      <c r="N49" s="160"/>
      <c r="O49" s="160"/>
      <c r="P49" s="160"/>
      <c r="Q49" s="160"/>
      <c r="R49" s="160"/>
      <c r="S49" s="160"/>
    </row>
    <row r="50" spans="5:19" x14ac:dyDescent="0.35">
      <c r="E50" s="23" t="str">
        <f>+Utilization!A33</f>
        <v>Xiaoyang Chai</v>
      </c>
      <c r="F50" s="23" t="str">
        <f>+Utilization!B33</f>
        <v>EX</v>
      </c>
      <c r="G50" s="23">
        <f>+Utilization!C33</f>
        <v>60</v>
      </c>
      <c r="H50" s="28"/>
      <c r="I50" s="28"/>
      <c r="J50" s="28"/>
      <c r="K50" s="160"/>
      <c r="L50" s="160"/>
      <c r="M50" s="160"/>
      <c r="N50" s="160"/>
      <c r="O50" s="160"/>
      <c r="P50" s="160"/>
      <c r="Q50" s="160"/>
      <c r="R50" s="160"/>
      <c r="S50" s="160"/>
    </row>
    <row r="51" spans="5:19" s="115" customFormat="1" x14ac:dyDescent="0.35">
      <c r="E51" s="23" t="str">
        <f>+Utilization!A34</f>
        <v>Hainan Xun</v>
      </c>
      <c r="F51" s="23" t="str">
        <f>+Utilization!B34</f>
        <v>EX</v>
      </c>
      <c r="G51" s="23">
        <f>+Utilization!C34</f>
        <v>60</v>
      </c>
      <c r="H51" s="28"/>
      <c r="I51" s="28"/>
      <c r="J51" s="28"/>
      <c r="K51" s="160"/>
      <c r="L51" s="160"/>
      <c r="M51" s="160"/>
      <c r="N51" s="160"/>
      <c r="O51" s="160"/>
      <c r="P51" s="160"/>
      <c r="Q51" s="160"/>
      <c r="R51" s="160"/>
      <c r="S51" s="160"/>
    </row>
    <row r="52" spans="5:19" s="115" customFormat="1" x14ac:dyDescent="0.35">
      <c r="E52" s="23" t="str">
        <f>+Utilization!A35</f>
        <v>Yongquan Wang</v>
      </c>
      <c r="F52" s="23">
        <f>+Utilization!B35</f>
        <v>0</v>
      </c>
      <c r="G52" s="23">
        <f>+Utilization!C35</f>
        <v>60</v>
      </c>
      <c r="H52" s="28"/>
      <c r="I52" s="28"/>
      <c r="J52" s="28"/>
      <c r="K52" s="160"/>
      <c r="L52" s="160"/>
      <c r="M52" s="160"/>
      <c r="N52" s="160"/>
      <c r="O52" s="160"/>
      <c r="P52" s="160"/>
      <c r="Q52" s="160"/>
      <c r="R52" s="160"/>
      <c r="S52" s="160"/>
    </row>
    <row r="53" spans="5:19" s="115" customFormat="1" x14ac:dyDescent="0.35">
      <c r="E53" s="23" t="str">
        <f>+Utilization!A36</f>
        <v>YuHeng Han</v>
      </c>
      <c r="F53" s="23" t="str">
        <f>+Utilization!B36</f>
        <v>EX</v>
      </c>
      <c r="G53" s="23">
        <f>+Utilization!C36</f>
        <v>60</v>
      </c>
      <c r="H53" s="28"/>
      <c r="I53" s="28"/>
      <c r="J53" s="28"/>
      <c r="K53" s="160"/>
      <c r="L53" s="160"/>
      <c r="M53" s="160"/>
      <c r="N53" s="160"/>
      <c r="O53" s="160"/>
      <c r="P53" s="160"/>
      <c r="Q53" s="160"/>
      <c r="R53" s="160"/>
      <c r="S53" s="160"/>
    </row>
    <row r="54" spans="5:19" s="115" customFormat="1" x14ac:dyDescent="0.35">
      <c r="E54" s="23" t="str">
        <f>+Utilization!A37</f>
        <v>Xiaoyang Chai</v>
      </c>
      <c r="F54" s="23" t="str">
        <f>+Utilization!B37</f>
        <v>EX</v>
      </c>
      <c r="G54" s="23">
        <f>+Utilization!C37</f>
        <v>60</v>
      </c>
      <c r="H54" s="28"/>
      <c r="I54" s="28"/>
      <c r="J54" s="28"/>
      <c r="K54" s="160"/>
      <c r="L54" s="160"/>
      <c r="M54" s="160"/>
      <c r="N54" s="160"/>
      <c r="O54" s="160"/>
      <c r="P54" s="160"/>
      <c r="Q54" s="160"/>
      <c r="R54" s="160"/>
      <c r="S54" s="160"/>
    </row>
    <row r="55" spans="5:19" s="115" customFormat="1" x14ac:dyDescent="0.35">
      <c r="E55" s="23" t="str">
        <f>+Utilization!A38</f>
        <v>Hainan Xun</v>
      </c>
      <c r="F55" s="23" t="str">
        <f>+Utilization!B38</f>
        <v>EX</v>
      </c>
      <c r="G55" s="23">
        <f>+Utilization!C38</f>
        <v>60</v>
      </c>
      <c r="H55" s="28"/>
      <c r="I55" s="28"/>
      <c r="J55" s="28"/>
      <c r="K55" s="160"/>
      <c r="L55" s="160"/>
      <c r="M55" s="160"/>
      <c r="N55" s="160"/>
      <c r="O55" s="160"/>
      <c r="P55" s="160"/>
      <c r="Q55" s="160"/>
      <c r="R55" s="160"/>
      <c r="S55" s="160"/>
    </row>
    <row r="56" spans="5:19" s="115" customFormat="1" x14ac:dyDescent="0.35">
      <c r="E56" s="23" t="str">
        <f>+Utilization!A39</f>
        <v>Yongquan Wang</v>
      </c>
      <c r="F56" s="23" t="str">
        <f>+Utilization!B39</f>
        <v>HC</v>
      </c>
      <c r="G56" s="23">
        <f>+Utilization!C39</f>
        <v>100</v>
      </c>
      <c r="H56" s="28"/>
      <c r="I56" s="28"/>
      <c r="J56" s="28"/>
      <c r="K56" s="160"/>
      <c r="L56" s="160"/>
      <c r="M56" s="160"/>
      <c r="N56" s="160"/>
      <c r="O56" s="160"/>
      <c r="P56" s="160"/>
      <c r="Q56" s="160"/>
      <c r="R56" s="160"/>
      <c r="S56" s="160"/>
    </row>
    <row r="57" spans="5:19" s="115" customFormat="1" x14ac:dyDescent="0.35">
      <c r="E57" s="23">
        <f>+Utilization!A40</f>
        <v>0</v>
      </c>
      <c r="F57" s="23">
        <f>+Utilization!B40</f>
        <v>0</v>
      </c>
      <c r="G57" s="23">
        <f>+Utilization!C40</f>
        <v>0</v>
      </c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</row>
    <row r="58" spans="5:19" s="115" customFormat="1" x14ac:dyDescent="0.35">
      <c r="E58" s="23">
        <f>+Utilization!A41</f>
        <v>0</v>
      </c>
      <c r="F58" s="23">
        <f>+Utilization!B41</f>
        <v>0</v>
      </c>
      <c r="G58" s="23">
        <f>+Utilization!C41</f>
        <v>0</v>
      </c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</row>
    <row r="59" spans="5:19" s="115" customFormat="1" x14ac:dyDescent="0.35">
      <c r="E59" s="23">
        <f>+Utilization!A42</f>
        <v>0</v>
      </c>
      <c r="F59" s="23">
        <f>+Utilization!B42</f>
        <v>0</v>
      </c>
      <c r="G59" s="23">
        <f>+Utilization!C42</f>
        <v>0</v>
      </c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</row>
    <row r="60" spans="5:19" s="115" customFormat="1" x14ac:dyDescent="0.35">
      <c r="E60" s="23">
        <f>+Utilization!A43</f>
        <v>0</v>
      </c>
      <c r="F60" s="23">
        <f>+Utilization!B43</f>
        <v>0</v>
      </c>
      <c r="G60" s="23">
        <f>+Utilization!C43</f>
        <v>0</v>
      </c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</row>
    <row r="61" spans="5:19" s="115" customFormat="1" x14ac:dyDescent="0.35">
      <c r="E61" s="23">
        <f>+Utilization!A44</f>
        <v>0</v>
      </c>
      <c r="F61" s="23">
        <f>+Utilization!B44</f>
        <v>0</v>
      </c>
      <c r="G61" s="23">
        <f>+Utilization!C44</f>
        <v>0</v>
      </c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</row>
    <row r="62" spans="5:19" s="115" customFormat="1" x14ac:dyDescent="0.35">
      <c r="E62" s="23">
        <f>+Utilization!A45</f>
        <v>0</v>
      </c>
      <c r="F62" s="23">
        <f>+Utilization!B45</f>
        <v>0</v>
      </c>
      <c r="G62" s="23">
        <f>+Utilization!C45</f>
        <v>0</v>
      </c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</row>
    <row r="63" spans="5:19" s="115" customFormat="1" x14ac:dyDescent="0.35">
      <c r="E63" s="23">
        <f>+Utilization!A46</f>
        <v>0</v>
      </c>
      <c r="F63" s="23">
        <f>+Utilization!B46</f>
        <v>0</v>
      </c>
      <c r="G63" s="23">
        <f>+Utilization!C46</f>
        <v>0</v>
      </c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</row>
    <row r="64" spans="5:19" s="115" customFormat="1" x14ac:dyDescent="0.35">
      <c r="E64" s="23">
        <f>+Utilization!A47</f>
        <v>0</v>
      </c>
      <c r="F64" s="23">
        <f>+Utilization!B47</f>
        <v>0</v>
      </c>
      <c r="G64" s="23">
        <f>+Utilization!C47</f>
        <v>0</v>
      </c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</row>
    <row r="65" spans="5:19" s="115" customFormat="1" x14ac:dyDescent="0.35">
      <c r="E65" s="23">
        <f>+Utilization!A48</f>
        <v>0</v>
      </c>
      <c r="F65" s="23">
        <f>+Utilization!B48</f>
        <v>0</v>
      </c>
      <c r="G65" s="23">
        <f>+Utilization!C48</f>
        <v>0</v>
      </c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</row>
    <row r="66" spans="5:19" s="115" customFormat="1" x14ac:dyDescent="0.35">
      <c r="E66" s="23">
        <f>+Utilization!A49</f>
        <v>0</v>
      </c>
      <c r="F66" s="23">
        <f>+Utilization!B49</f>
        <v>0</v>
      </c>
      <c r="G66" s="23">
        <f>+Utilization!C49</f>
        <v>0</v>
      </c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</row>
    <row r="67" spans="5:19" s="115" customFormat="1" x14ac:dyDescent="0.35">
      <c r="E67" s="23">
        <f>+Utilization!A50</f>
        <v>0</v>
      </c>
      <c r="F67" s="23">
        <f>+Utilization!B50</f>
        <v>0</v>
      </c>
      <c r="G67" s="23">
        <f>+Utilization!C50</f>
        <v>0</v>
      </c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</row>
    <row r="68" spans="5:19" s="115" customFormat="1" x14ac:dyDescent="0.35">
      <c r="E68" s="23">
        <f>+Utilization!A51</f>
        <v>0</v>
      </c>
      <c r="F68" s="23">
        <f>+Utilization!B51</f>
        <v>0</v>
      </c>
      <c r="G68" s="23">
        <f>+Utilization!C51</f>
        <v>0</v>
      </c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</row>
    <row r="69" spans="5:19" s="115" customFormat="1" x14ac:dyDescent="0.35">
      <c r="E69" s="23">
        <f>+Utilization!A52</f>
        <v>0</v>
      </c>
      <c r="F69" s="23">
        <f>+Utilization!B52</f>
        <v>0</v>
      </c>
      <c r="G69" s="23">
        <f>+Utilization!C52</f>
        <v>0</v>
      </c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</row>
    <row r="70" spans="5:19" s="115" customFormat="1" x14ac:dyDescent="0.35">
      <c r="E70" s="23">
        <f>+Utilization!A53</f>
        <v>0</v>
      </c>
      <c r="F70" s="23">
        <f>+Utilization!B53</f>
        <v>0</v>
      </c>
      <c r="G70" s="23">
        <f>+Utilization!C53</f>
        <v>0</v>
      </c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</row>
    <row r="71" spans="5:19" s="115" customFormat="1" x14ac:dyDescent="0.35">
      <c r="E71" s="23">
        <f>+Utilization!A54</f>
        <v>0</v>
      </c>
      <c r="F71" s="23">
        <f>+Utilization!B54</f>
        <v>0</v>
      </c>
      <c r="G71" s="23">
        <f>+Utilization!C54</f>
        <v>0</v>
      </c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</row>
    <row r="72" spans="5:19" s="115" customFormat="1" x14ac:dyDescent="0.35">
      <c r="E72" s="23">
        <f>+Utilization!A55</f>
        <v>0</v>
      </c>
      <c r="F72" s="23">
        <f>+Utilization!B55</f>
        <v>0</v>
      </c>
      <c r="G72" s="23">
        <f>+Utilization!C55</f>
        <v>0</v>
      </c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</row>
    <row r="73" spans="5:19" s="115" customFormat="1" x14ac:dyDescent="0.35">
      <c r="E73" s="23">
        <f>+Utilization!A56</f>
        <v>0</v>
      </c>
      <c r="F73" s="23">
        <f>+Utilization!B56</f>
        <v>0</v>
      </c>
      <c r="G73" s="23">
        <f>+Utilization!C56</f>
        <v>0</v>
      </c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</row>
    <row r="74" spans="5:19" x14ac:dyDescent="0.35">
      <c r="E74" s="23">
        <f>+Utilization!A57</f>
        <v>0</v>
      </c>
      <c r="F74" s="23">
        <f>+Utilization!B57</f>
        <v>0</v>
      </c>
      <c r="G74" s="23">
        <f>+Utilization!C57</f>
        <v>0</v>
      </c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</row>
    <row r="75" spans="5:19" x14ac:dyDescent="0.35">
      <c r="E75" s="23">
        <f>+Utilization!A58</f>
        <v>0</v>
      </c>
      <c r="F75" s="23">
        <f>+Utilization!B58</f>
        <v>0</v>
      </c>
      <c r="G75" s="23">
        <f>+Utilization!C58</f>
        <v>0</v>
      </c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</row>
  </sheetData>
  <sheetProtection sort="0" autoFilter="0"/>
  <autoFilter ref="E19:E75"/>
  <mergeCells count="2">
    <mergeCell ref="A3:F16"/>
    <mergeCell ref="H18:S18"/>
  </mergeCells>
  <hyperlinks>
    <hyperlink ref="A19" location="Backlog!A1" display="Home"/>
  </hyperlink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Backlog!$BL$2:$BL$4</xm:f>
          </x14:formula1>
          <xm:sqref>B2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D1F61AF0C4A745B76F5111C4384B28" ma:contentTypeVersion="0" ma:contentTypeDescription="Create a new document." ma:contentTypeScope="" ma:versionID="b7906b13222dee19f0ced20ae29225b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8AA0F46-3A1D-493A-8E86-5DF4718757C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A33E06B-3E83-4360-AF59-F857A430F5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840B02D-B1EE-43CF-9C42-A60E5D11EB80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46</vt:i4>
      </vt:variant>
      <vt:variant>
        <vt:lpstr>Named Ranges</vt:lpstr>
      </vt:variant>
      <vt:variant>
        <vt:i4>15</vt:i4>
      </vt:variant>
    </vt:vector>
  </HeadingPairs>
  <TitlesOfParts>
    <vt:vector size="61" baseType="lpstr">
      <vt:lpstr>Summery</vt:lpstr>
      <vt:lpstr>Backlog</vt:lpstr>
      <vt:lpstr>LTF</vt:lpstr>
      <vt:lpstr>Utilization</vt:lpstr>
      <vt:lpstr>SAP LTF</vt:lpstr>
      <vt:lpstr>CRM</vt:lpstr>
      <vt:lpstr>Proj_1</vt:lpstr>
      <vt:lpstr>Proj_2</vt:lpstr>
      <vt:lpstr>Proj_3</vt:lpstr>
      <vt:lpstr>Proj_4</vt:lpstr>
      <vt:lpstr>Proj_5</vt:lpstr>
      <vt:lpstr>Proj_6</vt:lpstr>
      <vt:lpstr>Proj_7</vt:lpstr>
      <vt:lpstr>Proj_8</vt:lpstr>
      <vt:lpstr>Proj_9</vt:lpstr>
      <vt:lpstr>Proj_10</vt:lpstr>
      <vt:lpstr>Proj_11</vt:lpstr>
      <vt:lpstr>Proj_12</vt:lpstr>
      <vt:lpstr>Proj_13</vt:lpstr>
      <vt:lpstr>Proj_14</vt:lpstr>
      <vt:lpstr>Proj_15</vt:lpstr>
      <vt:lpstr>Proj_16</vt:lpstr>
      <vt:lpstr>Proj_17</vt:lpstr>
      <vt:lpstr>Proj_18</vt:lpstr>
      <vt:lpstr>Proj_19</vt:lpstr>
      <vt:lpstr>Proj_20</vt:lpstr>
      <vt:lpstr>Proj_21</vt:lpstr>
      <vt:lpstr>Proj_22</vt:lpstr>
      <vt:lpstr>Proj_23</vt:lpstr>
      <vt:lpstr>Proj_24</vt:lpstr>
      <vt:lpstr>Proj_25</vt:lpstr>
      <vt:lpstr>Proj_26</vt:lpstr>
      <vt:lpstr>Proj_27</vt:lpstr>
      <vt:lpstr>Proj_28</vt:lpstr>
      <vt:lpstr>Proj_29</vt:lpstr>
      <vt:lpstr>Proj_30</vt:lpstr>
      <vt:lpstr>Proj_31</vt:lpstr>
      <vt:lpstr>Proj_32</vt:lpstr>
      <vt:lpstr>Proj_33</vt:lpstr>
      <vt:lpstr>Proj_34</vt:lpstr>
      <vt:lpstr>Proj_35</vt:lpstr>
      <vt:lpstr>Proj_36</vt:lpstr>
      <vt:lpstr>Proj_37</vt:lpstr>
      <vt:lpstr>Proj_38</vt:lpstr>
      <vt:lpstr>Proj_39</vt:lpstr>
      <vt:lpstr>Proj_40</vt:lpstr>
      <vt:lpstr>CRM!Query_from_Microsoft_CRM</vt:lpstr>
      <vt:lpstr>Proj_10!Type</vt:lpstr>
      <vt:lpstr>Proj_12!Type</vt:lpstr>
      <vt:lpstr>Proj_13!Type</vt:lpstr>
      <vt:lpstr>Proj_15!Type</vt:lpstr>
      <vt:lpstr>Proj_16!Type</vt:lpstr>
      <vt:lpstr>Proj_17!Type</vt:lpstr>
      <vt:lpstr>Proj_18!Type</vt:lpstr>
      <vt:lpstr>Proj_2!Type</vt:lpstr>
      <vt:lpstr>Proj_20!Type</vt:lpstr>
      <vt:lpstr>Proj_5!Type</vt:lpstr>
      <vt:lpstr>Proj_7!Type</vt:lpstr>
      <vt:lpstr>Proj_8!Type</vt:lpstr>
      <vt:lpstr>Proj_9!Type</vt:lpstr>
      <vt:lpstr>Type</vt:lpstr>
    </vt:vector>
  </TitlesOfParts>
  <Company>Halliburton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Erle P. Halliburton</dc:creator>
  <cp:lastModifiedBy>Erle P. Halliburton</cp:lastModifiedBy>
  <dcterms:created xsi:type="dcterms:W3CDTF">2016-08-21T03:18:59Z</dcterms:created>
  <dcterms:modified xsi:type="dcterms:W3CDTF">2019-06-13T03:24:36Z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ContentTypeId">
    <vt:lpwstr>0x0101000AD1F61AF0C4A745B76F5111C4384B28</vt:lpwstr>
  </property>
</Properties>
</file>