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528"/>
  <workbookPr filterPrivacy="1"/>
  <bookViews>
    <workbookView xWindow="0" yWindow="0" windowWidth="22260" windowHeight="12648" activeTab="1" xr2:uid="{00000000-000D-0000-FFFF-FFFF00000000}"/>
  </bookViews>
  <sheets>
    <sheet name="Usage Planning" sheetId="1" r:id="rId1"/>
    <sheet name="Collection Planning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1" l="1"/>
  <c r="F13" i="1" s="1"/>
  <c r="F20" i="1" s="1"/>
  <c r="C4" i="2" s="1"/>
  <c r="C11" i="2"/>
  <c r="F19" i="1"/>
  <c r="F17" i="1"/>
  <c r="F16" i="1"/>
  <c r="F11" i="1"/>
  <c r="F7" i="1"/>
  <c r="F6" i="1"/>
  <c r="F4" i="1"/>
  <c r="C10" i="1"/>
  <c r="K26" i="2" l="1"/>
  <c r="K22" i="2"/>
  <c r="K18" i="2"/>
  <c r="K25" i="2"/>
  <c r="K21" i="2"/>
  <c r="K17" i="2"/>
  <c r="K24" i="2"/>
  <c r="K20" i="2"/>
  <c r="K16" i="2"/>
  <c r="L16" i="2" s="1"/>
  <c r="K27" i="2"/>
  <c r="K23" i="2"/>
  <c r="K19" i="2"/>
  <c r="C26" i="2"/>
  <c r="G26" i="2"/>
  <c r="G22" i="2"/>
  <c r="G18" i="2"/>
  <c r="G25" i="2"/>
  <c r="G21" i="2"/>
  <c r="G17" i="2"/>
  <c r="G24" i="2"/>
  <c r="G20" i="2"/>
  <c r="G16" i="2"/>
  <c r="H16" i="2" s="1"/>
  <c r="G27" i="2"/>
  <c r="G23" i="2"/>
  <c r="G19" i="2"/>
  <c r="C19" i="2"/>
  <c r="C27" i="2"/>
  <c r="C16" i="2"/>
  <c r="D16" i="2" s="1"/>
  <c r="C20" i="2"/>
  <c r="C24" i="2"/>
  <c r="C23" i="2"/>
  <c r="C17" i="2"/>
  <c r="C21" i="2"/>
  <c r="C25" i="2"/>
  <c r="C18" i="2"/>
  <c r="C22" i="2"/>
  <c r="F10" i="1"/>
  <c r="F23" i="1" s="1"/>
  <c r="L17" i="2" l="1"/>
  <c r="L18" i="2" s="1"/>
  <c r="L19" i="2" s="1"/>
  <c r="L20" i="2" s="1"/>
  <c r="L21" i="2" s="1"/>
  <c r="L22" i="2" s="1"/>
  <c r="L23" i="2" s="1"/>
  <c r="L24" i="2" s="1"/>
  <c r="L25" i="2" s="1"/>
  <c r="L26" i="2" s="1"/>
  <c r="L27" i="2" s="1"/>
  <c r="H17" i="2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D17" i="2"/>
  <c r="D18" i="2" s="1"/>
  <c r="D19" i="2" s="1"/>
  <c r="D20" i="2" s="1"/>
  <c r="D21" i="2" s="1"/>
  <c r="D22" i="2" s="1"/>
  <c r="D23" i="2" s="1"/>
  <c r="D24" i="2" s="1"/>
  <c r="D25" i="2" s="1"/>
  <c r="D26" i="2" s="1"/>
  <c r="D27" i="2" s="1"/>
</calcChain>
</file>

<file path=xl/sharedStrings.xml><?xml version="1.0" encoding="utf-8"?>
<sst xmlns="http://schemas.openxmlformats.org/spreadsheetml/2006/main" count="60" uniqueCount="52">
  <si>
    <t>Toilet</t>
  </si>
  <si>
    <t>ULFT</t>
  </si>
  <si>
    <t>Uses Per Day</t>
  </si>
  <si>
    <t>Persons</t>
  </si>
  <si>
    <t>Total</t>
  </si>
  <si>
    <t>Dual Flush</t>
  </si>
  <si>
    <t>Liquid</t>
  </si>
  <si>
    <t>Solid</t>
  </si>
  <si>
    <t>Bathing</t>
  </si>
  <si>
    <t>Shower</t>
  </si>
  <si>
    <t>Bath</t>
  </si>
  <si>
    <t>Faucets</t>
  </si>
  <si>
    <t>Appliances</t>
  </si>
  <si>
    <t>Clothes Washer</t>
  </si>
  <si>
    <t>Dishwasher</t>
  </si>
  <si>
    <t>Gal Per Use</t>
  </si>
  <si>
    <t>Cicstern Capacity (gal)</t>
  </si>
  <si>
    <t>Days</t>
  </si>
  <si>
    <t>(2.2 gal / min)</t>
  </si>
  <si>
    <t>Consumption</t>
  </si>
  <si>
    <t>Demand</t>
  </si>
  <si>
    <t>gal/mo</t>
  </si>
  <si>
    <t>Collection Efficiency</t>
  </si>
  <si>
    <t>Collection Ability</t>
  </si>
  <si>
    <t>gal/sq ft/in rain</t>
  </si>
  <si>
    <t>Collector Area</t>
  </si>
  <si>
    <t>Catchment Area</t>
  </si>
  <si>
    <t>Length</t>
  </si>
  <si>
    <t>Width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</si>
  <si>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</si>
  <si>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</si>
  <si>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</si>
  <si>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</si>
  <si>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</si>
  <si>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</si>
  <si>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</si>
  <si>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</si>
  <si>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</si>
  <si>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</si>
  <si>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</si>
  <si>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</si>
  <si>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Rainfall</t>
  </si>
  <si>
    <t>Collected</t>
  </si>
  <si>
    <t>Sandpoint, ID</t>
  </si>
  <si>
    <t>Balance</t>
  </si>
  <si>
    <t>Tilt</t>
  </si>
  <si>
    <t>ft</t>
  </si>
  <si>
    <t>deg</t>
  </si>
  <si>
    <t>sq ft</t>
  </si>
  <si>
    <t>Purpose</t>
  </si>
  <si>
    <t>Flagstaff, AZ</t>
  </si>
  <si>
    <t>Lewisburg, WV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</si>
</sst>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right"/>
    </xf>
    <xf numFmtId="2" fontId="0" fillId="0" borderId="0" xfId="0" applyNumberFormat="1"/>
    <xf numFmtId="164" fontId="0" fillId="0" borderId="0" xfId="0" applyNumberFormat="1"/>
    <xf numFmtId="0" fontId="1" fillId="0" borderId="0" xfId="0" applyFont="1" applyAlignment="1">
      <alignment horizontal="right"/>
    </xf>
    <xf numFmtId="0" fontId="0" fillId="2" borderId="0" xfId="0" applyFill="1" applyAlignment="1">
      <alignment horizontal="right"/>
    </xf>
    <xf numFmtId="1" fontId="0" fillId="0" borderId="0" xfId="0" applyNumberFormat="1"/>
    <xf numFmtId="0" fontId="0" fillId="3" borderId="0" xfId="0" applyFill="1" applyAlignment="1">
      <alignment horizontal="right"/>
    </xf>
    <xf numFmtId="0" fontId="0" fillId="3" borderId="0" xfId="0" applyFill="1"/>
    <xf numFmtId="0" fontId="1" fillId="3" borderId="0" xfId="0" applyFont="1" applyFill="1" applyAlignment="1">
      <alignment horizontal="left"/>
    </xf>
    <xf numFmtId="2" fontId="1" fillId="0" borderId="0" xfId="0" applyNumberFormat="1" applyFont="1"/>
    <xf numFmtId="0" fontId="2" fillId="0" borderId="0" xfId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usclimatedata.com/climate/lewisburg/west-virginia/united-states/uswv0432" TargetMode="External"/><Relationship Id="rId2" Type="http://schemas.openxmlformats.org/officeDocument/2006/relationships/hyperlink" Target="https://www.usclimatedata.com/climate/flagstaff/arizona/united-states/usaz0068" TargetMode="External"/><Relationship Id="rId1" Type="http://schemas.openxmlformats.org/officeDocument/2006/relationships/hyperlink" Target="https://www.usclimatedata.com/climate/sandpoint/idaho/united-states/usid023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23"/>
  <sheetViews>
    <sheetView workbookViewId="0">
      <selection activeCell="I20" sqref="I20"/>
    </sheetView>
  </sheetViews>
  <sheetFormatPr defaultRowHeight="14.4" x14ac:dyDescent="0.55000000000000004"/>
  <cols>
    <col min="1" max="1" width="7.7890625" customWidth="1"/>
    <col min="2" max="2" width="14.3125" customWidth="1"/>
    <col min="3" max="3" width="12.578125" customWidth="1"/>
    <col min="4" max="4" width="12.5234375" customWidth="1"/>
    <col min="6" max="6" width="9.15625" bestFit="1" customWidth="1"/>
  </cols>
  <sheetData>
    <row r="2" spans="1:6" s="1" customFormat="1" x14ac:dyDescent="0.55000000000000004">
      <c r="A2" s="9" t="s">
        <v>49</v>
      </c>
      <c r="B2" s="7"/>
      <c r="C2" s="5" t="s">
        <v>15</v>
      </c>
      <c r="D2" s="5" t="s">
        <v>2</v>
      </c>
      <c r="E2" s="5" t="s">
        <v>3</v>
      </c>
      <c r="F2" s="5" t="s">
        <v>4</v>
      </c>
    </row>
    <row r="3" spans="1:6" x14ac:dyDescent="0.55000000000000004">
      <c r="A3" s="8" t="s">
        <v>0</v>
      </c>
      <c r="B3" s="8"/>
      <c r="D3" s="6"/>
      <c r="E3" s="6"/>
      <c r="F3" s="2"/>
    </row>
    <row r="4" spans="1:6" x14ac:dyDescent="0.55000000000000004">
      <c r="A4" s="8"/>
      <c r="B4" s="8" t="s">
        <v>1</v>
      </c>
      <c r="C4" s="2">
        <v>1.6</v>
      </c>
      <c r="D4" s="6">
        <v>6</v>
      </c>
      <c r="E4" s="6"/>
      <c r="F4" s="2">
        <f>C4*D4*E4</f>
        <v>0</v>
      </c>
    </row>
    <row r="5" spans="1:6" x14ac:dyDescent="0.55000000000000004">
      <c r="A5" s="8"/>
      <c r="B5" s="8" t="s">
        <v>5</v>
      </c>
      <c r="C5" s="2"/>
      <c r="D5" s="6"/>
      <c r="E5" s="6"/>
      <c r="F5" s="2"/>
    </row>
    <row r="6" spans="1:6" x14ac:dyDescent="0.55000000000000004">
      <c r="A6" s="8"/>
      <c r="B6" s="7" t="s">
        <v>6</v>
      </c>
      <c r="C6" s="2">
        <v>1</v>
      </c>
      <c r="D6" s="6">
        <v>6</v>
      </c>
      <c r="E6" s="6"/>
      <c r="F6" s="2">
        <f t="shared" ref="F6:F7" si="0">C6*D6*E6</f>
        <v>0</v>
      </c>
    </row>
    <row r="7" spans="1:6" x14ac:dyDescent="0.55000000000000004">
      <c r="A7" s="8"/>
      <c r="B7" s="7" t="s">
        <v>7</v>
      </c>
      <c r="C7" s="2">
        <v>1.6</v>
      </c>
      <c r="D7" s="6">
        <v>2</v>
      </c>
      <c r="E7" s="6"/>
      <c r="F7" s="2">
        <f t="shared" si="0"/>
        <v>0</v>
      </c>
    </row>
    <row r="8" spans="1:6" x14ac:dyDescent="0.55000000000000004">
      <c r="A8" s="8"/>
      <c r="B8" s="8"/>
      <c r="C8" s="2"/>
      <c r="D8" s="6"/>
      <c r="E8" s="6"/>
      <c r="F8" s="2"/>
    </row>
    <row r="9" spans="1:6" x14ac:dyDescent="0.55000000000000004">
      <c r="A9" s="8" t="s">
        <v>8</v>
      </c>
      <c r="B9" s="8"/>
      <c r="C9" s="2"/>
      <c r="D9" s="6"/>
      <c r="E9" s="6"/>
      <c r="F9" s="2"/>
    </row>
    <row r="10" spans="1:6" x14ac:dyDescent="0.55000000000000004">
      <c r="A10" s="8"/>
      <c r="B10" s="8" t="s">
        <v>9</v>
      </c>
      <c r="C10" s="2">
        <f>2.2*5</f>
        <v>11</v>
      </c>
      <c r="D10" s="6">
        <v>0.5</v>
      </c>
      <c r="E10" s="6">
        <v>2</v>
      </c>
      <c r="F10" s="2">
        <f>C10*D10*E10</f>
        <v>11</v>
      </c>
    </row>
    <row r="11" spans="1:6" x14ac:dyDescent="0.55000000000000004">
      <c r="A11" s="8"/>
      <c r="B11" s="8" t="s">
        <v>10</v>
      </c>
      <c r="C11" s="2">
        <v>50</v>
      </c>
      <c r="D11" s="6">
        <v>1</v>
      </c>
      <c r="E11" s="6"/>
      <c r="F11" s="2">
        <f>C11*D11*E11</f>
        <v>0</v>
      </c>
    </row>
    <row r="12" spans="1:6" x14ac:dyDescent="0.55000000000000004">
      <c r="A12" s="8"/>
      <c r="B12" s="8"/>
      <c r="C12" s="2"/>
      <c r="D12" s="6"/>
      <c r="E12" s="6"/>
      <c r="F12" s="2"/>
    </row>
    <row r="13" spans="1:6" x14ac:dyDescent="0.55000000000000004">
      <c r="A13" s="8" t="s">
        <v>11</v>
      </c>
      <c r="B13" s="8" t="s">
        <v>18</v>
      </c>
      <c r="C13" s="2">
        <f>2.2*10/60</f>
        <v>0.36666666666666664</v>
      </c>
      <c r="D13" s="6">
        <v>5</v>
      </c>
      <c r="E13" s="6">
        <v>2</v>
      </c>
      <c r="F13" s="2">
        <f>C13*D13*E13</f>
        <v>3.6666666666666665</v>
      </c>
    </row>
    <row r="14" spans="1:6" x14ac:dyDescent="0.55000000000000004">
      <c r="A14" s="8"/>
      <c r="B14" s="8"/>
      <c r="C14" s="2"/>
      <c r="D14" s="6"/>
      <c r="E14" s="6"/>
      <c r="F14" s="2"/>
    </row>
    <row r="15" spans="1:6" x14ac:dyDescent="0.55000000000000004">
      <c r="A15" s="8" t="s">
        <v>12</v>
      </c>
      <c r="B15" s="8"/>
      <c r="C15" s="2"/>
      <c r="D15" s="6"/>
      <c r="E15" s="6"/>
      <c r="F15" s="2"/>
    </row>
    <row r="16" spans="1:6" x14ac:dyDescent="0.55000000000000004">
      <c r="A16" s="8"/>
      <c r="B16" s="8" t="s">
        <v>13</v>
      </c>
      <c r="C16" s="2">
        <v>20</v>
      </c>
      <c r="D16" s="3">
        <v>0.3</v>
      </c>
      <c r="E16" s="6">
        <v>1</v>
      </c>
      <c r="F16" s="2">
        <f t="shared" ref="F16:F19" si="1">C16*D16*E16</f>
        <v>6</v>
      </c>
    </row>
    <row r="17" spans="1:6" x14ac:dyDescent="0.55000000000000004">
      <c r="A17" s="8"/>
      <c r="B17" s="8" t="s">
        <v>14</v>
      </c>
      <c r="C17" s="2">
        <v>8</v>
      </c>
      <c r="D17" s="3">
        <v>0.5</v>
      </c>
      <c r="E17" s="6"/>
      <c r="F17" s="2">
        <f t="shared" si="1"/>
        <v>0</v>
      </c>
    </row>
    <row r="18" spans="1:6" x14ac:dyDescent="0.55000000000000004">
      <c r="A18" s="8"/>
      <c r="B18" s="8"/>
      <c r="C18" s="2"/>
      <c r="D18" s="6"/>
      <c r="E18" s="6"/>
      <c r="F18" s="2"/>
    </row>
    <row r="19" spans="1:6" x14ac:dyDescent="0.55000000000000004">
      <c r="A19" s="8" t="s">
        <v>19</v>
      </c>
      <c r="B19" s="8"/>
      <c r="C19" s="2">
        <v>0.25</v>
      </c>
      <c r="D19" s="6">
        <v>4</v>
      </c>
      <c r="E19" s="6">
        <v>2</v>
      </c>
      <c r="F19" s="2">
        <f t="shared" si="1"/>
        <v>2</v>
      </c>
    </row>
    <row r="20" spans="1:6" x14ac:dyDescent="0.55000000000000004">
      <c r="E20" s="4" t="s">
        <v>4</v>
      </c>
      <c r="F20" s="10">
        <f>SUM(F3:F19)</f>
        <v>22.666666666666664</v>
      </c>
    </row>
    <row r="22" spans="1:6" x14ac:dyDescent="0.55000000000000004">
      <c r="E22" s="1" t="s">
        <v>16</v>
      </c>
      <c r="F22">
        <v>300</v>
      </c>
    </row>
    <row r="23" spans="1:6" x14ac:dyDescent="0.55000000000000004">
      <c r="E23" s="1" t="s">
        <v>17</v>
      </c>
      <c r="F23" s="3">
        <f>F22/F20</f>
        <v>13.23529411764706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42F11A-DCB0-4CC9-85EA-8A74DEF34130}">
  <dimension ref="A4:L27"/>
  <sheetViews>
    <sheetView tabSelected="1" topLeftCell="A7" workbookViewId="0">
      <selection activeCell="C9" sqref="C9"/>
    </sheetView>
  </sheetViews>
  <sheetFormatPr defaultRowHeight="14.4" x14ac:dyDescent="0.55000000000000004"/>
  <cols>
    <col min="1" max="1" width="20.20703125" customWidth="1"/>
    <col min="2" max="4" width="10.578125" customWidth="1"/>
    <col min="5" max="5" width="2.1015625" customWidth="1"/>
    <col min="9" max="9" width="2.1015625" customWidth="1"/>
  </cols>
  <sheetData>
    <row r="4" spans="1:12" x14ac:dyDescent="0.55000000000000004">
      <c r="A4" t="s">
        <v>20</v>
      </c>
      <c r="C4">
        <f>'Usage Planning'!$F$20*30</f>
        <v>679.99999999999989</v>
      </c>
      <c r="D4" t="s">
        <v>21</v>
      </c>
    </row>
    <row r="5" spans="1:12" x14ac:dyDescent="0.55000000000000004">
      <c r="A5" t="s">
        <v>22</v>
      </c>
      <c r="C5">
        <v>0.85</v>
      </c>
    </row>
    <row r="6" spans="1:12" x14ac:dyDescent="0.55000000000000004">
      <c r="A6" t="s">
        <v>23</v>
      </c>
      <c r="C6">
        <v>0.62</v>
      </c>
      <c r="D6" t="s">
        <v>24</v>
      </c>
    </row>
    <row r="8" spans="1:12" x14ac:dyDescent="0.55000000000000004">
      <c r="A8" t="s">
        <v>25</v>
      </c>
      <c r="B8" t="s">
        <v>27</v>
      </c>
      <c r="C8">
        <v>40</v>
      </c>
      <c r="D8" t="s">
        <v>46</v>
      </c>
    </row>
    <row r="9" spans="1:12" x14ac:dyDescent="0.55000000000000004">
      <c r="B9" t="s">
        <v>28</v>
      </c>
      <c r="C9">
        <v>16</v>
      </c>
      <c r="D9" t="s">
        <v>46</v>
      </c>
    </row>
    <row r="10" spans="1:12" x14ac:dyDescent="0.55000000000000004">
      <c r="B10" t="s">
        <v>45</v>
      </c>
      <c r="C10">
        <v>15</v>
      </c>
      <c r="D10" t="s">
        <v>47</v>
      </c>
    </row>
    <row r="11" spans="1:12" x14ac:dyDescent="0.55000000000000004">
      <c r="A11" t="s">
        <v>26</v>
      </c>
      <c r="C11" s="6">
        <f>COS(RADIANS(C10))*C9*C8</f>
        <v>618.19252882500371</v>
      </c>
      <c r="D11" t="s">
        <v>48</v>
      </c>
    </row>
    <row r="12" spans="1:12" x14ac:dyDescent="0.55000000000000004">
      <c r="C12" s="6"/>
    </row>
    <row r="13" spans="1:12" x14ac:dyDescent="0.55000000000000004">
      <c r="C13" s="6"/>
    </row>
    <row r="14" spans="1:12" x14ac:dyDescent="0.55000000000000004">
      <c r="B14" s="11" t="s">
        <v>43</v>
      </c>
      <c r="C14" s="11"/>
      <c r="D14" s="11"/>
      <c r="F14" s="11" t="s">
        <v>50</v>
      </c>
      <c r="G14" s="11"/>
      <c r="H14" s="11"/>
      <c r="J14" s="11" t="s">
        <v>51</v>
      </c>
      <c r="K14" s="11"/>
      <c r="L14" s="11"/>
    </row>
    <row r="15" spans="1:12" s="1" customFormat="1" x14ac:dyDescent="0.55000000000000004">
      <c r="B15" s="1" t="s">
        <v>41</v>
      </c>
      <c r="C15" s="1" t="s">
        <v>42</v>
      </c>
      <c r="D15" s="1" t="s">
        <v>44</v>
      </c>
      <c r="F15" s="1" t="s">
        <v>41</v>
      </c>
      <c r="G15" s="1" t="s">
        <v>42</v>
      </c>
      <c r="H15" s="1" t="s">
        <v>44</v>
      </c>
      <c r="J15" s="1" t="s">
        <v>41</v>
      </c>
      <c r="K15" s="1" t="s">
        <v>42</v>
      </c>
      <c r="L15" s="1" t="s">
        <v>44</v>
      </c>
    </row>
    <row r="16" spans="1:12" x14ac:dyDescent="0.55000000000000004">
      <c r="A16" t="s">
        <v>29</v>
      </c>
      <c r="B16" s="2">
        <v>4.09</v>
      </c>
      <c r="C16" s="2">
        <f t="shared" ref="C16:C27" si="0">C$11*C$6*C$5*B16</f>
        <v>1332.4707224052777</v>
      </c>
      <c r="D16" s="2">
        <f>C16-C$4</f>
        <v>652.4707224052778</v>
      </c>
      <c r="F16" s="2">
        <v>2.13</v>
      </c>
      <c r="G16" s="2">
        <f>$C$11*$C$6*$C$5*F16</f>
        <v>693.92729553135496</v>
      </c>
      <c r="H16" s="2">
        <f>G16-$C$4</f>
        <v>13.927295531355071</v>
      </c>
      <c r="J16" s="2">
        <v>3.15</v>
      </c>
      <c r="K16" s="2">
        <f>$C$11*$C$6*$C$5*J16</f>
        <v>1026.2305074759474</v>
      </c>
      <c r="L16" s="2">
        <f>K16-$C$4</f>
        <v>346.23050747594755</v>
      </c>
    </row>
    <row r="17" spans="1:12" x14ac:dyDescent="0.55000000000000004">
      <c r="A17" t="s">
        <v>30</v>
      </c>
      <c r="B17" s="2">
        <v>2.91</v>
      </c>
      <c r="C17" s="2">
        <f t="shared" si="0"/>
        <v>948.0415164301611</v>
      </c>
      <c r="D17" s="2">
        <f>C17-C$4+D16</f>
        <v>920.51223883543901</v>
      </c>
      <c r="F17" s="2">
        <v>2.3199999999999998</v>
      </c>
      <c r="G17" s="2">
        <f t="shared" ref="G17:G27" si="1">$C$11*$C$6*$C$5*F17</f>
        <v>755.82691344260252</v>
      </c>
      <c r="H17" s="2">
        <f>G17-$C$4+H16</f>
        <v>89.754208973957702</v>
      </c>
      <c r="J17" s="2">
        <v>2.87</v>
      </c>
      <c r="K17" s="2">
        <f t="shared" ref="K17:K27" si="2">$C$11*$C$6*$C$5*J17</f>
        <v>935.01001792252998</v>
      </c>
      <c r="L17" s="2">
        <f>K17-$C$4+L16</f>
        <v>601.24052539847764</v>
      </c>
    </row>
    <row r="18" spans="1:12" x14ac:dyDescent="0.55000000000000004">
      <c r="A18" t="s">
        <v>31</v>
      </c>
      <c r="B18" s="2">
        <v>3.15</v>
      </c>
      <c r="C18" s="2">
        <f t="shared" si="0"/>
        <v>1026.2305074759474</v>
      </c>
      <c r="D18" s="2">
        <f t="shared" ref="D18:D27" si="3">C18-C$4+D17</f>
        <v>1266.7427463113866</v>
      </c>
      <c r="F18" s="2">
        <v>2.2400000000000002</v>
      </c>
      <c r="G18" s="2">
        <f t="shared" si="1"/>
        <v>729.76391642734052</v>
      </c>
      <c r="H18" s="2">
        <f t="shared" ref="H18:H27" si="4">G18-$C$4+H17</f>
        <v>139.51812540129833</v>
      </c>
      <c r="J18" s="2">
        <v>3.46</v>
      </c>
      <c r="K18" s="2">
        <f t="shared" si="2"/>
        <v>1127.2246209100883</v>
      </c>
      <c r="L18" s="2">
        <f t="shared" ref="L18:L27" si="5">K18-$C$4+L17</f>
        <v>1048.4651463085661</v>
      </c>
    </row>
    <row r="19" spans="1:12" x14ac:dyDescent="0.55000000000000004">
      <c r="A19" t="s">
        <v>32</v>
      </c>
      <c r="B19" s="2">
        <v>2.2400000000000002</v>
      </c>
      <c r="C19" s="2">
        <f t="shared" si="0"/>
        <v>729.76391642734052</v>
      </c>
      <c r="D19" s="2">
        <f t="shared" si="3"/>
        <v>1316.5066627387273</v>
      </c>
      <c r="F19" s="2">
        <v>1.26</v>
      </c>
      <c r="G19" s="2">
        <f t="shared" si="1"/>
        <v>410.49220299037898</v>
      </c>
      <c r="H19" s="2">
        <f t="shared" si="4"/>
        <v>-129.98967160832257</v>
      </c>
      <c r="J19" s="2">
        <v>3.39</v>
      </c>
      <c r="K19" s="2">
        <f t="shared" si="2"/>
        <v>1104.4194985217339</v>
      </c>
      <c r="L19" s="2">
        <f t="shared" si="5"/>
        <v>1472.8846448303002</v>
      </c>
    </row>
    <row r="20" spans="1:12" x14ac:dyDescent="0.55000000000000004">
      <c r="A20" t="s">
        <v>33</v>
      </c>
      <c r="B20" s="2">
        <v>2.76</v>
      </c>
      <c r="C20" s="2">
        <f t="shared" si="0"/>
        <v>899.17339702654442</v>
      </c>
      <c r="D20" s="2">
        <f t="shared" si="3"/>
        <v>1535.6800597652718</v>
      </c>
      <c r="F20" s="2">
        <v>0.63</v>
      </c>
      <c r="G20" s="2">
        <f t="shared" si="1"/>
        <v>205.24610149518949</v>
      </c>
      <c r="H20" s="2">
        <f t="shared" si="4"/>
        <v>-604.74357011313305</v>
      </c>
      <c r="J20" s="2">
        <v>4.29</v>
      </c>
      <c r="K20" s="2">
        <f t="shared" si="2"/>
        <v>1397.6282149434332</v>
      </c>
      <c r="L20" s="2">
        <f t="shared" si="5"/>
        <v>2190.5128597737335</v>
      </c>
    </row>
    <row r="21" spans="1:12" x14ac:dyDescent="0.55000000000000004">
      <c r="A21" t="s">
        <v>34</v>
      </c>
      <c r="B21" s="2">
        <v>2.72</v>
      </c>
      <c r="C21" s="2">
        <f t="shared" si="0"/>
        <v>886.14189851891342</v>
      </c>
      <c r="D21" s="2">
        <f t="shared" si="3"/>
        <v>1741.8219582841853</v>
      </c>
      <c r="F21" s="2">
        <v>0.43</v>
      </c>
      <c r="G21" s="2">
        <f t="shared" si="1"/>
        <v>140.0886089570341</v>
      </c>
      <c r="H21" s="2">
        <f t="shared" si="4"/>
        <v>-1144.6549611560988</v>
      </c>
      <c r="J21" s="2">
        <v>3.74</v>
      </c>
      <c r="K21" s="2">
        <f t="shared" si="2"/>
        <v>1218.4451104635059</v>
      </c>
      <c r="L21" s="2">
        <f t="shared" si="5"/>
        <v>2728.9579702372394</v>
      </c>
    </row>
    <row r="22" spans="1:12" x14ac:dyDescent="0.55000000000000004">
      <c r="A22" t="s">
        <v>35</v>
      </c>
      <c r="B22" s="2">
        <v>1.46</v>
      </c>
      <c r="C22" s="2">
        <f t="shared" si="0"/>
        <v>475.64969552853438</v>
      </c>
      <c r="D22" s="2">
        <f t="shared" si="3"/>
        <v>1537.4716538127198</v>
      </c>
      <c r="F22" s="2">
        <v>2.36</v>
      </c>
      <c r="G22" s="2">
        <f t="shared" si="1"/>
        <v>768.85841195023363</v>
      </c>
      <c r="H22" s="2">
        <f t="shared" si="4"/>
        <v>-1055.7965492058652</v>
      </c>
      <c r="J22" s="2">
        <v>4.0199999999999996</v>
      </c>
      <c r="K22" s="2">
        <f t="shared" si="2"/>
        <v>1309.6656000169232</v>
      </c>
      <c r="L22" s="2">
        <f t="shared" si="5"/>
        <v>3358.6235702541626</v>
      </c>
    </row>
    <row r="23" spans="1:12" x14ac:dyDescent="0.55000000000000004">
      <c r="A23" t="s">
        <v>36</v>
      </c>
      <c r="B23" s="2">
        <v>1.1000000000000001</v>
      </c>
      <c r="C23" s="2">
        <f t="shared" si="0"/>
        <v>358.3662089598547</v>
      </c>
      <c r="D23" s="2">
        <f t="shared" si="3"/>
        <v>1215.8378627725747</v>
      </c>
      <c r="F23" s="2">
        <v>3.46</v>
      </c>
      <c r="G23" s="2">
        <f t="shared" si="1"/>
        <v>1127.2246209100883</v>
      </c>
      <c r="H23" s="2">
        <f t="shared" si="4"/>
        <v>-608.57192829577673</v>
      </c>
      <c r="J23" s="2">
        <v>3.19</v>
      </c>
      <c r="K23" s="2">
        <f t="shared" si="2"/>
        <v>1039.2620059835785</v>
      </c>
      <c r="L23" s="2">
        <f t="shared" si="5"/>
        <v>3717.8855762377411</v>
      </c>
    </row>
    <row r="24" spans="1:12" x14ac:dyDescent="0.55000000000000004">
      <c r="A24" t="s">
        <v>37</v>
      </c>
      <c r="B24" s="2">
        <v>1.54</v>
      </c>
      <c r="C24" s="2">
        <f t="shared" si="0"/>
        <v>501.71269254379655</v>
      </c>
      <c r="D24" s="2">
        <f t="shared" si="3"/>
        <v>1037.5505553163714</v>
      </c>
      <c r="F24" s="2">
        <v>2.56</v>
      </c>
      <c r="G24" s="2">
        <f t="shared" si="1"/>
        <v>834.01590448838908</v>
      </c>
      <c r="H24" s="2">
        <f t="shared" si="4"/>
        <v>-454.55602380738753</v>
      </c>
      <c r="J24" s="2">
        <v>3.27</v>
      </c>
      <c r="K24" s="2">
        <f t="shared" si="2"/>
        <v>1065.3250029988408</v>
      </c>
      <c r="L24" s="2">
        <f t="shared" si="5"/>
        <v>4103.2105792365819</v>
      </c>
    </row>
    <row r="25" spans="1:12" x14ac:dyDescent="0.55000000000000004">
      <c r="A25" t="s">
        <v>38</v>
      </c>
      <c r="B25" s="2">
        <v>2.52</v>
      </c>
      <c r="C25" s="2">
        <f t="shared" si="0"/>
        <v>820.98440598075797</v>
      </c>
      <c r="D25" s="2">
        <f t="shared" si="3"/>
        <v>1178.5349612971295</v>
      </c>
      <c r="F25" s="2">
        <v>1.89</v>
      </c>
      <c r="G25" s="2">
        <f t="shared" si="1"/>
        <v>615.73830448556851</v>
      </c>
      <c r="H25" s="2">
        <f t="shared" si="4"/>
        <v>-518.81771932181891</v>
      </c>
      <c r="J25" s="2">
        <v>2.56</v>
      </c>
      <c r="K25" s="2">
        <f t="shared" si="2"/>
        <v>834.01590448838908</v>
      </c>
      <c r="L25" s="2">
        <f t="shared" si="5"/>
        <v>4257.2264837249713</v>
      </c>
    </row>
    <row r="26" spans="1:12" x14ac:dyDescent="0.55000000000000004">
      <c r="A26" t="s">
        <v>39</v>
      </c>
      <c r="B26" s="2">
        <v>4.8</v>
      </c>
      <c r="C26" s="2">
        <f t="shared" si="0"/>
        <v>1563.7798209157295</v>
      </c>
      <c r="D26" s="2">
        <f t="shared" si="3"/>
        <v>2062.314782212859</v>
      </c>
      <c r="F26" s="2">
        <v>1.81</v>
      </c>
      <c r="G26" s="2">
        <f t="shared" si="1"/>
        <v>589.67530747030639</v>
      </c>
      <c r="H26" s="2">
        <f t="shared" si="4"/>
        <v>-609.14241185151241</v>
      </c>
      <c r="J26" s="2">
        <v>2.87</v>
      </c>
      <c r="K26" s="2">
        <f t="shared" si="2"/>
        <v>935.01001792252998</v>
      </c>
      <c r="L26" s="2">
        <f t="shared" si="5"/>
        <v>4512.2365016475014</v>
      </c>
    </row>
    <row r="27" spans="1:12" x14ac:dyDescent="0.55000000000000004">
      <c r="A27" t="s">
        <v>40</v>
      </c>
      <c r="B27" s="2">
        <v>4.6500000000000004</v>
      </c>
      <c r="C27" s="2">
        <f t="shared" si="0"/>
        <v>1514.911701512113</v>
      </c>
      <c r="D27" s="2">
        <f t="shared" si="3"/>
        <v>2897.2264837249722</v>
      </c>
      <c r="F27" s="2">
        <v>2.0499999999999998</v>
      </c>
      <c r="G27" s="2">
        <f t="shared" si="1"/>
        <v>667.86429851609273</v>
      </c>
      <c r="H27" s="2">
        <f t="shared" si="4"/>
        <v>-621.27811333541956</v>
      </c>
      <c r="J27" s="2">
        <v>3.23</v>
      </c>
      <c r="K27" s="2">
        <f t="shared" si="2"/>
        <v>1052.2935044912097</v>
      </c>
      <c r="L27" s="2">
        <f t="shared" si="5"/>
        <v>4884.5300061387115</v>
      </c>
    </row>
  </sheetData>
  <mergeCells count="3">
    <mergeCell ref="B14:D14"/>
    <mergeCell ref="F14:H14"/>
    <mergeCell ref="J14:L14"/>
  </mergeCells>
  <hyperlinks>
    <hyperlink ref="B14:C14" r:id="rId1" display="Sandpoint, ID" xr:uid="{E64DB39A-C66B-44AD-B0D7-130BEFB217E8}"/>
    <hyperlink ref="F14" r:id="rId2" xr:uid="{3C316FB4-5877-4A0E-8924-999135E9EAC3}"/>
    <hyperlink ref="J14" r:id="rId3" xr:uid="{6910CCF1-9C79-41F4-86AC-646F6200A70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Usage Planning</vt:lpstr>
      <vt:lpstr>Collection Planning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2017-10-29T22:42:33Z</dcterms:modified>
</cp:coreProperties>
</file>