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tchatsirisupachai/Desktop/Age_differences_cancer/Manuscript/Revision_round_1/Tables/"/>
    </mc:Choice>
  </mc:AlternateContent>
  <xr:revisionPtr revIDLastSave="0" documentId="13_ncr:1_{BB370B65-C289-D442-A269-A839B4A49C49}" xr6:coauthVersionLast="45" xr6:coauthVersionMax="45" xr10:uidLastSave="{00000000-0000-0000-0000-000000000000}"/>
  <bookViews>
    <workbookView xWindow="28800" yWindow="-700" windowWidth="38400" windowHeight="20100" xr2:uid="{0B850AFF-6E5D-0A4D-9EA5-9EF8A8594327}"/>
  </bookViews>
  <sheets>
    <sheet name="Sample size" sheetId="1" r:id="rId1"/>
    <sheet name="Clinical variables" sheetId="2" r:id="rId2"/>
    <sheet name="ACC" sheetId="3" r:id="rId3"/>
    <sheet name="BLCA" sheetId="4" r:id="rId4"/>
    <sheet name="BRCA" sheetId="5" r:id="rId5"/>
    <sheet name="CESC" sheetId="6" r:id="rId6"/>
    <sheet name="CHOL" sheetId="7" r:id="rId7"/>
    <sheet name="COAD" sheetId="8" r:id="rId8"/>
    <sheet name="DLBC" sheetId="9" r:id="rId9"/>
    <sheet name="ESCA" sheetId="10" r:id="rId10"/>
    <sheet name="GBM" sheetId="11" r:id="rId11"/>
    <sheet name="HNSC" sheetId="12" r:id="rId12"/>
    <sheet name="KICH" sheetId="13" r:id="rId13"/>
    <sheet name="KIRC" sheetId="14" r:id="rId14"/>
    <sheet name="KIRP" sheetId="15" r:id="rId15"/>
    <sheet name="LAML" sheetId="16" r:id="rId16"/>
    <sheet name="LGG" sheetId="17" r:id="rId17"/>
    <sheet name="LIHC" sheetId="18" r:id="rId18"/>
    <sheet name="LUAD" sheetId="19" r:id="rId19"/>
    <sheet name="LUSC" sheetId="20" r:id="rId20"/>
    <sheet name="MESO" sheetId="21" r:id="rId21"/>
    <sheet name="OV" sheetId="22" r:id="rId22"/>
    <sheet name="PAAD" sheetId="23" r:id="rId23"/>
    <sheet name="PCPG" sheetId="24" r:id="rId24"/>
    <sheet name="PRAD" sheetId="25" r:id="rId25"/>
    <sheet name="READ" sheetId="26" r:id="rId26"/>
    <sheet name="SARC" sheetId="27" r:id="rId27"/>
    <sheet name="SKCM" sheetId="28" r:id="rId28"/>
    <sheet name="STAD" sheetId="29" r:id="rId29"/>
    <sheet name="TGCT" sheetId="30" r:id="rId30"/>
    <sheet name="THCA" sheetId="31" r:id="rId31"/>
    <sheet name="THYM" sheetId="32" r:id="rId32"/>
    <sheet name="UCEC" sheetId="33" r:id="rId33"/>
    <sheet name="UCS" sheetId="34" r:id="rId34"/>
    <sheet name="UVM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5" l="1"/>
  <c r="D8" i="35"/>
  <c r="D7" i="35"/>
  <c r="D6" i="35"/>
  <c r="D5" i="35"/>
  <c r="D4" i="35"/>
  <c r="D3" i="35"/>
  <c r="D2" i="35"/>
  <c r="D9" i="34"/>
  <c r="D8" i="34"/>
  <c r="D7" i="34"/>
  <c r="D6" i="34"/>
  <c r="D5" i="34"/>
  <c r="D4" i="34"/>
  <c r="D3" i="34"/>
  <c r="D2" i="34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7" i="32"/>
  <c r="D6" i="32"/>
  <c r="D5" i="32"/>
  <c r="D4" i="32"/>
  <c r="D3" i="32"/>
  <c r="D2" i="32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3" i="30"/>
  <c r="D12" i="30"/>
  <c r="D11" i="30"/>
  <c r="D10" i="30"/>
  <c r="D9" i="30"/>
  <c r="D8" i="30"/>
  <c r="D7" i="30"/>
  <c r="D6" i="30"/>
  <c r="D5" i="30"/>
  <c r="D4" i="30"/>
  <c r="D3" i="30"/>
  <c r="D2" i="30"/>
  <c r="D13" i="28"/>
  <c r="D12" i="28"/>
  <c r="D11" i="28"/>
  <c r="D10" i="28"/>
  <c r="D9" i="28"/>
  <c r="D8" i="28"/>
  <c r="D7" i="28"/>
  <c r="D6" i="28"/>
  <c r="D5" i="28"/>
  <c r="D4" i="28"/>
  <c r="D3" i="28"/>
  <c r="D2" i="28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1" i="25"/>
  <c r="D10" i="25"/>
  <c r="D9" i="25"/>
  <c r="D8" i="25"/>
  <c r="D7" i="25"/>
  <c r="D6" i="25"/>
  <c r="D5" i="25"/>
  <c r="D4" i="25"/>
  <c r="D3" i="25"/>
  <c r="D2" i="25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1" i="17"/>
  <c r="D10" i="17"/>
  <c r="D9" i="17"/>
  <c r="D8" i="17"/>
  <c r="D7" i="17"/>
  <c r="D6" i="17"/>
  <c r="D5" i="17"/>
  <c r="D4" i="17"/>
  <c r="D3" i="17"/>
  <c r="D2" i="17"/>
  <c r="D7" i="16"/>
  <c r="D6" i="16"/>
  <c r="D5" i="16"/>
  <c r="D4" i="16"/>
  <c r="D3" i="16"/>
  <c r="D2" i="16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7" i="11"/>
  <c r="D6" i="11"/>
  <c r="D5" i="11"/>
  <c r="D4" i="11"/>
  <c r="D3" i="11"/>
  <c r="D2" i="11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9" i="9"/>
  <c r="D8" i="9"/>
  <c r="D7" i="9"/>
  <c r="D6" i="9"/>
  <c r="D5" i="9"/>
  <c r="D4" i="9"/>
  <c r="D3" i="9"/>
  <c r="D2" i="9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1" i="7"/>
  <c r="D10" i="7"/>
  <c r="D9" i="7"/>
  <c r="D8" i="7"/>
  <c r="D7" i="7"/>
  <c r="D6" i="7"/>
  <c r="D5" i="7"/>
  <c r="D4" i="7"/>
  <c r="D3" i="7"/>
  <c r="D2" i="7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2" i="3"/>
  <c r="D11" i="3"/>
  <c r="D10" i="3"/>
  <c r="D9" i="3"/>
  <c r="D8" i="3"/>
  <c r="D7" i="3"/>
  <c r="D6" i="3"/>
  <c r="D5" i="3"/>
  <c r="D4" i="3"/>
  <c r="D3" i="3"/>
  <c r="D2" i="3"/>
  <c r="D38" i="1" l="1"/>
  <c r="F38" i="1" l="1"/>
  <c r="H38" i="1"/>
  <c r="G38" i="1"/>
  <c r="C38" i="1"/>
</calcChain>
</file>

<file path=xl/sharedStrings.xml><?xml version="1.0" encoding="utf-8"?>
<sst xmlns="http://schemas.openxmlformats.org/spreadsheetml/2006/main" count="1429" uniqueCount="310">
  <si>
    <t>ACC</t>
  </si>
  <si>
    <t>BLCA</t>
  </si>
  <si>
    <t>BRCA</t>
  </si>
  <si>
    <t>CESC</t>
  </si>
  <si>
    <t>CHOL</t>
  </si>
  <si>
    <t>COAD</t>
  </si>
  <si>
    <t>DLBC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</si>
  <si>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</si>
  <si>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</si>
  <si>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</si>
  <si>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</si>
  <si>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</si>
  <si>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</si>
  <si>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</si>
  <si>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</si>
  <si>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</si>
  <si>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</si>
  <si>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</si>
  <si>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MESO</t>
  </si>
  <si>
    <t>OV</t>
  </si>
  <si>
    <t>PAAD</t>
  </si>
  <si>
    <t>PCPG</t>
  </si>
  <si>
    <t>PRAD</t>
  </si>
  <si>
    <t>READ</t>
  </si>
  <si>
    <t>SARC</t>
  </si>
  <si>
    <t>SKCM</t>
  </si>
  <si>
    <t>STAD</t>
  </si>
  <si>
    <t>TGCT</t>
  </si>
  <si>
    <t>THCA</t>
  </si>
  <si>
    <t>THYM</t>
  </si>
  <si>
    <t>UCEC</t>
  </si>
  <si>
    <t>UCS</t>
  </si>
  <si>
    <t>UVM</t>
  </si>
  <si>
    <t>89 (88)</t>
  </si>
  <si>
    <t>369 (364)</t>
  </si>
  <si>
    <t>954 (946)</t>
  </si>
  <si>
    <t>271 (263)</t>
  </si>
  <si>
    <t>35 (35)</t>
  </si>
  <si>
    <t>32 (32)</t>
  </si>
  <si>
    <t>176 (174)</t>
  </si>
  <si>
    <t>356 (354)</t>
  </si>
  <si>
    <t>472 (469)</t>
  </si>
  <si>
    <t>66 (66)</t>
  </si>
  <si>
    <t>343 (343)</t>
  </si>
  <si>
    <t>222 (222)</t>
  </si>
  <si>
    <t>55 (54)</t>
  </si>
  <si>
    <t>484 (484)</t>
  </si>
  <si>
    <t>342 (340)</t>
  </si>
  <si>
    <t>456 (438)</t>
  </si>
  <si>
    <t>444 (437)</t>
  </si>
  <si>
    <t>77 (77)</t>
  </si>
  <si>
    <t>397 (395)</t>
  </si>
  <si>
    <t>130 (129)</t>
  </si>
  <si>
    <t>165 (164)</t>
  </si>
  <si>
    <t>434 (432)</t>
  </si>
  <si>
    <t>213 (211)</t>
  </si>
  <si>
    <t>432 (340)</t>
  </si>
  <si>
    <t>385 (345)</t>
  </si>
  <si>
    <t>124 (124)</t>
  </si>
  <si>
    <t>249 (248)</t>
  </si>
  <si>
    <t>76 (76)</t>
  </si>
  <si>
    <t>52 (51)</t>
  </si>
  <si>
    <t>72 (72)</t>
  </si>
  <si>
    <t>Pathway alterations</t>
  </si>
  <si>
    <t>Gene expression</t>
  </si>
  <si>
    <t>DNA methylation</t>
  </si>
  <si>
    <t>Number of samples</t>
  </si>
  <si>
    <t>Abbreviation</t>
  </si>
  <si>
    <t>Adrenocortical carcinoma</t>
  </si>
  <si>
    <t>Bladder Urothelial Carcinoma</t>
  </si>
  <si>
    <t>Breast invasive carcinoma</t>
  </si>
  <si>
    <t>Cervical squamous cell carcinoma and endocervical adenocarcinoma</t>
  </si>
  <si>
    <t>Cholangiocarcinoma</t>
  </si>
  <si>
    <t>Colon adenocarcinoma</t>
  </si>
  <si>
    <t>Lymphoid Neoplasm Diffuse Large B-cell Lymphoma</t>
  </si>
  <si>
    <t>Oesophageal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</si>
  <si>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</si>
  <si>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</si>
  <si>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</si>
  <si>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</si>
  <si>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</si>
  <si>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Acute Myeloid Leukaemia</t>
  </si>
  <si>
    <t>Brain Lower Grade Glioma</t>
  </si>
  <si>
    <t>Liver hepatocellular carcinoma</t>
  </si>
  <si>
    <t>Lung adenocarcinoma</t>
  </si>
  <si>
    <t>Lung squamous cell carcinoma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</si>
  <si>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</si>
  <si>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</si>
  <si>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</si>
  <si>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</si>
  <si>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</si>
  <si>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</si>
  <si>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</si>
  <si>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</si>
  <si>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</si>
  <si>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Tumours</t>
  </si>
  <si>
    <t>Thyroid carcinoma</t>
  </si>
  <si>
    <t>Thymoma</t>
  </si>
  <si>
    <t>Uterine Corpus Endometrial Carcinoma</t>
  </si>
  <si>
    <t>Uterine Carcinosarcoma</t>
  </si>
  <si>
    <t>Uveal Melanoma</t>
  </si>
  <si>
    <t>Cancer type</t>
  </si>
  <si>
    <t>Total</t>
  </si>
  <si>
    <t>48 (42, 53)</t>
  </si>
  <si>
    <t>69 (67, 70)</t>
  </si>
  <si>
    <t>59 (57, 60)</t>
  </si>
  <si>
    <t>46 (45, 48)</t>
  </si>
  <si>
    <t>66 (59, 71)</t>
  </si>
  <si>
    <t>68 (67, 70)</t>
  </si>
  <si>
    <t>58 (54, 63)</t>
  </si>
  <si>
    <t>60 (58, 63)</t>
  </si>
  <si>
    <t>59 (58, 60)</t>
  </si>
  <si>
    <t>60 (59, 62)</t>
  </si>
  <si>
    <t>50 (46, 56)</t>
  </si>
  <si>
    <t>61 (60, 63)</t>
  </si>
  <si>
    <t>61 (59, 62)</t>
  </si>
  <si>
    <t>57.5 (54, 60)</t>
  </si>
  <si>
    <t>41 (39, 43)</t>
  </si>
  <si>
    <t>61 (59, 63)</t>
  </si>
  <si>
    <t>66 (64, 67)</t>
  </si>
  <si>
    <t>68 (67, 69)</t>
  </si>
  <si>
    <t>63.5 (60, 66)</t>
  </si>
  <si>
    <t>65 (64, 69)</t>
  </si>
  <si>
    <t>45 (43, 48)</t>
  </si>
  <si>
    <t>62 (61, 63)</t>
  </si>
  <si>
    <t>66 (63, 68)</t>
  </si>
  <si>
    <t>62 (60, 65)</t>
  </si>
  <si>
    <t>58 (57, 62)</t>
  </si>
  <si>
    <t>67.5 (66, 69)</t>
  </si>
  <si>
    <t>31 (29, 33)</t>
  </si>
  <si>
    <t>50 (46, 52)</t>
  </si>
  <si>
    <t>61.5 (54, 67)</t>
  </si>
  <si>
    <t>64 (63, 66)</t>
  </si>
  <si>
    <t>69 (66, 73)</t>
  </si>
  <si>
    <t>64 (57, 68)</t>
  </si>
  <si>
    <t>0.7146 (0.6602, 0.7529)</t>
  </si>
  <si>
    <t>0.661 (0.6124, 0.7213)</t>
  </si>
  <si>
    <t>0.347 (0.3111, 0.3832)</t>
  </si>
  <si>
    <t>0.3726 (0.2967, 0.4484)</t>
  </si>
  <si>
    <t>0.2374 (0.1603, 0.3819)</t>
  </si>
  <si>
    <t>0.4591 (0.4112, 0.5263)</t>
  </si>
  <si>
    <t>0.195 (0.1845, 0.2166)</t>
  </si>
  <si>
    <t>0.1416 (0.1308, 0.149)</t>
  </si>
  <si>
    <t>0.3125 (0.2488, 0.3922)</t>
  </si>
  <si>
    <t>0.3237 (0.2867, 0.3649)</t>
  </si>
  <si>
    <t>0.2134 (0.1693, 0.2323)</t>
  </si>
  <si>
    <t>0.4772 (0.4171, 0.5243)</t>
  </si>
  <si>
    <t>0.3956 (0.3683, 0.4349)</t>
  </si>
  <si>
    <t>0.7844 (0.7438, 0.8133)</t>
  </si>
  <si>
    <t>0.2357 (0.2294, 0.2452)</t>
  </si>
  <si>
    <t>0.4604 (0.4236, 0.4952)</t>
  </si>
  <si>
    <t>0.2436 (0.2227, 0.2657)</t>
  </si>
  <si>
    <t>0.0554 (0.053, 0.0635)</t>
  </si>
  <si>
    <t>0.3408 (0.3165, 0.3844)</t>
  </si>
  <si>
    <t>0.6676 (0.6209, 0.7006)</t>
  </si>
  <si>
    <t>0.7023 (0.6577, 0.7407)</t>
  </si>
  <si>
    <t>0.7186 (0.6656, 0.7569)</t>
  </si>
  <si>
    <t>0.1735 (0.1504, 0.1844)</t>
  </si>
  <si>
    <t>0.1381 (0.1301, 0.1476)</t>
  </si>
  <si>
    <t>0.5452 (0.459, 0.6616)</t>
  </si>
  <si>
    <t>0.5793 (0.493, 0.6757)</t>
  </si>
  <si>
    <t>0.4436 (0.4098, 0.4747)</t>
  </si>
  <si>
    <t>0.5021 (0.4449, 0.5771)</t>
  </si>
  <si>
    <t>0.8735 (0.8395, 0.9023)</t>
  </si>
  <si>
    <t>0.0276 (0.0125, 0.048)</t>
  </si>
  <si>
    <t>0.0531 (0.0527, 0.0725)</t>
  </si>
  <si>
    <t>0.1488 (0.1031, 0.2063)</t>
  </si>
  <si>
    <t>0.7362 (0.5874, 0.7942)</t>
  </si>
  <si>
    <t>0.69 (0.65, 0.71)</t>
  </si>
  <si>
    <t>0.565 (0.54, 0.6)</t>
  </si>
  <si>
    <t>0.57 (0.55, 0.57)</t>
  </si>
  <si>
    <t>0.62 (0.6, 0.65)</t>
  </si>
  <si>
    <t>0.65 (0.57, 0.72)</t>
  </si>
  <si>
    <t>0.61 (0.59, 0.64)</t>
  </si>
  <si>
    <t>0.55 (0.45, 0.67)</t>
  </si>
  <si>
    <t>0.56 (0.52, 0.6)</t>
  </si>
  <si>
    <t>0.68 (0.66, 0.69)</t>
  </si>
  <si>
    <t>0.48 (0.46, 0.5)</t>
  </si>
  <si>
    <t>0.76 (0.71, 0.81)</t>
  </si>
  <si>
    <t>0.52 (0.51, 0.54)</t>
  </si>
  <si>
    <t>0.755 (0.72, 0.78)</t>
  </si>
  <si>
    <t>0.67 (0.59, 0.8)</t>
  </si>
  <si>
    <t>0.67 (0.66, 0.69)</t>
  </si>
  <si>
    <t>0.65 (0.63, 0.67)</t>
  </si>
  <si>
    <t>0.43 (0.41, 0.46)</t>
  </si>
  <si>
    <t>0.47 (0.45, 0.49)</t>
  </si>
  <si>
    <t>0.595 (0.5, 0.62)</t>
  </si>
  <si>
    <t>0.73 (0.72, 0.75)</t>
  </si>
  <si>
    <t>0.41 (0.38, 0.47)</t>
  </si>
  <si>
    <t>0.7 (0.67, 0.72)</t>
  </si>
  <si>
    <t>0.545 (0.52, 0.56)</t>
  </si>
  <si>
    <t>0.65 (0.63, 0.68)</t>
  </si>
  <si>
    <t>0.65 (0.62, 0.68)</t>
  </si>
  <si>
    <t>0.485 (0.45, 0.5)</t>
  </si>
  <si>
    <t>0.55 (0.47, 0.6)</t>
  </si>
  <si>
    <t>0.53 (0.46, 0.57)</t>
  </si>
  <si>
    <t>0.445 (0.39, 0.51)</t>
  </si>
  <si>
    <t>0.72 (0.69, 0.75)</t>
  </si>
  <si>
    <t>0.735 (0.71, 0.78)</t>
  </si>
  <si>
    <t>0.815 (0.79, 0.83)</t>
  </si>
  <si>
    <t>Median age (95% CI)*</t>
  </si>
  <si>
    <t>Median GI score (95% CI)*</t>
  </si>
  <si>
    <t>Median tumour purity (95% CI)*</t>
  </si>
  <si>
    <t>WGD fraction*</t>
  </si>
  <si>
    <t>Supplementary Table 1: Summary of the number of samples and clinical variables used in the study</t>
  </si>
  <si>
    <t>Age</t>
  </si>
  <si>
    <t>Gender</t>
  </si>
  <si>
    <t>Race</t>
  </si>
  <si>
    <t>Pathologic_stage</t>
  </si>
  <si>
    <t>Histologic_grade</t>
  </si>
  <si>
    <t>Subtype</t>
  </si>
  <si>
    <t>Smoking_history</t>
  </si>
  <si>
    <t>Alcohol_consumption</t>
  </si>
  <si>
    <t>Hepatitis</t>
  </si>
  <si>
    <t>Figo_stage</t>
  </si>
  <si>
    <t>ER_status</t>
  </si>
  <si>
    <t>Gleason_score</t>
  </si>
  <si>
    <t>x</t>
  </si>
  <si>
    <t>x (missing &gt; 10%)</t>
  </si>
  <si>
    <t>NA</t>
  </si>
  <si>
    <t>Tumour purity</t>
  </si>
  <si>
    <t>SCNAs</t>
  </si>
  <si>
    <t>GI, LOH, WGD</t>
  </si>
  <si>
    <t>Variable</t>
  </si>
  <si>
    <t>Groups</t>
  </si>
  <si>
    <t>Num</t>
  </si>
  <si>
    <t>Percentage</t>
  </si>
  <si>
    <t>gender</t>
  </si>
  <si>
    <t>FEMALE</t>
  </si>
  <si>
    <t>MALE</t>
  </si>
  <si>
    <t>race</t>
  </si>
  <si>
    <t>ASIAN</t>
  </si>
  <si>
    <t>BLACK OR AFRICAN AMERICAN</t>
  </si>
  <si>
    <t>WHITE</t>
  </si>
  <si>
    <t>* missing &gt; 10%</t>
  </si>
  <si>
    <t>pathologic_stage</t>
  </si>
  <si>
    <t>Stage I</t>
  </si>
  <si>
    <t>Stage II</t>
  </si>
  <si>
    <t>Stage III</t>
  </si>
  <si>
    <t>Stage IV</t>
  </si>
  <si>
    <t>*Median age and 95% confidence interval, median GI score and 95% confidence interval, median tumour purity and 95% confidence interval, WGD fraction were calculated from all samples used in GI, LOH and WGD analyses</t>
  </si>
  <si>
    <t>histologic_grade</t>
  </si>
  <si>
    <t>High Grade</t>
  </si>
  <si>
    <t>Low Grade</t>
  </si>
  <si>
    <t>subtype</t>
  </si>
  <si>
    <t>Non-Papillary</t>
  </si>
  <si>
    <t>Papillary</t>
  </si>
  <si>
    <t>smoking_history</t>
  </si>
  <si>
    <t>Lifelong Non-smoker</t>
  </si>
  <si>
    <t>Current smoker</t>
  </si>
  <si>
    <t>Current reformed smoker</t>
  </si>
  <si>
    <t>AMERICAN INDIAN OR ALASKA NATIVE</t>
  </si>
  <si>
    <t>Stage V</t>
  </si>
  <si>
    <t>Indeterminate</t>
  </si>
  <si>
    <t>Negative</t>
  </si>
  <si>
    <t>Positive</t>
  </si>
  <si>
    <t>NATIVE HAWAIIAN OR OTHER PACIFIC ISLANDER</t>
  </si>
  <si>
    <t>figo_stage</t>
  </si>
  <si>
    <t>G1</t>
  </si>
  <si>
    <t>G2</t>
  </si>
  <si>
    <t>G3</t>
  </si>
  <si>
    <t>GX</t>
  </si>
  <si>
    <t>Colon Adenocarcinoma</t>
  </si>
  <si>
    <t>Colon Mucinous Adenocarcinoma</t>
  </si>
  <si>
    <t>Diffuse large B-cell lymphoma (DLBCL) NOS (any anatomic site nodal or extranodal)</t>
  </si>
  <si>
    <t>Primary DLBCL of the CNS</t>
  </si>
  <si>
    <t>Primary mediastinal (thymic) DLBCL</t>
  </si>
  <si>
    <t>alcohol_history</t>
  </si>
  <si>
    <t>NO</t>
  </si>
  <si>
    <t>YES</t>
  </si>
  <si>
    <t>G3.G4</t>
  </si>
  <si>
    <t>Biphasic mesothelioma</t>
  </si>
  <si>
    <t>Diffuse malignant mesothelioma - NOS</t>
  </si>
  <si>
    <t>Epithelioid mesothelioma</t>
  </si>
  <si>
    <t>Sarcomatoid mesothelioma</t>
  </si>
  <si>
    <t>GB</t>
  </si>
  <si>
    <t>gleason_score</t>
  </si>
  <si>
    <t>&lt;=6</t>
  </si>
  <si>
    <t>7(3+4)</t>
  </si>
  <si>
    <t>7(4+3)</t>
  </si>
  <si>
    <t>&gt;=8</t>
  </si>
  <si>
    <t>Rectal Adenocarcinoma</t>
  </si>
  <si>
    <t>Rectal Mucinous Adenocarcinoma</t>
  </si>
  <si>
    <t>Dedifferentiated liposarcoma</t>
  </si>
  <si>
    <t>Desmoid Tumor</t>
  </si>
  <si>
    <t>Giant cell 'MFH' / Undifferentiated pleomorphic sarcoma with giant cells</t>
  </si>
  <si>
    <t>Leiomyosarcoma (LMS)</t>
  </si>
  <si>
    <t>Malignant Peripheral Nerve Sheath Tumors (MPNST)</t>
  </si>
  <si>
    <t>Myxofibrosarcom</t>
  </si>
  <si>
    <t>Pleomorphic 'MFH' / Undifferentiated pleomorphic sarcoma</t>
  </si>
  <si>
    <t>Sarcoma; synovial; poorly differentiated</t>
  </si>
  <si>
    <t>Synovial Sarcoma - Biphasic</t>
  </si>
  <si>
    <t>Synovial Sarcoma - Monophasic</t>
  </si>
  <si>
    <t>Undifferentiated Pleomorphic Sarcoma (UPS)</t>
  </si>
  <si>
    <t>I/II NOS</t>
  </si>
  <si>
    <t>Stage 0</t>
  </si>
  <si>
    <t>IS</t>
  </si>
  <si>
    <t>Non-Seminoma</t>
  </si>
  <si>
    <t>Seminoma</t>
  </si>
  <si>
    <t>Other, specify</t>
  </si>
  <si>
    <t>Thyroid Papillary Carcinoma - Classical/usual</t>
  </si>
  <si>
    <t>Thyroid Papillary Carcinoma - Follicular (&gt;= 99% follicular patterned)</t>
  </si>
  <si>
    <t>Thyroid Papillary Carcinoma - Tall Cell (&gt;= 50% tall cell features)</t>
  </si>
  <si>
    <t>join High Grade with G3</t>
  </si>
  <si>
    <t>Mutations (hypermutated tumours and MSI-H removed)</t>
  </si>
  <si>
    <t>374 (303)</t>
  </si>
  <si>
    <t>421 (282)</t>
  </si>
  <si>
    <t>132 (125)</t>
  </si>
  <si>
    <t>8899 (8448)</t>
  </si>
  <si>
    <t>Supplementary Data 1: Summary of the number of samples and clinical variables used in the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</si>
</sst>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22222"/>
      <name val="Arial"/>
      <family val="2"/>
    </font>
    <font>
      <sz val="12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12" xfId="0" applyBorder="1"/>
    <xf numFmtId="0" fontId="6" fillId="0" borderId="8" xfId="0" applyFont="1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6" fillId="0" borderId="10" xfId="0" applyFont="1" applyBorder="1"/>
    <xf numFmtId="0" fontId="8" fillId="0" borderId="0" xfId="0" applyFont="1"/>
    <xf numFmtId="0" fontId="8" fillId="0" borderId="12" xfId="0" applyFont="1" applyBorder="1"/>
    <xf numFmtId="0" fontId="8" fillId="0" borderId="15" xfId="0" applyFont="1" applyBorder="1"/>
    <xf numFmtId="0" fontId="8" fillId="0" borderId="13" xfId="0" applyFont="1" applyBorder="1"/>
    <xf numFmtId="0" fontId="6" fillId="0" borderId="2" xfId="0" applyFont="1" applyBorder="1"/>
    <xf numFmtId="0" fontId="6" fillId="0" borderId="14" xfId="0" applyFont="1" applyBorder="1"/>
    <xf numFmtId="0" fontId="6" fillId="0" borderId="11" xfId="0" applyFont="1" applyBorder="1"/>
    <xf numFmtId="0" fontId="8" fillId="0" borderId="14" xfId="0" applyFont="1" applyBorder="1"/>
    <xf numFmtId="0" fontId="8" fillId="0" borderId="11" xfId="0" applyFont="1" applyBorder="1"/>
    <xf numFmtId="0" fontId="1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sitchatsirisupachai/Desktop/Age_differences_cancer/Analysis_results/Summary_Cli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CC"/>
      <sheetName val="BLCA"/>
      <sheetName val="BRCA"/>
      <sheetName val="CESC"/>
      <sheetName val="CHOL"/>
      <sheetName val="COAD"/>
      <sheetName val="DLBC"/>
      <sheetName val="ESCA"/>
      <sheetName val="GBM"/>
      <sheetName val="HNSC"/>
      <sheetName val="KICH"/>
      <sheetName val="KIRC"/>
      <sheetName val="KIRP"/>
      <sheetName val="LAML"/>
      <sheetName val="LGG"/>
      <sheetName val="LIHC"/>
      <sheetName val="LUAD"/>
      <sheetName val="LUSC"/>
      <sheetName val="MESO"/>
      <sheetName val="OV"/>
      <sheetName val="PAAD"/>
      <sheetName val="PCPG"/>
      <sheetName val="PRAD"/>
      <sheetName val="READ"/>
      <sheetName val="SARC"/>
      <sheetName val="SKCM"/>
      <sheetName val="STAD"/>
      <sheetName val="TGCT"/>
      <sheetName val="THCA"/>
      <sheetName val="THYM"/>
      <sheetName val="UCEC"/>
      <sheetName val="UCS"/>
      <sheetName val="UVM"/>
    </sheetNames>
    <sheetDataSet>
      <sheetData sheetId="0"/>
      <sheetData sheetId="1"/>
      <sheetData sheetId="2"/>
      <sheetData sheetId="3"/>
      <sheetData sheetId="4">
        <row r="2">
          <cell r="C2">
            <v>287</v>
          </cell>
        </row>
        <row r="3">
          <cell r="C3">
            <v>8</v>
          </cell>
        </row>
        <row r="4">
          <cell r="C4">
            <v>18</v>
          </cell>
        </row>
        <row r="5">
          <cell r="C5">
            <v>26</v>
          </cell>
        </row>
        <row r="6">
          <cell r="C6">
            <v>2</v>
          </cell>
        </row>
        <row r="7">
          <cell r="C7">
            <v>199</v>
          </cell>
        </row>
        <row r="8">
          <cell r="C8">
            <v>34</v>
          </cell>
        </row>
        <row r="9">
          <cell r="C9">
            <v>151</v>
          </cell>
        </row>
        <row r="10">
          <cell r="C10">
            <v>66</v>
          </cell>
        </row>
        <row r="11">
          <cell r="C11">
            <v>46</v>
          </cell>
        </row>
        <row r="12">
          <cell r="C12">
            <v>19</v>
          </cell>
        </row>
        <row r="13">
          <cell r="C13">
            <v>5</v>
          </cell>
        </row>
        <row r="14">
          <cell r="C14">
            <v>18</v>
          </cell>
        </row>
        <row r="15">
          <cell r="C15">
            <v>126</v>
          </cell>
        </row>
        <row r="16">
          <cell r="C16">
            <v>112</v>
          </cell>
        </row>
        <row r="17">
          <cell r="C17">
            <v>23</v>
          </cell>
        </row>
        <row r="18">
          <cell r="C18">
            <v>8</v>
          </cell>
        </row>
        <row r="19">
          <cell r="C19">
            <v>138</v>
          </cell>
        </row>
        <row r="20">
          <cell r="C20">
            <v>62</v>
          </cell>
        </row>
        <row r="21">
          <cell r="C21">
            <v>48</v>
          </cell>
        </row>
        <row r="22">
          <cell r="C22">
            <v>39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1FBD-3F0B-794D-92DB-18C3B3593CC9}">
  <dimension ref="A1:O40"/>
  <sheetViews>
    <sheetView tabSelected="1" zoomScaleNormal="100" workbookViewId="0">
      <pane xSplit="1" topLeftCell="B1" activePane="topRight" state="frozen"/>
      <selection pane="topRight"/>
    </sheetView>
  </sheetViews>
  <sheetFormatPr baseColWidth="10" defaultRowHeight="19" x14ac:dyDescent="0.25"/>
  <cols>
    <col min="1" max="1" width="17.33203125" customWidth="1"/>
    <col min="2" max="2" width="59.83203125" bestFit="1" customWidth="1"/>
    <col min="3" max="3" width="23.1640625" bestFit="1" customWidth="1"/>
    <col min="4" max="4" width="23.1640625" customWidth="1"/>
    <col min="5" max="5" width="48.5" bestFit="1" customWidth="1"/>
    <col min="6" max="6" width="18.33203125" bestFit="1" customWidth="1"/>
    <col min="7" max="7" width="14.83203125" bestFit="1" customWidth="1"/>
    <col min="8" max="8" width="15.5" bestFit="1" customWidth="1"/>
    <col min="9" max="9" width="18.83203125" bestFit="1" customWidth="1"/>
    <col min="10" max="10" width="22.6640625" bestFit="1" customWidth="1"/>
    <col min="11" max="11" width="28.5" bestFit="1" customWidth="1"/>
    <col min="12" max="12" width="12.83203125" style="17" bestFit="1" customWidth="1"/>
    <col min="13" max="14" width="10.83203125" style="17"/>
    <col min="15" max="15" width="10.83203125" style="18"/>
  </cols>
  <sheetData>
    <row r="1" spans="1:15" s="1" customFormat="1" x14ac:dyDescent="0.25">
      <c r="A1" s="1" t="s">
        <v>309</v>
      </c>
      <c r="L1" s="16"/>
      <c r="M1" s="16"/>
      <c r="N1" s="16"/>
      <c r="O1" s="16"/>
    </row>
    <row r="2" spans="1:15" s="1" customFormat="1" ht="20" thickBot="1" x14ac:dyDescent="0.3">
      <c r="L2" s="16"/>
      <c r="M2" s="16"/>
      <c r="N2" s="16"/>
      <c r="O2" s="16"/>
    </row>
    <row r="3" spans="1:15" ht="20" thickBot="1" x14ac:dyDescent="0.3">
      <c r="C3" s="54" t="s">
        <v>66</v>
      </c>
      <c r="D3" s="55"/>
      <c r="E3" s="55"/>
      <c r="F3" s="55"/>
      <c r="G3" s="55"/>
      <c r="H3" s="56"/>
    </row>
    <row r="4" spans="1:15" ht="20" thickBot="1" x14ac:dyDescent="0.3">
      <c r="A4" s="2" t="s">
        <v>67</v>
      </c>
      <c r="B4" s="13" t="s">
        <v>101</v>
      </c>
      <c r="C4" s="2" t="s">
        <v>222</v>
      </c>
      <c r="D4" s="2" t="s">
        <v>221</v>
      </c>
      <c r="E4" s="2" t="s">
        <v>304</v>
      </c>
      <c r="F4" s="2" t="s">
        <v>63</v>
      </c>
      <c r="G4" s="2" t="s">
        <v>64</v>
      </c>
      <c r="H4" s="2" t="s">
        <v>65</v>
      </c>
      <c r="I4" s="13" t="s">
        <v>200</v>
      </c>
      <c r="J4" s="15" t="s">
        <v>201</v>
      </c>
      <c r="K4" s="15" t="s">
        <v>202</v>
      </c>
      <c r="L4" s="15" t="s">
        <v>203</v>
      </c>
    </row>
    <row r="5" spans="1:15" ht="18" x14ac:dyDescent="0.2">
      <c r="A5" s="3" t="s">
        <v>0</v>
      </c>
      <c r="B5" s="4" t="s">
        <v>68</v>
      </c>
      <c r="C5" s="4">
        <v>89</v>
      </c>
      <c r="D5" s="4">
        <v>89</v>
      </c>
      <c r="E5" s="9" t="s">
        <v>33</v>
      </c>
      <c r="F5" s="4">
        <v>76</v>
      </c>
      <c r="G5" s="4">
        <v>77</v>
      </c>
      <c r="H5" s="4">
        <v>78</v>
      </c>
      <c r="I5" s="10" t="s">
        <v>103</v>
      </c>
      <c r="J5" s="9" t="s">
        <v>135</v>
      </c>
      <c r="K5" s="9" t="s">
        <v>168</v>
      </c>
      <c r="L5" s="4">
        <v>0.83146067415730296</v>
      </c>
      <c r="M5"/>
      <c r="N5"/>
      <c r="O5" s="19"/>
    </row>
    <row r="6" spans="1:15" ht="18" x14ac:dyDescent="0.2">
      <c r="A6" s="5" t="s">
        <v>1</v>
      </c>
      <c r="B6" s="6" t="s">
        <v>69</v>
      </c>
      <c r="C6" s="6">
        <v>370</v>
      </c>
      <c r="D6" s="6">
        <v>369</v>
      </c>
      <c r="E6" s="10" t="s">
        <v>34</v>
      </c>
      <c r="F6" s="6">
        <v>361</v>
      </c>
      <c r="G6" s="6">
        <v>366</v>
      </c>
      <c r="H6" s="6">
        <v>370</v>
      </c>
      <c r="I6" s="10" t="s">
        <v>104</v>
      </c>
      <c r="J6" s="10" t="s">
        <v>136</v>
      </c>
      <c r="K6" s="10" t="s">
        <v>169</v>
      </c>
      <c r="L6" s="6">
        <v>0.66756756756756797</v>
      </c>
      <c r="M6"/>
      <c r="N6"/>
      <c r="O6" s="19"/>
    </row>
    <row r="7" spans="1:15" ht="18" x14ac:dyDescent="0.2">
      <c r="A7" s="5" t="s">
        <v>2</v>
      </c>
      <c r="B7" s="6" t="s">
        <v>70</v>
      </c>
      <c r="C7" s="6">
        <v>1015</v>
      </c>
      <c r="D7" s="6">
        <v>1011</v>
      </c>
      <c r="E7" s="10" t="s">
        <v>35</v>
      </c>
      <c r="F7" s="6">
        <v>922</v>
      </c>
      <c r="G7" s="6">
        <v>1011</v>
      </c>
      <c r="H7" s="6">
        <v>719</v>
      </c>
      <c r="I7" s="10" t="s">
        <v>105</v>
      </c>
      <c r="J7" s="10" t="s">
        <v>146</v>
      </c>
      <c r="K7" s="10" t="s">
        <v>170</v>
      </c>
      <c r="L7" s="6">
        <v>0.52216748768472898</v>
      </c>
      <c r="M7"/>
      <c r="N7"/>
      <c r="O7" s="19"/>
    </row>
    <row r="8" spans="1:15" ht="18" x14ac:dyDescent="0.2">
      <c r="A8" s="5" t="s">
        <v>3</v>
      </c>
      <c r="B8" s="6" t="s">
        <v>71</v>
      </c>
      <c r="C8" s="6">
        <v>287</v>
      </c>
      <c r="D8" s="6">
        <v>287</v>
      </c>
      <c r="E8" s="10" t="s">
        <v>36</v>
      </c>
      <c r="F8" s="6">
        <v>264</v>
      </c>
      <c r="G8" s="6">
        <v>284</v>
      </c>
      <c r="H8" s="6">
        <v>287</v>
      </c>
      <c r="I8" s="10" t="s">
        <v>106</v>
      </c>
      <c r="J8" s="10" t="s">
        <v>137</v>
      </c>
      <c r="K8" s="10" t="s">
        <v>171</v>
      </c>
      <c r="L8" s="6">
        <v>0.42857142857142899</v>
      </c>
      <c r="M8"/>
      <c r="N8"/>
      <c r="O8" s="19"/>
    </row>
    <row r="9" spans="1:15" ht="18" x14ac:dyDescent="0.2">
      <c r="A9" s="5" t="s">
        <v>4</v>
      </c>
      <c r="B9" s="6" t="s">
        <v>72</v>
      </c>
      <c r="C9" s="6">
        <v>35</v>
      </c>
      <c r="D9" s="6">
        <v>35</v>
      </c>
      <c r="E9" s="10" t="s">
        <v>37</v>
      </c>
      <c r="F9" s="6">
        <v>35</v>
      </c>
      <c r="G9" s="6">
        <v>35</v>
      </c>
      <c r="H9" s="6">
        <v>35</v>
      </c>
      <c r="I9" s="10" t="s">
        <v>107</v>
      </c>
      <c r="J9" s="10" t="s">
        <v>138</v>
      </c>
      <c r="K9" s="10" t="s">
        <v>172</v>
      </c>
      <c r="L9" s="6">
        <v>0.371428571428571</v>
      </c>
      <c r="M9"/>
      <c r="N9"/>
      <c r="O9" s="19"/>
    </row>
    <row r="10" spans="1:15" ht="18" x14ac:dyDescent="0.2">
      <c r="A10" s="5" t="s">
        <v>5</v>
      </c>
      <c r="B10" s="6" t="s">
        <v>73</v>
      </c>
      <c r="C10" s="6">
        <v>411</v>
      </c>
      <c r="D10" s="6">
        <v>411</v>
      </c>
      <c r="E10" s="10" t="s">
        <v>305</v>
      </c>
      <c r="F10" s="6">
        <v>323</v>
      </c>
      <c r="G10" s="6">
        <v>410</v>
      </c>
      <c r="H10" s="6">
        <v>278</v>
      </c>
      <c r="I10" s="10" t="s">
        <v>108</v>
      </c>
      <c r="J10" s="10" t="s">
        <v>147</v>
      </c>
      <c r="K10" s="10" t="s">
        <v>173</v>
      </c>
      <c r="L10" s="6">
        <v>0.46958637469586401</v>
      </c>
      <c r="M10"/>
      <c r="N10"/>
      <c r="O10" s="19"/>
    </row>
    <row r="11" spans="1:15" ht="18" x14ac:dyDescent="0.2">
      <c r="A11" s="5" t="s">
        <v>6</v>
      </c>
      <c r="B11" s="6" t="s">
        <v>74</v>
      </c>
      <c r="C11" s="6">
        <v>42</v>
      </c>
      <c r="D11" s="6">
        <v>42</v>
      </c>
      <c r="E11" s="10" t="s">
        <v>38</v>
      </c>
      <c r="F11" s="6">
        <v>32</v>
      </c>
      <c r="G11" s="6">
        <v>42</v>
      </c>
      <c r="H11" s="6">
        <v>42</v>
      </c>
      <c r="I11" s="10" t="s">
        <v>109</v>
      </c>
      <c r="J11" s="10" t="s">
        <v>139</v>
      </c>
      <c r="K11" s="10" t="s">
        <v>174</v>
      </c>
      <c r="L11" s="6">
        <v>0.35714285714285698</v>
      </c>
      <c r="M11"/>
      <c r="N11"/>
      <c r="O11" s="19"/>
    </row>
    <row r="12" spans="1:15" ht="18" x14ac:dyDescent="0.2">
      <c r="A12" s="5" t="s">
        <v>7</v>
      </c>
      <c r="B12" s="6" t="s">
        <v>75</v>
      </c>
      <c r="C12" s="6">
        <v>176</v>
      </c>
      <c r="D12" s="6">
        <v>176</v>
      </c>
      <c r="E12" s="10" t="s">
        <v>39</v>
      </c>
      <c r="F12" s="6">
        <v>165</v>
      </c>
      <c r="G12" s="6">
        <v>175</v>
      </c>
      <c r="H12" s="6">
        <v>176</v>
      </c>
      <c r="I12" s="10" t="s">
        <v>110</v>
      </c>
      <c r="J12" s="10" t="s">
        <v>148</v>
      </c>
      <c r="K12" s="10" t="s">
        <v>175</v>
      </c>
      <c r="L12" s="6">
        <v>0.70454545454545503</v>
      </c>
      <c r="M12"/>
      <c r="N12"/>
      <c r="O12" s="19"/>
    </row>
    <row r="13" spans="1:15" ht="18" x14ac:dyDescent="0.2">
      <c r="A13" s="5" t="s">
        <v>8</v>
      </c>
      <c r="B13" s="6" t="s">
        <v>76</v>
      </c>
      <c r="C13" s="6">
        <v>489</v>
      </c>
      <c r="D13" s="6">
        <v>489</v>
      </c>
      <c r="E13" s="10" t="s">
        <v>40</v>
      </c>
      <c r="F13" s="6">
        <v>116</v>
      </c>
      <c r="G13" s="6">
        <v>137</v>
      </c>
      <c r="H13" s="6">
        <v>259</v>
      </c>
      <c r="I13" s="10" t="s">
        <v>111</v>
      </c>
      <c r="J13" s="10" t="s">
        <v>149</v>
      </c>
      <c r="K13" s="10" t="s">
        <v>176</v>
      </c>
      <c r="L13" s="6">
        <v>0.33128834355828202</v>
      </c>
      <c r="M13"/>
      <c r="N13"/>
      <c r="O13" s="19"/>
    </row>
    <row r="14" spans="1:15" ht="18" x14ac:dyDescent="0.2">
      <c r="A14" s="5" t="s">
        <v>9</v>
      </c>
      <c r="B14" s="6" t="s">
        <v>77</v>
      </c>
      <c r="C14" s="6">
        <v>489</v>
      </c>
      <c r="D14" s="6">
        <v>489</v>
      </c>
      <c r="E14" s="10" t="s">
        <v>41</v>
      </c>
      <c r="F14" s="6">
        <v>459</v>
      </c>
      <c r="G14" s="6">
        <v>481</v>
      </c>
      <c r="H14" s="6">
        <v>489</v>
      </c>
      <c r="I14" s="10" t="s">
        <v>112</v>
      </c>
      <c r="J14" s="10" t="s">
        <v>150</v>
      </c>
      <c r="K14" s="10" t="s">
        <v>177</v>
      </c>
      <c r="L14" s="6">
        <v>0.50920245398773001</v>
      </c>
      <c r="M14"/>
      <c r="N14"/>
      <c r="O14" s="19"/>
    </row>
    <row r="15" spans="1:15" ht="18" x14ac:dyDescent="0.2">
      <c r="A15" s="5" t="s">
        <v>10</v>
      </c>
      <c r="B15" s="6" t="s">
        <v>78</v>
      </c>
      <c r="C15" s="6">
        <v>66</v>
      </c>
      <c r="D15" s="6">
        <v>66</v>
      </c>
      <c r="E15" s="10" t="s">
        <v>42</v>
      </c>
      <c r="F15" s="6">
        <v>65</v>
      </c>
      <c r="G15" s="6">
        <v>66</v>
      </c>
      <c r="H15" s="6">
        <v>66</v>
      </c>
      <c r="I15" s="10" t="s">
        <v>113</v>
      </c>
      <c r="J15" s="10" t="s">
        <v>140</v>
      </c>
      <c r="K15" s="10" t="s">
        <v>178</v>
      </c>
      <c r="L15" s="6">
        <v>0.560606060606061</v>
      </c>
      <c r="M15"/>
      <c r="N15"/>
      <c r="O15" s="19"/>
    </row>
    <row r="16" spans="1:15" ht="18" x14ac:dyDescent="0.2">
      <c r="A16" s="5" t="s">
        <v>11</v>
      </c>
      <c r="B16" s="6" t="s">
        <v>79</v>
      </c>
      <c r="C16" s="6">
        <v>496</v>
      </c>
      <c r="D16" s="6">
        <v>496</v>
      </c>
      <c r="E16" s="10" t="s">
        <v>43</v>
      </c>
      <c r="F16" s="6">
        <v>331</v>
      </c>
      <c r="G16" s="6">
        <v>493</v>
      </c>
      <c r="H16" s="6">
        <v>296</v>
      </c>
      <c r="I16" s="10" t="s">
        <v>115</v>
      </c>
      <c r="J16" s="10" t="s">
        <v>141</v>
      </c>
      <c r="K16" s="10" t="s">
        <v>179</v>
      </c>
      <c r="L16" s="6">
        <v>0.280241935483871</v>
      </c>
      <c r="M16"/>
      <c r="N16"/>
      <c r="O16" s="19"/>
    </row>
    <row r="17" spans="1:15" ht="18" x14ac:dyDescent="0.2">
      <c r="A17" s="5" t="s">
        <v>12</v>
      </c>
      <c r="B17" s="6" t="s">
        <v>80</v>
      </c>
      <c r="C17" s="6">
        <v>228</v>
      </c>
      <c r="D17" s="6">
        <v>228</v>
      </c>
      <c r="E17" s="10" t="s">
        <v>44</v>
      </c>
      <c r="F17" s="6">
        <v>215</v>
      </c>
      <c r="G17" s="6">
        <v>228</v>
      </c>
      <c r="H17" s="6">
        <v>213</v>
      </c>
      <c r="I17" s="10" t="s">
        <v>114</v>
      </c>
      <c r="J17" s="10" t="s">
        <v>151</v>
      </c>
      <c r="K17" s="10" t="s">
        <v>180</v>
      </c>
      <c r="L17" s="6">
        <v>0.18859649122807001</v>
      </c>
      <c r="M17"/>
      <c r="N17"/>
      <c r="O17" s="19"/>
    </row>
    <row r="18" spans="1:15" ht="18" x14ac:dyDescent="0.2">
      <c r="A18" s="5" t="s">
        <v>13</v>
      </c>
      <c r="B18" s="6" t="s">
        <v>81</v>
      </c>
      <c r="C18" s="6">
        <v>126</v>
      </c>
      <c r="D18" s="6">
        <v>121</v>
      </c>
      <c r="E18" s="10" t="s">
        <v>45</v>
      </c>
      <c r="F18" s="6">
        <v>101</v>
      </c>
      <c r="G18" s="6">
        <v>102</v>
      </c>
      <c r="H18" s="6">
        <v>121</v>
      </c>
      <c r="I18" s="10" t="s">
        <v>116</v>
      </c>
      <c r="J18" s="10" t="s">
        <v>152</v>
      </c>
      <c r="K18" s="10" t="s">
        <v>181</v>
      </c>
      <c r="L18" s="6">
        <v>8.7301587301587297E-2</v>
      </c>
      <c r="M18"/>
      <c r="N18"/>
      <c r="O18" s="19"/>
    </row>
    <row r="19" spans="1:15" ht="18" x14ac:dyDescent="0.2">
      <c r="A19" s="5" t="s">
        <v>14</v>
      </c>
      <c r="B19" s="6" t="s">
        <v>82</v>
      </c>
      <c r="C19" s="6">
        <v>488</v>
      </c>
      <c r="D19" s="6">
        <v>488</v>
      </c>
      <c r="E19" s="10" t="s">
        <v>46</v>
      </c>
      <c r="F19" s="6">
        <v>482</v>
      </c>
      <c r="G19" s="6">
        <v>488</v>
      </c>
      <c r="H19" s="6">
        <v>488</v>
      </c>
      <c r="I19" s="10" t="s">
        <v>117</v>
      </c>
      <c r="J19" s="10" t="s">
        <v>142</v>
      </c>
      <c r="K19" s="10" t="s">
        <v>182</v>
      </c>
      <c r="L19" s="6">
        <v>0.29098360655737698</v>
      </c>
      <c r="M19"/>
      <c r="N19"/>
      <c r="O19" s="19"/>
    </row>
    <row r="20" spans="1:15" ht="18" x14ac:dyDescent="0.2">
      <c r="A20" s="5" t="s">
        <v>15</v>
      </c>
      <c r="B20" s="6" t="s">
        <v>83</v>
      </c>
      <c r="C20" s="6">
        <v>355</v>
      </c>
      <c r="D20" s="6">
        <v>355</v>
      </c>
      <c r="E20" s="10" t="s">
        <v>47</v>
      </c>
      <c r="F20" s="6">
        <v>334</v>
      </c>
      <c r="G20" s="6">
        <v>349</v>
      </c>
      <c r="H20" s="6">
        <v>355</v>
      </c>
      <c r="I20" s="10" t="s">
        <v>118</v>
      </c>
      <c r="J20" s="10" t="s">
        <v>153</v>
      </c>
      <c r="K20" s="10" t="s">
        <v>183</v>
      </c>
      <c r="L20" s="6">
        <v>0.43661971830985902</v>
      </c>
      <c r="M20"/>
      <c r="N20"/>
      <c r="O20" s="19"/>
    </row>
    <row r="21" spans="1:15" ht="18" x14ac:dyDescent="0.2">
      <c r="A21" s="5" t="s">
        <v>16</v>
      </c>
      <c r="B21" s="6" t="s">
        <v>84</v>
      </c>
      <c r="C21" s="6">
        <v>460</v>
      </c>
      <c r="D21" s="6">
        <v>460</v>
      </c>
      <c r="E21" s="10" t="s">
        <v>48</v>
      </c>
      <c r="F21" s="6">
        <v>446</v>
      </c>
      <c r="G21" s="6">
        <v>456</v>
      </c>
      <c r="H21" s="6">
        <v>402</v>
      </c>
      <c r="I21" s="10" t="s">
        <v>119</v>
      </c>
      <c r="J21" s="10" t="s">
        <v>154</v>
      </c>
      <c r="K21" s="10" t="s">
        <v>184</v>
      </c>
      <c r="L21" s="6">
        <v>0.61739130434782596</v>
      </c>
      <c r="M21"/>
      <c r="N21"/>
      <c r="O21" s="19"/>
    </row>
    <row r="22" spans="1:15" ht="18" x14ac:dyDescent="0.2">
      <c r="A22" s="5" t="s">
        <v>17</v>
      </c>
      <c r="B22" s="6" t="s">
        <v>85</v>
      </c>
      <c r="C22" s="6">
        <v>460</v>
      </c>
      <c r="D22" s="6">
        <v>460</v>
      </c>
      <c r="E22" s="10" t="s">
        <v>49</v>
      </c>
      <c r="F22" s="6">
        <v>426</v>
      </c>
      <c r="G22" s="6">
        <v>457</v>
      </c>
      <c r="H22" s="6">
        <v>336</v>
      </c>
      <c r="I22" s="10" t="s">
        <v>120</v>
      </c>
      <c r="J22" s="10" t="s">
        <v>155</v>
      </c>
      <c r="K22" s="10" t="s">
        <v>185</v>
      </c>
      <c r="L22" s="6">
        <v>0.61521739130434805</v>
      </c>
      <c r="M22"/>
      <c r="N22"/>
      <c r="O22" s="19"/>
    </row>
    <row r="23" spans="1:15" ht="18" x14ac:dyDescent="0.2">
      <c r="A23" s="5" t="s">
        <v>18</v>
      </c>
      <c r="B23" s="6" t="s">
        <v>86</v>
      </c>
      <c r="C23" s="6">
        <v>82</v>
      </c>
      <c r="D23" s="6">
        <v>82</v>
      </c>
      <c r="E23" s="10" t="s">
        <v>50</v>
      </c>
      <c r="F23" s="6">
        <v>77</v>
      </c>
      <c r="G23" s="6">
        <v>82</v>
      </c>
      <c r="H23" s="6">
        <v>82</v>
      </c>
      <c r="I23" s="10" t="s">
        <v>121</v>
      </c>
      <c r="J23" s="10" t="s">
        <v>143</v>
      </c>
      <c r="K23" s="10" t="s">
        <v>186</v>
      </c>
      <c r="L23" s="6">
        <v>0.292682926829268</v>
      </c>
      <c r="M23"/>
      <c r="N23"/>
      <c r="O23" s="19"/>
    </row>
    <row r="24" spans="1:15" ht="18" x14ac:dyDescent="0.2">
      <c r="A24" s="5" t="s">
        <v>19</v>
      </c>
      <c r="B24" s="6" t="s">
        <v>87</v>
      </c>
      <c r="C24" s="6">
        <v>556</v>
      </c>
      <c r="D24" s="6">
        <v>556</v>
      </c>
      <c r="E24" s="10" t="s">
        <v>51</v>
      </c>
      <c r="F24" s="6">
        <v>173</v>
      </c>
      <c r="G24" s="6">
        <v>288</v>
      </c>
      <c r="H24" s="6">
        <v>545</v>
      </c>
      <c r="I24" s="10" t="s">
        <v>111</v>
      </c>
      <c r="J24" s="10" t="s">
        <v>156</v>
      </c>
      <c r="K24" s="10" t="s">
        <v>187</v>
      </c>
      <c r="L24" s="6">
        <v>0.62769784172661902</v>
      </c>
      <c r="M24"/>
      <c r="N24"/>
      <c r="O24" s="19"/>
    </row>
    <row r="25" spans="1:15" ht="18" x14ac:dyDescent="0.2">
      <c r="A25" s="5" t="s">
        <v>20</v>
      </c>
      <c r="B25" s="6" t="s">
        <v>88</v>
      </c>
      <c r="C25" s="6">
        <v>133</v>
      </c>
      <c r="D25" s="6">
        <v>133</v>
      </c>
      <c r="E25" s="10" t="s">
        <v>52</v>
      </c>
      <c r="F25" s="6">
        <v>113</v>
      </c>
      <c r="G25" s="6">
        <v>127</v>
      </c>
      <c r="H25" s="6">
        <v>132</v>
      </c>
      <c r="I25" s="10" t="s">
        <v>122</v>
      </c>
      <c r="J25" s="10" t="s">
        <v>144</v>
      </c>
      <c r="K25" s="10" t="s">
        <v>188</v>
      </c>
      <c r="L25" s="6">
        <v>0.30075187969924799</v>
      </c>
      <c r="M25"/>
      <c r="N25"/>
      <c r="O25" s="19"/>
    </row>
    <row r="26" spans="1:15" ht="18" x14ac:dyDescent="0.2">
      <c r="A26" s="5" t="s">
        <v>21</v>
      </c>
      <c r="B26" s="6" t="s">
        <v>89</v>
      </c>
      <c r="C26" s="6">
        <v>165</v>
      </c>
      <c r="D26" s="6">
        <v>157</v>
      </c>
      <c r="E26" s="10" t="s">
        <v>53</v>
      </c>
      <c r="F26" s="6">
        <v>154</v>
      </c>
      <c r="G26" s="6">
        <v>165</v>
      </c>
      <c r="H26" s="6">
        <v>165</v>
      </c>
      <c r="I26" s="10" t="s">
        <v>123</v>
      </c>
      <c r="J26" s="10" t="s">
        <v>157</v>
      </c>
      <c r="K26" s="10" t="s">
        <v>189</v>
      </c>
      <c r="L26" s="6">
        <v>0.2</v>
      </c>
      <c r="M26"/>
      <c r="N26"/>
      <c r="O26" s="19"/>
    </row>
    <row r="27" spans="1:15" ht="18" x14ac:dyDescent="0.2">
      <c r="A27" s="5" t="s">
        <v>22</v>
      </c>
      <c r="B27" s="6" t="s">
        <v>90</v>
      </c>
      <c r="C27" s="6">
        <v>434</v>
      </c>
      <c r="D27" s="6">
        <v>434</v>
      </c>
      <c r="E27" s="10" t="s">
        <v>54</v>
      </c>
      <c r="F27" s="6">
        <v>425</v>
      </c>
      <c r="G27" s="6">
        <v>434</v>
      </c>
      <c r="H27" s="6">
        <v>434</v>
      </c>
      <c r="I27" s="10" t="s">
        <v>124</v>
      </c>
      <c r="J27" s="10" t="s">
        <v>158</v>
      </c>
      <c r="K27" s="10" t="s">
        <v>190</v>
      </c>
      <c r="L27" s="6">
        <v>0.25576036866359397</v>
      </c>
      <c r="M27"/>
      <c r="N27"/>
      <c r="O27" s="19"/>
    </row>
    <row r="28" spans="1:15" ht="18" x14ac:dyDescent="0.2">
      <c r="A28" s="5" t="s">
        <v>23</v>
      </c>
      <c r="B28" s="6" t="s">
        <v>91</v>
      </c>
      <c r="C28" s="6">
        <v>152</v>
      </c>
      <c r="D28" s="6">
        <v>152</v>
      </c>
      <c r="E28" s="10" t="s">
        <v>307</v>
      </c>
      <c r="F28" s="6">
        <v>109</v>
      </c>
      <c r="G28" s="6">
        <v>151</v>
      </c>
      <c r="H28" s="6">
        <v>95</v>
      </c>
      <c r="I28" s="10" t="s">
        <v>125</v>
      </c>
      <c r="J28" s="10" t="s">
        <v>159</v>
      </c>
      <c r="K28" s="10" t="s">
        <v>191</v>
      </c>
      <c r="L28" s="6">
        <v>0.54605263157894701</v>
      </c>
      <c r="M28"/>
      <c r="N28"/>
      <c r="O28" s="19"/>
    </row>
    <row r="29" spans="1:15" ht="18" x14ac:dyDescent="0.2">
      <c r="A29" s="5" t="s">
        <v>24</v>
      </c>
      <c r="B29" s="6" t="s">
        <v>92</v>
      </c>
      <c r="C29" s="6">
        <v>229</v>
      </c>
      <c r="D29" s="6">
        <v>229</v>
      </c>
      <c r="E29" s="10" t="s">
        <v>55</v>
      </c>
      <c r="F29" s="6">
        <v>209</v>
      </c>
      <c r="G29" s="6">
        <v>227</v>
      </c>
      <c r="H29" s="6">
        <v>229</v>
      </c>
      <c r="I29" s="10" t="s">
        <v>126</v>
      </c>
      <c r="J29" s="10" t="s">
        <v>160</v>
      </c>
      <c r="K29" s="10" t="s">
        <v>168</v>
      </c>
      <c r="L29" s="6">
        <v>0.67685589519650702</v>
      </c>
      <c r="M29"/>
      <c r="N29"/>
      <c r="O29" s="19"/>
    </row>
    <row r="30" spans="1:15" ht="18" x14ac:dyDescent="0.2">
      <c r="A30" s="5" t="s">
        <v>25</v>
      </c>
      <c r="B30" s="6" t="s">
        <v>93</v>
      </c>
      <c r="C30" s="6">
        <v>434</v>
      </c>
      <c r="D30" s="6">
        <v>434</v>
      </c>
      <c r="E30" s="10" t="s">
        <v>56</v>
      </c>
      <c r="F30" s="6">
        <v>332</v>
      </c>
      <c r="G30" s="6">
        <v>433</v>
      </c>
      <c r="H30" s="6">
        <v>434</v>
      </c>
      <c r="I30" s="10" t="s">
        <v>127</v>
      </c>
      <c r="J30" s="10" t="s">
        <v>161</v>
      </c>
      <c r="K30" s="10" t="s">
        <v>192</v>
      </c>
      <c r="L30" s="6">
        <v>0.495391705069124</v>
      </c>
      <c r="M30"/>
      <c r="N30"/>
      <c r="O30" s="19"/>
    </row>
    <row r="31" spans="1:15" ht="18" x14ac:dyDescent="0.2">
      <c r="A31" s="5" t="s">
        <v>26</v>
      </c>
      <c r="B31" s="6" t="s">
        <v>94</v>
      </c>
      <c r="C31" s="6">
        <v>388</v>
      </c>
      <c r="D31" s="6">
        <v>388</v>
      </c>
      <c r="E31" s="10" t="s">
        <v>57</v>
      </c>
      <c r="F31" s="6">
        <v>340</v>
      </c>
      <c r="G31" s="6">
        <v>365</v>
      </c>
      <c r="H31" s="6">
        <v>341</v>
      </c>
      <c r="I31" s="10" t="s">
        <v>128</v>
      </c>
      <c r="J31" s="10" t="s">
        <v>162</v>
      </c>
      <c r="K31" s="10" t="s">
        <v>193</v>
      </c>
      <c r="L31" s="6">
        <v>0.49742268041237098</v>
      </c>
      <c r="M31"/>
      <c r="N31"/>
      <c r="O31" s="19"/>
    </row>
    <row r="32" spans="1:15" ht="18" x14ac:dyDescent="0.2">
      <c r="A32" s="5" t="s">
        <v>27</v>
      </c>
      <c r="B32" s="6" t="s">
        <v>95</v>
      </c>
      <c r="C32" s="6">
        <v>129</v>
      </c>
      <c r="D32" s="6">
        <v>129</v>
      </c>
      <c r="E32" s="10" t="s">
        <v>58</v>
      </c>
      <c r="F32" s="6">
        <v>123</v>
      </c>
      <c r="G32" s="6">
        <v>129</v>
      </c>
      <c r="H32" s="6">
        <v>129</v>
      </c>
      <c r="I32" s="10" t="s">
        <v>129</v>
      </c>
      <c r="J32" s="10" t="s">
        <v>163</v>
      </c>
      <c r="K32" s="10" t="s">
        <v>194</v>
      </c>
      <c r="L32" s="6">
        <v>0.87596899224806202</v>
      </c>
      <c r="M32"/>
      <c r="N32"/>
      <c r="O32" s="19"/>
    </row>
    <row r="33" spans="1:15" ht="18" x14ac:dyDescent="0.2">
      <c r="A33" s="5" t="s">
        <v>28</v>
      </c>
      <c r="B33" s="6" t="s">
        <v>96</v>
      </c>
      <c r="C33" s="6">
        <v>260</v>
      </c>
      <c r="D33" s="6">
        <v>260</v>
      </c>
      <c r="E33" s="10" t="s">
        <v>59</v>
      </c>
      <c r="F33" s="6">
        <v>244</v>
      </c>
      <c r="G33" s="6">
        <v>259</v>
      </c>
      <c r="H33" s="6">
        <v>258</v>
      </c>
      <c r="I33" s="10" t="s">
        <v>130</v>
      </c>
      <c r="J33" s="10" t="s">
        <v>164</v>
      </c>
      <c r="K33" s="10" t="s">
        <v>195</v>
      </c>
      <c r="L33" s="6">
        <v>6.5384615384615402E-2</v>
      </c>
      <c r="M33"/>
      <c r="N33"/>
      <c r="O33" s="19"/>
    </row>
    <row r="34" spans="1:15" ht="18" x14ac:dyDescent="0.2">
      <c r="A34" s="5" t="s">
        <v>29</v>
      </c>
      <c r="B34" s="6" t="s">
        <v>97</v>
      </c>
      <c r="C34" s="6">
        <v>76</v>
      </c>
      <c r="D34" s="6">
        <v>76</v>
      </c>
      <c r="E34" s="10" t="s">
        <v>60</v>
      </c>
      <c r="F34" s="6">
        <v>73</v>
      </c>
      <c r="G34" s="6">
        <v>73</v>
      </c>
      <c r="H34" s="6">
        <v>76</v>
      </c>
      <c r="I34" s="10" t="s">
        <v>131</v>
      </c>
      <c r="J34" s="10" t="s">
        <v>165</v>
      </c>
      <c r="K34" s="10" t="s">
        <v>196</v>
      </c>
      <c r="L34" s="6">
        <v>0.21052631578947401</v>
      </c>
      <c r="M34"/>
      <c r="N34"/>
      <c r="O34" s="19"/>
    </row>
    <row r="35" spans="1:15" ht="18" x14ac:dyDescent="0.2">
      <c r="A35" s="5" t="s">
        <v>30</v>
      </c>
      <c r="B35" s="6" t="s">
        <v>98</v>
      </c>
      <c r="C35" s="6">
        <v>434</v>
      </c>
      <c r="D35" s="6">
        <v>434</v>
      </c>
      <c r="E35" s="10" t="s">
        <v>306</v>
      </c>
      <c r="F35" s="6">
        <v>406</v>
      </c>
      <c r="G35" s="6">
        <v>432</v>
      </c>
      <c r="H35" s="6">
        <v>360</v>
      </c>
      <c r="I35" s="10" t="s">
        <v>132</v>
      </c>
      <c r="J35" s="10" t="s">
        <v>166</v>
      </c>
      <c r="K35" s="10" t="s">
        <v>197</v>
      </c>
      <c r="L35" s="6">
        <v>0.32258064516128998</v>
      </c>
      <c r="M35"/>
      <c r="N35"/>
      <c r="O35" s="19"/>
    </row>
    <row r="36" spans="1:15" ht="18" x14ac:dyDescent="0.2">
      <c r="A36" s="5" t="s">
        <v>31</v>
      </c>
      <c r="B36" s="6" t="s">
        <v>99</v>
      </c>
      <c r="C36" s="6">
        <v>52</v>
      </c>
      <c r="D36" s="6">
        <v>52</v>
      </c>
      <c r="E36" s="10" t="s">
        <v>61</v>
      </c>
      <c r="F36" s="6">
        <v>52</v>
      </c>
      <c r="G36" s="6">
        <v>52</v>
      </c>
      <c r="H36" s="6">
        <v>52</v>
      </c>
      <c r="I36" s="10" t="s">
        <v>133</v>
      </c>
      <c r="J36" s="10" t="s">
        <v>167</v>
      </c>
      <c r="K36" s="10" t="s">
        <v>198</v>
      </c>
      <c r="L36" s="6">
        <v>0.75</v>
      </c>
      <c r="M36"/>
      <c r="N36"/>
      <c r="O36" s="19"/>
    </row>
    <row r="37" spans="1:15" thickBot="1" x14ac:dyDescent="0.25">
      <c r="A37" s="7" t="s">
        <v>32</v>
      </c>
      <c r="B37" s="8" t="s">
        <v>100</v>
      </c>
      <c r="C37" s="8">
        <v>72</v>
      </c>
      <c r="D37" s="8">
        <v>72</v>
      </c>
      <c r="E37" s="11" t="s">
        <v>62</v>
      </c>
      <c r="F37" s="8">
        <v>72</v>
      </c>
      <c r="G37" s="8">
        <v>72</v>
      </c>
      <c r="H37" s="8">
        <v>72</v>
      </c>
      <c r="I37" s="11" t="s">
        <v>134</v>
      </c>
      <c r="J37" s="11" t="s">
        <v>145</v>
      </c>
      <c r="K37" s="11" t="s">
        <v>199</v>
      </c>
      <c r="L37" s="8">
        <v>0.180555555555556</v>
      </c>
      <c r="M37"/>
      <c r="N37"/>
      <c r="O37" s="19"/>
    </row>
    <row r="38" spans="1:15" ht="20" thickBot="1" x14ac:dyDescent="0.3">
      <c r="B38" s="14" t="s">
        <v>102</v>
      </c>
      <c r="C38" s="8">
        <f>SUM(C5:C37)</f>
        <v>9678</v>
      </c>
      <c r="D38" s="8">
        <f>SUM(D5:D37)</f>
        <v>9660</v>
      </c>
      <c r="E38" s="11" t="s">
        <v>308</v>
      </c>
      <c r="F38" s="8">
        <f>SUM(F5:F37)</f>
        <v>8055</v>
      </c>
      <c r="G38" s="8">
        <f>SUM(G5:G37)</f>
        <v>8946</v>
      </c>
      <c r="H38" s="8">
        <f>SUM(H5:H37)</f>
        <v>8414</v>
      </c>
    </row>
    <row r="40" spans="1:15" x14ac:dyDescent="0.25">
      <c r="A40" t="s">
        <v>240</v>
      </c>
    </row>
  </sheetData>
  <mergeCells count="1">
    <mergeCell ref="C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C5B9-5F94-D444-8564-64E5E8053913}">
  <dimension ref="A1:E23"/>
  <sheetViews>
    <sheetView workbookViewId="0">
      <selection activeCell="H8" sqref="H8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5" x14ac:dyDescent="0.2">
      <c r="A2" s="57" t="s">
        <v>227</v>
      </c>
      <c r="B2" s="32" t="s">
        <v>228</v>
      </c>
      <c r="C2" s="32">
        <v>25</v>
      </c>
      <c r="D2" s="33">
        <f>C2/176 * 100</f>
        <v>14.204545454545455</v>
      </c>
    </row>
    <row r="3" spans="1:5" ht="17" thickBot="1" x14ac:dyDescent="0.25">
      <c r="A3" s="58"/>
      <c r="B3" s="34" t="s">
        <v>229</v>
      </c>
      <c r="C3" s="34">
        <v>151</v>
      </c>
      <c r="D3" s="35">
        <f t="shared" ref="D3:D23" si="0">C3/176 * 100</f>
        <v>85.795454545454547</v>
      </c>
    </row>
    <row r="4" spans="1:5" x14ac:dyDescent="0.2">
      <c r="A4" s="57" t="s">
        <v>230</v>
      </c>
      <c r="B4" s="32" t="s">
        <v>231</v>
      </c>
      <c r="C4" s="32">
        <v>44</v>
      </c>
      <c r="D4" s="33">
        <f t="shared" si="0"/>
        <v>25</v>
      </c>
    </row>
    <row r="5" spans="1:5" x14ac:dyDescent="0.2">
      <c r="A5" s="59"/>
      <c r="B5" t="s">
        <v>232</v>
      </c>
      <c r="C5">
        <v>5</v>
      </c>
      <c r="D5" s="36">
        <f t="shared" si="0"/>
        <v>2.8409090909090908</v>
      </c>
    </row>
    <row r="6" spans="1:5" x14ac:dyDescent="0.2">
      <c r="A6" s="59"/>
      <c r="B6" t="s">
        <v>233</v>
      </c>
      <c r="C6">
        <v>108</v>
      </c>
      <c r="D6" s="36">
        <f t="shared" si="0"/>
        <v>61.363636363636367</v>
      </c>
    </row>
    <row r="7" spans="1:5" ht="17" thickBot="1" x14ac:dyDescent="0.25">
      <c r="A7" s="58"/>
      <c r="B7" s="34" t="s">
        <v>219</v>
      </c>
      <c r="C7" s="34">
        <v>19</v>
      </c>
      <c r="D7" s="35">
        <f t="shared" si="0"/>
        <v>10.795454545454545</v>
      </c>
      <c r="E7" t="s">
        <v>234</v>
      </c>
    </row>
    <row r="8" spans="1:5" x14ac:dyDescent="0.2">
      <c r="A8" s="57" t="s">
        <v>235</v>
      </c>
      <c r="B8" s="32" t="s">
        <v>236</v>
      </c>
      <c r="C8" s="32">
        <v>16</v>
      </c>
      <c r="D8" s="33">
        <f t="shared" si="0"/>
        <v>9.0909090909090917</v>
      </c>
    </row>
    <row r="9" spans="1:5" x14ac:dyDescent="0.2">
      <c r="A9" s="60"/>
      <c r="B9" t="s">
        <v>237</v>
      </c>
      <c r="C9">
        <v>75</v>
      </c>
      <c r="D9" s="36">
        <f t="shared" si="0"/>
        <v>42.613636363636367</v>
      </c>
    </row>
    <row r="10" spans="1:5" x14ac:dyDescent="0.2">
      <c r="A10" s="60"/>
      <c r="B10" t="s">
        <v>238</v>
      </c>
      <c r="C10">
        <v>53</v>
      </c>
      <c r="D10" s="36">
        <f t="shared" si="0"/>
        <v>30.113636363636363</v>
      </c>
    </row>
    <row r="11" spans="1:5" x14ac:dyDescent="0.2">
      <c r="A11" s="60"/>
      <c r="B11" t="s">
        <v>239</v>
      </c>
      <c r="C11">
        <v>9</v>
      </c>
      <c r="D11" s="36">
        <f t="shared" si="0"/>
        <v>5.1136363636363642</v>
      </c>
    </row>
    <row r="12" spans="1:5" ht="17" thickBot="1" x14ac:dyDescent="0.25">
      <c r="A12" s="61"/>
      <c r="B12" s="34" t="s">
        <v>219</v>
      </c>
      <c r="C12" s="34">
        <v>23</v>
      </c>
      <c r="D12" s="35">
        <f t="shared" si="0"/>
        <v>13.068181818181818</v>
      </c>
      <c r="E12" t="s">
        <v>234</v>
      </c>
    </row>
    <row r="13" spans="1:5" x14ac:dyDescent="0.2">
      <c r="A13" s="57" t="s">
        <v>241</v>
      </c>
      <c r="B13" s="32" t="s">
        <v>258</v>
      </c>
      <c r="C13" s="32">
        <v>19</v>
      </c>
      <c r="D13" s="33">
        <f t="shared" si="0"/>
        <v>10.795454545454545</v>
      </c>
    </row>
    <row r="14" spans="1:5" x14ac:dyDescent="0.2">
      <c r="A14" s="59"/>
      <c r="B14" t="s">
        <v>259</v>
      </c>
      <c r="C14">
        <v>74</v>
      </c>
      <c r="D14" s="36">
        <f t="shared" si="0"/>
        <v>42.045454545454547</v>
      </c>
    </row>
    <row r="15" spans="1:5" x14ac:dyDescent="0.2">
      <c r="A15" s="59"/>
      <c r="B15" t="s">
        <v>260</v>
      </c>
      <c r="C15">
        <v>47</v>
      </c>
      <c r="D15" s="36">
        <f t="shared" si="0"/>
        <v>26.704545454545453</v>
      </c>
    </row>
    <row r="16" spans="1:5" ht="17" thickBot="1" x14ac:dyDescent="0.25">
      <c r="A16" s="58"/>
      <c r="B16" s="34" t="s">
        <v>261</v>
      </c>
      <c r="C16" s="34">
        <v>36</v>
      </c>
      <c r="D16" s="35">
        <f t="shared" si="0"/>
        <v>20.454545454545457</v>
      </c>
    </row>
    <row r="17" spans="1:5" x14ac:dyDescent="0.2">
      <c r="A17" s="57" t="s">
        <v>247</v>
      </c>
      <c r="B17" s="32" t="s">
        <v>248</v>
      </c>
      <c r="C17" s="32">
        <v>54</v>
      </c>
      <c r="D17" s="33">
        <f t="shared" si="0"/>
        <v>30.681818181818183</v>
      </c>
    </row>
    <row r="18" spans="1:5" x14ac:dyDescent="0.2">
      <c r="A18" s="59"/>
      <c r="B18" t="s">
        <v>249</v>
      </c>
      <c r="C18">
        <v>34</v>
      </c>
      <c r="D18" s="36">
        <f t="shared" si="0"/>
        <v>19.318181818181817</v>
      </c>
    </row>
    <row r="19" spans="1:5" x14ac:dyDescent="0.2">
      <c r="A19" s="59"/>
      <c r="B19" t="s">
        <v>250</v>
      </c>
      <c r="C19">
        <v>70</v>
      </c>
      <c r="D19" s="36">
        <f t="shared" si="0"/>
        <v>39.772727272727273</v>
      </c>
    </row>
    <row r="20" spans="1:5" ht="17" thickBot="1" x14ac:dyDescent="0.25">
      <c r="A20" s="58"/>
      <c r="B20" s="34" t="s">
        <v>219</v>
      </c>
      <c r="C20" s="34">
        <v>18</v>
      </c>
      <c r="D20" s="35">
        <f t="shared" si="0"/>
        <v>10.227272727272728</v>
      </c>
      <c r="E20" t="s">
        <v>234</v>
      </c>
    </row>
    <row r="21" spans="1:5" x14ac:dyDescent="0.2">
      <c r="A21" s="57" t="s">
        <v>267</v>
      </c>
      <c r="B21" s="32" t="s">
        <v>268</v>
      </c>
      <c r="C21" s="32">
        <v>52</v>
      </c>
      <c r="D21" s="33">
        <f t="shared" si="0"/>
        <v>29.545454545454547</v>
      </c>
    </row>
    <row r="22" spans="1:5" x14ac:dyDescent="0.2">
      <c r="A22" s="59"/>
      <c r="B22" t="s">
        <v>269</v>
      </c>
      <c r="C22">
        <v>121</v>
      </c>
      <c r="D22" s="36">
        <f t="shared" si="0"/>
        <v>68.75</v>
      </c>
    </row>
    <row r="23" spans="1:5" ht="17" thickBot="1" x14ac:dyDescent="0.25">
      <c r="A23" s="58"/>
      <c r="B23" s="34" t="s">
        <v>219</v>
      </c>
      <c r="C23" s="34">
        <v>3</v>
      </c>
      <c r="D23" s="35">
        <f t="shared" si="0"/>
        <v>1.7045454545454544</v>
      </c>
    </row>
  </sheetData>
  <mergeCells count="6">
    <mergeCell ref="A21:A23"/>
    <mergeCell ref="A2:A3"/>
    <mergeCell ref="A4:A7"/>
    <mergeCell ref="A8:A12"/>
    <mergeCell ref="A13:A16"/>
    <mergeCell ref="A17:A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9B54-5068-274A-BCDB-B8FEBFFFE842}">
  <dimension ref="A1:D7"/>
  <sheetViews>
    <sheetView workbookViewId="0">
      <selection activeCell="G12" sqref="G12"/>
    </sheetView>
  </sheetViews>
  <sheetFormatPr baseColWidth="10" defaultRowHeight="16" x14ac:dyDescent="0.2"/>
  <cols>
    <col min="1" max="1" width="9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190</v>
      </c>
      <c r="D2" s="33">
        <f>C2/489 * 100</f>
        <v>38.854805725971367</v>
      </c>
    </row>
    <row r="3" spans="1:4" ht="17" thickBot="1" x14ac:dyDescent="0.25">
      <c r="A3" s="58"/>
      <c r="B3" s="34" t="s">
        <v>229</v>
      </c>
      <c r="C3" s="34">
        <v>299</v>
      </c>
      <c r="D3" s="35">
        <f t="shared" ref="D3:D7" si="0">C3/489 * 100</f>
        <v>61.145194274028626</v>
      </c>
    </row>
    <row r="4" spans="1:4" x14ac:dyDescent="0.2">
      <c r="A4" s="57" t="s">
        <v>230</v>
      </c>
      <c r="B4" s="32" t="s">
        <v>231</v>
      </c>
      <c r="C4" s="32">
        <v>10</v>
      </c>
      <c r="D4" s="33">
        <f t="shared" si="0"/>
        <v>2.0449897750511248</v>
      </c>
    </row>
    <row r="5" spans="1:4" x14ac:dyDescent="0.2">
      <c r="A5" s="59"/>
      <c r="B5" t="s">
        <v>232</v>
      </c>
      <c r="C5">
        <v>45</v>
      </c>
      <c r="D5" s="36">
        <f t="shared" si="0"/>
        <v>9.2024539877300615</v>
      </c>
    </row>
    <row r="6" spans="1:4" x14ac:dyDescent="0.2">
      <c r="A6" s="59"/>
      <c r="B6" t="s">
        <v>233</v>
      </c>
      <c r="C6">
        <v>417</v>
      </c>
      <c r="D6" s="36">
        <f t="shared" si="0"/>
        <v>85.276073619631902</v>
      </c>
    </row>
    <row r="7" spans="1:4" ht="17" thickBot="1" x14ac:dyDescent="0.25">
      <c r="A7" s="58"/>
      <c r="B7" s="34" t="s">
        <v>219</v>
      </c>
      <c r="C7" s="34">
        <v>17</v>
      </c>
      <c r="D7" s="35">
        <f t="shared" si="0"/>
        <v>3.4764826175869121</v>
      </c>
    </row>
  </sheetData>
  <mergeCells count="2">
    <mergeCell ref="A2:A3"/>
    <mergeCell ref="A4:A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6023-D4D5-4842-A8EF-EFC85A632E7A}">
  <dimension ref="A1:E25"/>
  <sheetViews>
    <sheetView workbookViewId="0">
      <selection activeCell="F6" sqref="F6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5" x14ac:dyDescent="0.2">
      <c r="A2" s="57" t="s">
        <v>227</v>
      </c>
      <c r="B2" s="32" t="s">
        <v>228</v>
      </c>
      <c r="C2" s="32">
        <v>131</v>
      </c>
      <c r="D2" s="33">
        <f>C2/489 * 100</f>
        <v>26.789366053169733</v>
      </c>
    </row>
    <row r="3" spans="1:5" ht="17" thickBot="1" x14ac:dyDescent="0.25">
      <c r="A3" s="58"/>
      <c r="B3" s="34" t="s">
        <v>229</v>
      </c>
      <c r="C3" s="34">
        <v>358</v>
      </c>
      <c r="D3" s="35">
        <f t="shared" ref="D3:D25" si="0">C3/489 * 100</f>
        <v>73.210633946830256</v>
      </c>
    </row>
    <row r="4" spans="1:5" x14ac:dyDescent="0.2">
      <c r="A4" s="57" t="s">
        <v>230</v>
      </c>
      <c r="B4" s="32" t="s">
        <v>251</v>
      </c>
      <c r="C4" s="32">
        <v>2</v>
      </c>
      <c r="D4" s="33">
        <f t="shared" si="0"/>
        <v>0.40899795501022501</v>
      </c>
    </row>
    <row r="5" spans="1:5" x14ac:dyDescent="0.2">
      <c r="A5" s="59"/>
      <c r="B5" t="s">
        <v>231</v>
      </c>
      <c r="C5">
        <v>10</v>
      </c>
      <c r="D5" s="36">
        <f t="shared" si="0"/>
        <v>2.0449897750511248</v>
      </c>
    </row>
    <row r="6" spans="1:5" x14ac:dyDescent="0.2">
      <c r="A6" s="59"/>
      <c r="B6" t="s">
        <v>232</v>
      </c>
      <c r="C6">
        <v>47</v>
      </c>
      <c r="D6" s="36">
        <f t="shared" si="0"/>
        <v>9.6114519427402865</v>
      </c>
    </row>
    <row r="7" spans="1:5" x14ac:dyDescent="0.2">
      <c r="A7" s="59"/>
      <c r="B7" t="s">
        <v>233</v>
      </c>
      <c r="C7">
        <v>417</v>
      </c>
      <c r="D7" s="36">
        <f t="shared" si="0"/>
        <v>85.276073619631902</v>
      </c>
    </row>
    <row r="8" spans="1:5" ht="17" thickBot="1" x14ac:dyDescent="0.25">
      <c r="A8" s="58"/>
      <c r="B8" s="34" t="s">
        <v>219</v>
      </c>
      <c r="C8" s="34">
        <v>13</v>
      </c>
      <c r="D8" s="35">
        <f t="shared" si="0"/>
        <v>2.6584867075664622</v>
      </c>
    </row>
    <row r="9" spans="1:5" x14ac:dyDescent="0.2">
      <c r="A9" s="57" t="s">
        <v>235</v>
      </c>
      <c r="B9" s="32" t="s">
        <v>236</v>
      </c>
      <c r="C9" s="32">
        <v>23</v>
      </c>
      <c r="D9" s="33">
        <f t="shared" si="0"/>
        <v>4.703476482617587</v>
      </c>
    </row>
    <row r="10" spans="1:5" x14ac:dyDescent="0.2">
      <c r="A10" s="60"/>
      <c r="B10" t="s">
        <v>237</v>
      </c>
      <c r="C10">
        <v>66</v>
      </c>
      <c r="D10" s="36">
        <f t="shared" si="0"/>
        <v>13.496932515337424</v>
      </c>
    </row>
    <row r="11" spans="1:5" x14ac:dyDescent="0.2">
      <c r="A11" s="60"/>
      <c r="B11" t="s">
        <v>238</v>
      </c>
      <c r="C11">
        <v>76</v>
      </c>
      <c r="D11" s="36">
        <f t="shared" si="0"/>
        <v>15.541922290388548</v>
      </c>
    </row>
    <row r="12" spans="1:5" x14ac:dyDescent="0.2">
      <c r="A12" s="60"/>
      <c r="B12" t="s">
        <v>239</v>
      </c>
      <c r="C12">
        <v>253</v>
      </c>
      <c r="D12" s="36">
        <f t="shared" si="0"/>
        <v>51.738241308793455</v>
      </c>
    </row>
    <row r="13" spans="1:5" ht="17" thickBot="1" x14ac:dyDescent="0.25">
      <c r="A13" s="61"/>
      <c r="B13" s="34" t="s">
        <v>219</v>
      </c>
      <c r="C13" s="34">
        <v>71</v>
      </c>
      <c r="D13" s="35">
        <f t="shared" si="0"/>
        <v>14.519427402862986</v>
      </c>
      <c r="E13" t="s">
        <v>234</v>
      </c>
    </row>
    <row r="14" spans="1:5" x14ac:dyDescent="0.2">
      <c r="A14" s="57" t="s">
        <v>241</v>
      </c>
      <c r="B14" s="32" t="s">
        <v>258</v>
      </c>
      <c r="C14" s="32">
        <v>59</v>
      </c>
      <c r="D14" s="33">
        <f t="shared" si="0"/>
        <v>12.065439672801636</v>
      </c>
    </row>
    <row r="15" spans="1:5" x14ac:dyDescent="0.2">
      <c r="A15" s="59"/>
      <c r="B15" t="s">
        <v>259</v>
      </c>
      <c r="C15">
        <v>288</v>
      </c>
      <c r="D15" s="36">
        <f t="shared" si="0"/>
        <v>58.895705521472394</v>
      </c>
    </row>
    <row r="16" spans="1:5" x14ac:dyDescent="0.2">
      <c r="A16" s="59"/>
      <c r="B16" t="s">
        <v>270</v>
      </c>
      <c r="C16">
        <v>122</v>
      </c>
      <c r="D16" s="36">
        <f t="shared" si="0"/>
        <v>24.948875255623722</v>
      </c>
    </row>
    <row r="17" spans="1:4" x14ac:dyDescent="0.2">
      <c r="A17" s="59"/>
      <c r="B17" t="s">
        <v>261</v>
      </c>
      <c r="C17">
        <v>16</v>
      </c>
      <c r="D17" s="36">
        <f t="shared" si="0"/>
        <v>3.2719836400818001</v>
      </c>
    </row>
    <row r="18" spans="1:4" ht="17" thickBot="1" x14ac:dyDescent="0.25">
      <c r="A18" s="58"/>
      <c r="B18" s="34" t="s">
        <v>219</v>
      </c>
      <c r="C18" s="34">
        <v>4</v>
      </c>
      <c r="D18" s="35">
        <f t="shared" si="0"/>
        <v>0.81799591002045002</v>
      </c>
    </row>
    <row r="19" spans="1:4" x14ac:dyDescent="0.2">
      <c r="A19" s="57" t="s">
        <v>247</v>
      </c>
      <c r="B19" s="32" t="s">
        <v>248</v>
      </c>
      <c r="C19" s="32">
        <v>114</v>
      </c>
      <c r="D19" s="33">
        <f t="shared" si="0"/>
        <v>23.312883435582819</v>
      </c>
    </row>
    <row r="20" spans="1:4" x14ac:dyDescent="0.2">
      <c r="A20" s="59"/>
      <c r="B20" t="s">
        <v>249</v>
      </c>
      <c r="C20">
        <v>165</v>
      </c>
      <c r="D20" s="36">
        <f t="shared" si="0"/>
        <v>33.742331288343557</v>
      </c>
    </row>
    <row r="21" spans="1:4" x14ac:dyDescent="0.2">
      <c r="A21" s="59"/>
      <c r="B21" t="s">
        <v>250</v>
      </c>
      <c r="C21">
        <v>198</v>
      </c>
      <c r="D21" s="36">
        <f t="shared" si="0"/>
        <v>40.490797546012267</v>
      </c>
    </row>
    <row r="22" spans="1:4" ht="17" thickBot="1" x14ac:dyDescent="0.25">
      <c r="A22" s="58"/>
      <c r="B22" s="34" t="s">
        <v>219</v>
      </c>
      <c r="C22" s="34">
        <v>12</v>
      </c>
      <c r="D22" s="35">
        <f>C22/489 * 100</f>
        <v>2.4539877300613497</v>
      </c>
    </row>
    <row r="23" spans="1:4" x14ac:dyDescent="0.2">
      <c r="A23" s="57" t="s">
        <v>267</v>
      </c>
      <c r="B23" s="32" t="s">
        <v>268</v>
      </c>
      <c r="C23" s="32">
        <v>158</v>
      </c>
      <c r="D23" s="33">
        <f t="shared" si="0"/>
        <v>32.310838445807768</v>
      </c>
    </row>
    <row r="24" spans="1:4" x14ac:dyDescent="0.2">
      <c r="A24" s="59"/>
      <c r="B24" t="s">
        <v>269</v>
      </c>
      <c r="C24">
        <v>320</v>
      </c>
      <c r="D24" s="36">
        <f t="shared" si="0"/>
        <v>65.439672801635993</v>
      </c>
    </row>
    <row r="25" spans="1:4" ht="17" thickBot="1" x14ac:dyDescent="0.25">
      <c r="A25" s="58"/>
      <c r="B25" s="34" t="s">
        <v>219</v>
      </c>
      <c r="C25" s="34">
        <v>11</v>
      </c>
      <c r="D25" s="35">
        <f t="shared" si="0"/>
        <v>2.2494887525562373</v>
      </c>
    </row>
  </sheetData>
  <mergeCells count="6">
    <mergeCell ref="A23:A25"/>
    <mergeCell ref="A2:A3"/>
    <mergeCell ref="A4:A8"/>
    <mergeCell ref="A9:A13"/>
    <mergeCell ref="A14:A18"/>
    <mergeCell ref="A19:A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756E-A9C6-9143-9DA3-F9D721CC27FD}">
  <dimension ref="A1:D15"/>
  <sheetViews>
    <sheetView workbookViewId="0">
      <selection activeCell="F3" sqref="F3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27</v>
      </c>
      <c r="D2" s="33">
        <f>C2/66 * 100</f>
        <v>40.909090909090914</v>
      </c>
    </row>
    <row r="3" spans="1:4" ht="17" thickBot="1" x14ac:dyDescent="0.25">
      <c r="A3" s="58"/>
      <c r="B3" s="34" t="s">
        <v>229</v>
      </c>
      <c r="C3" s="34">
        <v>39</v>
      </c>
      <c r="D3" s="35">
        <f t="shared" ref="D3:D15" si="0">C3/66 * 100</f>
        <v>59.090909090909093</v>
      </c>
    </row>
    <row r="4" spans="1:4" x14ac:dyDescent="0.2">
      <c r="A4" s="57" t="s">
        <v>230</v>
      </c>
      <c r="B4" s="32" t="s">
        <v>231</v>
      </c>
      <c r="C4" s="32">
        <v>2</v>
      </c>
      <c r="D4" s="33">
        <f t="shared" si="0"/>
        <v>3.0303030303030303</v>
      </c>
    </row>
    <row r="5" spans="1:4" x14ac:dyDescent="0.2">
      <c r="A5" s="59"/>
      <c r="B5" t="s">
        <v>232</v>
      </c>
      <c r="C5">
        <v>4</v>
      </c>
      <c r="D5" s="36">
        <f t="shared" si="0"/>
        <v>6.0606060606060606</v>
      </c>
    </row>
    <row r="6" spans="1:4" x14ac:dyDescent="0.2">
      <c r="A6" s="59"/>
      <c r="B6" t="s">
        <v>233</v>
      </c>
      <c r="C6">
        <v>58</v>
      </c>
      <c r="D6" s="36">
        <f t="shared" si="0"/>
        <v>87.878787878787875</v>
      </c>
    </row>
    <row r="7" spans="1:4" ht="17" thickBot="1" x14ac:dyDescent="0.25">
      <c r="A7" s="58"/>
      <c r="B7" s="34" t="s">
        <v>219</v>
      </c>
      <c r="C7" s="34">
        <v>2</v>
      </c>
      <c r="D7" s="35">
        <f t="shared" si="0"/>
        <v>3.0303030303030303</v>
      </c>
    </row>
    <row r="8" spans="1:4" x14ac:dyDescent="0.2">
      <c r="A8" s="57" t="s">
        <v>235</v>
      </c>
      <c r="B8" s="32" t="s">
        <v>236</v>
      </c>
      <c r="C8" s="32">
        <v>21</v>
      </c>
      <c r="D8" s="33">
        <f t="shared" si="0"/>
        <v>31.818181818181817</v>
      </c>
    </row>
    <row r="9" spans="1:4" x14ac:dyDescent="0.2">
      <c r="A9" s="60"/>
      <c r="B9" t="s">
        <v>237</v>
      </c>
      <c r="C9">
        <v>25</v>
      </c>
      <c r="D9" s="36">
        <f t="shared" si="0"/>
        <v>37.878787878787875</v>
      </c>
    </row>
    <row r="10" spans="1:4" x14ac:dyDescent="0.2">
      <c r="A10" s="60"/>
      <c r="B10" t="s">
        <v>238</v>
      </c>
      <c r="C10">
        <v>14</v>
      </c>
      <c r="D10" s="36">
        <f t="shared" si="0"/>
        <v>21.212121212121211</v>
      </c>
    </row>
    <row r="11" spans="1:4" ht="17" thickBot="1" x14ac:dyDescent="0.25">
      <c r="A11" s="61"/>
      <c r="B11" s="34" t="s">
        <v>239</v>
      </c>
      <c r="C11" s="34">
        <v>6</v>
      </c>
      <c r="D11" s="35">
        <f t="shared" si="0"/>
        <v>9.0909090909090917</v>
      </c>
    </row>
    <row r="12" spans="1:4" x14ac:dyDescent="0.2">
      <c r="A12" s="57" t="s">
        <v>247</v>
      </c>
      <c r="B12" s="32" t="s">
        <v>248</v>
      </c>
      <c r="C12" s="32">
        <v>47</v>
      </c>
      <c r="D12" s="33">
        <f t="shared" si="0"/>
        <v>71.212121212121218</v>
      </c>
    </row>
    <row r="13" spans="1:4" x14ac:dyDescent="0.2">
      <c r="A13" s="59"/>
      <c r="B13" t="s">
        <v>249</v>
      </c>
      <c r="C13">
        <v>4</v>
      </c>
      <c r="D13" s="36">
        <f t="shared" si="0"/>
        <v>6.0606060606060606</v>
      </c>
    </row>
    <row r="14" spans="1:4" x14ac:dyDescent="0.2">
      <c r="A14" s="59"/>
      <c r="B14" t="s">
        <v>250</v>
      </c>
      <c r="C14">
        <v>9</v>
      </c>
      <c r="D14" s="36">
        <f t="shared" si="0"/>
        <v>13.636363636363635</v>
      </c>
    </row>
    <row r="15" spans="1:4" ht="17" thickBot="1" x14ac:dyDescent="0.25">
      <c r="A15" s="58"/>
      <c r="B15" s="34" t="s">
        <v>219</v>
      </c>
      <c r="C15" s="34">
        <v>6</v>
      </c>
      <c r="D15" s="35">
        <f t="shared" si="0"/>
        <v>9.0909090909090917</v>
      </c>
    </row>
  </sheetData>
  <mergeCells count="4">
    <mergeCell ref="A2:A3"/>
    <mergeCell ref="A4:A7"/>
    <mergeCell ref="A8:A11"/>
    <mergeCell ref="A12:A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EE99-5282-E542-B41A-D4C2395338F4}">
  <dimension ref="A1:E21"/>
  <sheetViews>
    <sheetView workbookViewId="0">
      <selection activeCell="F5" sqref="F5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173</v>
      </c>
      <c r="D2" s="33">
        <f>C2/496 * 100</f>
        <v>34.87903225806452</v>
      </c>
    </row>
    <row r="3" spans="1:4" ht="17" thickBot="1" x14ac:dyDescent="0.25">
      <c r="A3" s="58"/>
      <c r="B3" s="34" t="s">
        <v>229</v>
      </c>
      <c r="C3" s="34">
        <v>323</v>
      </c>
      <c r="D3" s="35">
        <f t="shared" ref="D3:D21" si="0">C3/496 * 100</f>
        <v>65.120967741935488</v>
      </c>
    </row>
    <row r="4" spans="1:4" x14ac:dyDescent="0.2">
      <c r="A4" s="57" t="s">
        <v>230</v>
      </c>
      <c r="B4" s="32" t="s">
        <v>231</v>
      </c>
      <c r="C4" s="32">
        <v>7</v>
      </c>
      <c r="D4" s="33">
        <f t="shared" si="0"/>
        <v>1.411290322580645</v>
      </c>
    </row>
    <row r="5" spans="1:4" x14ac:dyDescent="0.2">
      <c r="A5" s="59"/>
      <c r="B5" t="s">
        <v>232</v>
      </c>
      <c r="C5">
        <v>50</v>
      </c>
      <c r="D5" s="36">
        <f t="shared" si="0"/>
        <v>10.080645161290322</v>
      </c>
    </row>
    <row r="6" spans="1:4" x14ac:dyDescent="0.2">
      <c r="A6" s="59"/>
      <c r="B6" t="s">
        <v>233</v>
      </c>
      <c r="C6">
        <v>432</v>
      </c>
      <c r="D6" s="36">
        <f t="shared" si="0"/>
        <v>87.096774193548384</v>
      </c>
    </row>
    <row r="7" spans="1:4" ht="17" thickBot="1" x14ac:dyDescent="0.25">
      <c r="A7" s="58"/>
      <c r="B7" s="34" t="s">
        <v>219</v>
      </c>
      <c r="C7" s="34">
        <v>7</v>
      </c>
      <c r="D7" s="35">
        <f t="shared" si="0"/>
        <v>1.411290322580645</v>
      </c>
    </row>
    <row r="8" spans="1:4" x14ac:dyDescent="0.2">
      <c r="A8" s="57" t="s">
        <v>235</v>
      </c>
      <c r="B8" s="32" t="s">
        <v>236</v>
      </c>
      <c r="C8" s="32">
        <v>242</v>
      </c>
      <c r="D8" s="33">
        <f t="shared" si="0"/>
        <v>48.79032258064516</v>
      </c>
    </row>
    <row r="9" spans="1:4" x14ac:dyDescent="0.2">
      <c r="A9" s="60"/>
      <c r="B9" t="s">
        <v>237</v>
      </c>
      <c r="C9">
        <v>56</v>
      </c>
      <c r="D9" s="36">
        <f t="shared" si="0"/>
        <v>11.29032258064516</v>
      </c>
    </row>
    <row r="10" spans="1:4" x14ac:dyDescent="0.2">
      <c r="A10" s="60"/>
      <c r="B10" t="s">
        <v>238</v>
      </c>
      <c r="C10">
        <v>119</v>
      </c>
      <c r="D10" s="36">
        <f t="shared" si="0"/>
        <v>23.991935483870968</v>
      </c>
    </row>
    <row r="11" spans="1:4" x14ac:dyDescent="0.2">
      <c r="A11" s="60"/>
      <c r="B11" t="s">
        <v>239</v>
      </c>
      <c r="C11">
        <v>76</v>
      </c>
      <c r="D11" s="36">
        <f t="shared" si="0"/>
        <v>15.32258064516129</v>
      </c>
    </row>
    <row r="12" spans="1:4" ht="17" thickBot="1" x14ac:dyDescent="0.25">
      <c r="A12" s="61"/>
      <c r="B12" s="34" t="s">
        <v>219</v>
      </c>
      <c r="C12" s="34">
        <v>3</v>
      </c>
      <c r="D12" s="35">
        <f t="shared" si="0"/>
        <v>0.60483870967741937</v>
      </c>
    </row>
    <row r="13" spans="1:4" x14ac:dyDescent="0.2">
      <c r="A13" s="57" t="s">
        <v>241</v>
      </c>
      <c r="B13" s="32" t="s">
        <v>258</v>
      </c>
      <c r="C13" s="32">
        <v>13</v>
      </c>
      <c r="D13" s="33">
        <f t="shared" si="0"/>
        <v>2.620967741935484</v>
      </c>
    </row>
    <row r="14" spans="1:4" x14ac:dyDescent="0.2">
      <c r="A14" s="59"/>
      <c r="B14" t="s">
        <v>259</v>
      </c>
      <c r="C14">
        <v>210</v>
      </c>
      <c r="D14" s="36">
        <f t="shared" si="0"/>
        <v>42.338709677419359</v>
      </c>
    </row>
    <row r="15" spans="1:4" x14ac:dyDescent="0.2">
      <c r="A15" s="59"/>
      <c r="B15" t="s">
        <v>270</v>
      </c>
      <c r="C15">
        <v>265</v>
      </c>
      <c r="D15" s="36">
        <f t="shared" si="0"/>
        <v>53.427419354838712</v>
      </c>
    </row>
    <row r="16" spans="1:4" x14ac:dyDescent="0.2">
      <c r="A16" s="59"/>
      <c r="B16" t="s">
        <v>261</v>
      </c>
      <c r="C16">
        <v>5</v>
      </c>
      <c r="D16" s="36">
        <f t="shared" si="0"/>
        <v>1.0080645161290323</v>
      </c>
    </row>
    <row r="17" spans="1:5" ht="17" thickBot="1" x14ac:dyDescent="0.25">
      <c r="A17" s="58"/>
      <c r="B17" s="34" t="s">
        <v>219</v>
      </c>
      <c r="C17" s="34">
        <v>3</v>
      </c>
      <c r="D17" s="35">
        <f t="shared" si="0"/>
        <v>0.60483870967741937</v>
      </c>
    </row>
    <row r="18" spans="1:5" x14ac:dyDescent="0.2">
      <c r="A18" s="57" t="s">
        <v>247</v>
      </c>
      <c r="B18" s="32" t="s">
        <v>248</v>
      </c>
      <c r="C18" s="32">
        <v>44</v>
      </c>
      <c r="D18" s="33">
        <f t="shared" si="0"/>
        <v>8.870967741935484</v>
      </c>
    </row>
    <row r="19" spans="1:5" x14ac:dyDescent="0.2">
      <c r="A19" s="59"/>
      <c r="B19" t="s">
        <v>249</v>
      </c>
      <c r="C19">
        <v>17</v>
      </c>
      <c r="D19" s="36">
        <f t="shared" si="0"/>
        <v>3.4274193548387095</v>
      </c>
    </row>
    <row r="20" spans="1:5" x14ac:dyDescent="0.2">
      <c r="A20" s="59"/>
      <c r="B20" t="s">
        <v>250</v>
      </c>
      <c r="C20">
        <v>22</v>
      </c>
      <c r="D20" s="36">
        <f t="shared" si="0"/>
        <v>4.435483870967742</v>
      </c>
    </row>
    <row r="21" spans="1:5" ht="17" thickBot="1" x14ac:dyDescent="0.25">
      <c r="A21" s="58"/>
      <c r="B21" s="34" t="s">
        <v>219</v>
      </c>
      <c r="C21" s="34">
        <v>413</v>
      </c>
      <c r="D21" s="35">
        <f t="shared" si="0"/>
        <v>83.266129032258064</v>
      </c>
      <c r="E21" t="s">
        <v>234</v>
      </c>
    </row>
  </sheetData>
  <mergeCells count="5">
    <mergeCell ref="A2:A3"/>
    <mergeCell ref="A4:A7"/>
    <mergeCell ref="A8:A12"/>
    <mergeCell ref="A13:A17"/>
    <mergeCell ref="A18:A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78A8-BBFE-8F47-84EC-3B56C640740F}">
  <dimension ref="A1:E17"/>
  <sheetViews>
    <sheetView workbookViewId="0">
      <selection activeCell="F6" sqref="F6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66</v>
      </c>
      <c r="D2" s="33">
        <f>C2/228 * 100</f>
        <v>28.947368421052634</v>
      </c>
    </row>
    <row r="3" spans="1:4" ht="17" thickBot="1" x14ac:dyDescent="0.25">
      <c r="A3" s="58"/>
      <c r="B3" s="34" t="s">
        <v>229</v>
      </c>
      <c r="C3" s="34">
        <v>166</v>
      </c>
      <c r="D3" s="35">
        <f t="shared" ref="D3:D17" si="0">C3/228 * 100</f>
        <v>72.807017543859658</v>
      </c>
    </row>
    <row r="4" spans="1:4" x14ac:dyDescent="0.2">
      <c r="A4" s="57" t="s">
        <v>230</v>
      </c>
      <c r="B4" s="32" t="s">
        <v>251</v>
      </c>
      <c r="C4" s="32">
        <v>1</v>
      </c>
      <c r="D4" s="33">
        <f t="shared" si="0"/>
        <v>0.43859649122807015</v>
      </c>
    </row>
    <row r="5" spans="1:4" x14ac:dyDescent="0.2">
      <c r="A5" s="59"/>
      <c r="B5" t="s">
        <v>231</v>
      </c>
      <c r="C5">
        <v>5</v>
      </c>
      <c r="D5" s="36">
        <f t="shared" si="0"/>
        <v>2.1929824561403506</v>
      </c>
    </row>
    <row r="6" spans="1:4" x14ac:dyDescent="0.2">
      <c r="A6" s="59"/>
      <c r="B6" t="s">
        <v>232</v>
      </c>
      <c r="C6">
        <v>45</v>
      </c>
      <c r="D6" s="36">
        <f t="shared" si="0"/>
        <v>19.736842105263158</v>
      </c>
    </row>
    <row r="7" spans="1:4" x14ac:dyDescent="0.2">
      <c r="A7" s="59"/>
      <c r="B7" t="s">
        <v>233</v>
      </c>
      <c r="C7">
        <v>170</v>
      </c>
      <c r="D7" s="36">
        <f t="shared" si="0"/>
        <v>74.561403508771932</v>
      </c>
    </row>
    <row r="8" spans="1:4" ht="17" thickBot="1" x14ac:dyDescent="0.25">
      <c r="A8" s="58"/>
      <c r="B8" s="34" t="s">
        <v>219</v>
      </c>
      <c r="C8" s="34">
        <v>7</v>
      </c>
      <c r="D8" s="35">
        <f t="shared" si="0"/>
        <v>3.070175438596491</v>
      </c>
    </row>
    <row r="9" spans="1:4" x14ac:dyDescent="0.2">
      <c r="A9" s="57" t="s">
        <v>235</v>
      </c>
      <c r="B9" s="32" t="s">
        <v>236</v>
      </c>
      <c r="C9" s="32">
        <v>128</v>
      </c>
      <c r="D9" s="33">
        <f t="shared" si="0"/>
        <v>56.140350877192979</v>
      </c>
    </row>
    <row r="10" spans="1:4" x14ac:dyDescent="0.2">
      <c r="A10" s="60"/>
      <c r="B10" t="s">
        <v>237</v>
      </c>
      <c r="C10">
        <v>13</v>
      </c>
      <c r="D10" s="36">
        <f t="shared" si="0"/>
        <v>5.7017543859649118</v>
      </c>
    </row>
    <row r="11" spans="1:4" x14ac:dyDescent="0.2">
      <c r="A11" s="60"/>
      <c r="B11" t="s">
        <v>238</v>
      </c>
      <c r="C11">
        <v>50</v>
      </c>
      <c r="D11" s="36">
        <f t="shared" si="0"/>
        <v>21.929824561403507</v>
      </c>
    </row>
    <row r="12" spans="1:4" x14ac:dyDescent="0.2">
      <c r="A12" s="60"/>
      <c r="B12" t="s">
        <v>239</v>
      </c>
      <c r="C12">
        <v>15</v>
      </c>
      <c r="D12" s="36">
        <f t="shared" si="0"/>
        <v>6.5789473684210522</v>
      </c>
    </row>
    <row r="13" spans="1:4" ht="17" thickBot="1" x14ac:dyDescent="0.25">
      <c r="A13" s="61"/>
      <c r="B13" s="34" t="s">
        <v>219</v>
      </c>
      <c r="C13" s="34">
        <v>22</v>
      </c>
      <c r="D13" s="35">
        <f t="shared" si="0"/>
        <v>9.6491228070175428</v>
      </c>
    </row>
    <row r="14" spans="1:4" x14ac:dyDescent="0.2">
      <c r="A14" s="57" t="s">
        <v>247</v>
      </c>
      <c r="B14" s="32" t="s">
        <v>248</v>
      </c>
      <c r="C14" s="32">
        <v>91</v>
      </c>
      <c r="D14" s="33">
        <f t="shared" si="0"/>
        <v>39.912280701754391</v>
      </c>
    </row>
    <row r="15" spans="1:4" x14ac:dyDescent="0.2">
      <c r="A15" s="59"/>
      <c r="B15" t="s">
        <v>249</v>
      </c>
      <c r="C15">
        <v>26</v>
      </c>
      <c r="D15" s="36">
        <f t="shared" si="0"/>
        <v>11.403508771929824</v>
      </c>
    </row>
    <row r="16" spans="1:4" x14ac:dyDescent="0.2">
      <c r="A16" s="59"/>
      <c r="B16" t="s">
        <v>250</v>
      </c>
      <c r="C16">
        <v>75</v>
      </c>
      <c r="D16" s="36">
        <f t="shared" si="0"/>
        <v>32.894736842105267</v>
      </c>
    </row>
    <row r="17" spans="1:5" ht="17" thickBot="1" x14ac:dyDescent="0.25">
      <c r="A17" s="58"/>
      <c r="B17" s="34" t="s">
        <v>219</v>
      </c>
      <c r="C17" s="34">
        <v>36</v>
      </c>
      <c r="D17" s="35">
        <f t="shared" si="0"/>
        <v>15.789473684210526</v>
      </c>
      <c r="E17" t="s">
        <v>234</v>
      </c>
    </row>
  </sheetData>
  <mergeCells count="4">
    <mergeCell ref="A2:A3"/>
    <mergeCell ref="A4:A8"/>
    <mergeCell ref="A9:A13"/>
    <mergeCell ref="A14:A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0C3C-FFA8-1A48-ADB3-9FBF776077E8}">
  <dimension ref="A1:D7"/>
  <sheetViews>
    <sheetView workbookViewId="0">
      <selection activeCell="G13" sqref="G13"/>
    </sheetView>
  </sheetViews>
  <sheetFormatPr baseColWidth="10" defaultRowHeight="16" x14ac:dyDescent="0.2"/>
  <cols>
    <col min="1" max="1" width="9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54</v>
      </c>
      <c r="D2" s="33">
        <f>C2/126 * 100</f>
        <v>42.857142857142854</v>
      </c>
    </row>
    <row r="3" spans="1:4" ht="17" thickBot="1" x14ac:dyDescent="0.25">
      <c r="A3" s="58"/>
      <c r="B3" s="34" t="s">
        <v>229</v>
      </c>
      <c r="C3" s="34">
        <v>72</v>
      </c>
      <c r="D3" s="35">
        <f t="shared" ref="D3:D7" si="0">C3/126 * 100</f>
        <v>57.142857142857139</v>
      </c>
    </row>
    <row r="4" spans="1:4" x14ac:dyDescent="0.2">
      <c r="A4" s="57" t="s">
        <v>230</v>
      </c>
      <c r="B4" s="32" t="s">
        <v>231</v>
      </c>
      <c r="C4" s="32">
        <v>2</v>
      </c>
      <c r="D4" s="33">
        <f t="shared" si="0"/>
        <v>1.5873015873015872</v>
      </c>
    </row>
    <row r="5" spans="1:4" x14ac:dyDescent="0.2">
      <c r="A5" s="59"/>
      <c r="B5" t="s">
        <v>232</v>
      </c>
      <c r="C5">
        <v>11</v>
      </c>
      <c r="D5" s="36">
        <f t="shared" si="0"/>
        <v>8.7301587301587293</v>
      </c>
    </row>
    <row r="6" spans="1:4" x14ac:dyDescent="0.2">
      <c r="A6" s="59"/>
      <c r="B6" t="s">
        <v>233</v>
      </c>
      <c r="C6">
        <v>112</v>
      </c>
      <c r="D6" s="36">
        <f>C6/126 * 100</f>
        <v>88.888888888888886</v>
      </c>
    </row>
    <row r="7" spans="1:4" ht="17" thickBot="1" x14ac:dyDescent="0.25">
      <c r="A7" s="58"/>
      <c r="B7" s="34" t="s">
        <v>219</v>
      </c>
      <c r="C7" s="34">
        <v>1</v>
      </c>
      <c r="D7" s="35">
        <f t="shared" si="0"/>
        <v>0.79365079365079361</v>
      </c>
    </row>
  </sheetData>
  <mergeCells count="2">
    <mergeCell ref="A2:A3"/>
    <mergeCell ref="A4:A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A4B6-2088-BB48-818F-2DAF7F233BB7}">
  <dimension ref="A1:D11"/>
  <sheetViews>
    <sheetView workbookViewId="0">
      <selection activeCell="F5" sqref="F5"/>
    </sheetView>
  </sheetViews>
  <sheetFormatPr baseColWidth="10" defaultRowHeight="16" x14ac:dyDescent="0.2"/>
  <cols>
    <col min="1" max="1" width="14.6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218</v>
      </c>
      <c r="D2" s="33">
        <f>C2/488 * 100</f>
        <v>44.672131147540981</v>
      </c>
    </row>
    <row r="3" spans="1:4" ht="17" thickBot="1" x14ac:dyDescent="0.25">
      <c r="A3" s="58"/>
      <c r="B3" s="34" t="s">
        <v>229</v>
      </c>
      <c r="C3" s="34">
        <v>270</v>
      </c>
      <c r="D3" s="35">
        <f t="shared" ref="D3:D11" si="0">C3/488 * 100</f>
        <v>55.327868852459019</v>
      </c>
    </row>
    <row r="4" spans="1:4" x14ac:dyDescent="0.2">
      <c r="A4" s="57" t="s">
        <v>230</v>
      </c>
      <c r="B4" s="32" t="s">
        <v>251</v>
      </c>
      <c r="C4" s="32">
        <v>1</v>
      </c>
      <c r="D4" s="33">
        <f t="shared" si="0"/>
        <v>0.20491803278688525</v>
      </c>
    </row>
    <row r="5" spans="1:4" x14ac:dyDescent="0.2">
      <c r="A5" s="59"/>
      <c r="B5" t="s">
        <v>231</v>
      </c>
      <c r="C5">
        <v>8</v>
      </c>
      <c r="D5" s="36">
        <f t="shared" si="0"/>
        <v>1.639344262295082</v>
      </c>
    </row>
    <row r="6" spans="1:4" x14ac:dyDescent="0.2">
      <c r="A6" s="59"/>
      <c r="B6" t="s">
        <v>232</v>
      </c>
      <c r="C6">
        <v>20</v>
      </c>
      <c r="D6" s="36">
        <f t="shared" si="0"/>
        <v>4.0983606557377046</v>
      </c>
    </row>
    <row r="7" spans="1:4" x14ac:dyDescent="0.2">
      <c r="A7" s="59"/>
      <c r="B7" t="s">
        <v>233</v>
      </c>
      <c r="C7">
        <v>449</v>
      </c>
      <c r="D7" s="36">
        <f t="shared" si="0"/>
        <v>92.008196721311478</v>
      </c>
    </row>
    <row r="8" spans="1:4" ht="17" thickBot="1" x14ac:dyDescent="0.25">
      <c r="A8" s="58"/>
      <c r="B8" s="34" t="s">
        <v>219</v>
      </c>
      <c r="C8" s="34">
        <v>10</v>
      </c>
      <c r="D8" s="35">
        <f t="shared" si="0"/>
        <v>2.0491803278688523</v>
      </c>
    </row>
    <row r="9" spans="1:4" x14ac:dyDescent="0.2">
      <c r="A9" s="57" t="s">
        <v>241</v>
      </c>
      <c r="B9" s="32" t="s">
        <v>259</v>
      </c>
      <c r="C9" s="32">
        <v>229</v>
      </c>
      <c r="D9" s="33">
        <f t="shared" si="0"/>
        <v>46.92622950819672</v>
      </c>
    </row>
    <row r="10" spans="1:4" x14ac:dyDescent="0.2">
      <c r="A10" s="59"/>
      <c r="B10" t="s">
        <v>260</v>
      </c>
      <c r="C10">
        <v>258</v>
      </c>
      <c r="D10" s="36">
        <f t="shared" si="0"/>
        <v>52.868852459016388</v>
      </c>
    </row>
    <row r="11" spans="1:4" ht="17" thickBot="1" x14ac:dyDescent="0.25">
      <c r="A11" s="58"/>
      <c r="B11" s="34" t="s">
        <v>219</v>
      </c>
      <c r="C11" s="34">
        <v>1</v>
      </c>
      <c r="D11" s="35">
        <f t="shared" si="0"/>
        <v>0.20491803278688525</v>
      </c>
    </row>
  </sheetData>
  <mergeCells count="3">
    <mergeCell ref="A2:A3"/>
    <mergeCell ref="A4:A8"/>
    <mergeCell ref="A9:A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7A05-DAB6-864D-8F3E-523B988CC058}">
  <dimension ref="A1:D23"/>
  <sheetViews>
    <sheetView workbookViewId="0">
      <selection activeCell="G3" sqref="G3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113</v>
      </c>
      <c r="D2" s="33">
        <f>C2/355 * 100</f>
        <v>31.83098591549296</v>
      </c>
    </row>
    <row r="3" spans="1:4" ht="17" thickBot="1" x14ac:dyDescent="0.25">
      <c r="A3" s="58"/>
      <c r="B3" s="34" t="s">
        <v>229</v>
      </c>
      <c r="C3" s="34">
        <v>242</v>
      </c>
      <c r="D3" s="35">
        <f t="shared" ref="D3:D23" si="0">C3/355 * 100</f>
        <v>68.16901408450704</v>
      </c>
    </row>
    <row r="4" spans="1:4" x14ac:dyDescent="0.2">
      <c r="A4" s="57" t="s">
        <v>230</v>
      </c>
      <c r="B4" s="32" t="s">
        <v>251</v>
      </c>
      <c r="C4" s="32">
        <v>2</v>
      </c>
      <c r="D4" s="33">
        <f t="shared" si="0"/>
        <v>0.56338028169014087</v>
      </c>
    </row>
    <row r="5" spans="1:4" x14ac:dyDescent="0.2">
      <c r="A5" s="59"/>
      <c r="B5" t="s">
        <v>231</v>
      </c>
      <c r="C5">
        <v>156</v>
      </c>
      <c r="D5" s="36">
        <f t="shared" si="0"/>
        <v>43.943661971830991</v>
      </c>
    </row>
    <row r="6" spans="1:4" x14ac:dyDescent="0.2">
      <c r="A6" s="59"/>
      <c r="B6" t="s">
        <v>232</v>
      </c>
      <c r="C6">
        <v>15</v>
      </c>
      <c r="D6" s="36">
        <f t="shared" si="0"/>
        <v>4.225352112676056</v>
      </c>
    </row>
    <row r="7" spans="1:4" x14ac:dyDescent="0.2">
      <c r="A7" s="59"/>
      <c r="B7" t="s">
        <v>233</v>
      </c>
      <c r="C7">
        <v>173</v>
      </c>
      <c r="D7" s="36">
        <f t="shared" si="0"/>
        <v>48.732394366197184</v>
      </c>
    </row>
    <row r="8" spans="1:4" ht="17" thickBot="1" x14ac:dyDescent="0.25">
      <c r="A8" s="58"/>
      <c r="B8" s="34" t="s">
        <v>219</v>
      </c>
      <c r="C8" s="34">
        <v>9</v>
      </c>
      <c r="D8" s="35">
        <f t="shared" si="0"/>
        <v>2.535211267605634</v>
      </c>
    </row>
    <row r="9" spans="1:4" x14ac:dyDescent="0.2">
      <c r="A9" s="57" t="s">
        <v>235</v>
      </c>
      <c r="B9" s="32" t="s">
        <v>236</v>
      </c>
      <c r="C9" s="32">
        <v>163</v>
      </c>
      <c r="D9" s="33">
        <f t="shared" si="0"/>
        <v>45.91549295774648</v>
      </c>
    </row>
    <row r="10" spans="1:4" x14ac:dyDescent="0.2">
      <c r="A10" s="60"/>
      <c r="B10" t="s">
        <v>237</v>
      </c>
      <c r="C10">
        <v>85</v>
      </c>
      <c r="D10" s="36">
        <f t="shared" si="0"/>
        <v>23.943661971830984</v>
      </c>
    </row>
    <row r="11" spans="1:4" x14ac:dyDescent="0.2">
      <c r="A11" s="60"/>
      <c r="B11" t="s">
        <v>238</v>
      </c>
      <c r="C11">
        <v>79</v>
      </c>
      <c r="D11" s="36">
        <f t="shared" si="0"/>
        <v>22.253521126760564</v>
      </c>
    </row>
    <row r="12" spans="1:4" x14ac:dyDescent="0.2">
      <c r="A12" s="60"/>
      <c r="B12" t="s">
        <v>239</v>
      </c>
      <c r="C12">
        <v>5</v>
      </c>
      <c r="D12" s="36">
        <f t="shared" si="0"/>
        <v>1.4084507042253522</v>
      </c>
    </row>
    <row r="13" spans="1:4" ht="17" thickBot="1" x14ac:dyDescent="0.25">
      <c r="A13" s="61"/>
      <c r="B13" s="34" t="s">
        <v>219</v>
      </c>
      <c r="C13" s="34">
        <v>23</v>
      </c>
      <c r="D13" s="35">
        <f t="shared" si="0"/>
        <v>6.4788732394366191</v>
      </c>
    </row>
    <row r="14" spans="1:4" x14ac:dyDescent="0.2">
      <c r="A14" s="57" t="s">
        <v>241</v>
      </c>
      <c r="B14" s="32" t="s">
        <v>258</v>
      </c>
      <c r="C14" s="32">
        <v>46</v>
      </c>
      <c r="D14" s="33">
        <f t="shared" si="0"/>
        <v>12.957746478873238</v>
      </c>
    </row>
    <row r="15" spans="1:4" x14ac:dyDescent="0.2">
      <c r="A15" s="59"/>
      <c r="B15" t="s">
        <v>259</v>
      </c>
      <c r="C15">
        <v>170</v>
      </c>
      <c r="D15" s="36">
        <f t="shared" si="0"/>
        <v>47.887323943661968</v>
      </c>
    </row>
    <row r="16" spans="1:4" x14ac:dyDescent="0.2">
      <c r="A16" s="59"/>
      <c r="B16" t="s">
        <v>270</v>
      </c>
      <c r="C16">
        <v>134</v>
      </c>
      <c r="D16" s="36">
        <f t="shared" si="0"/>
        <v>37.74647887323944</v>
      </c>
    </row>
    <row r="17" spans="1:4" ht="17" thickBot="1" x14ac:dyDescent="0.25">
      <c r="A17" s="58"/>
      <c r="B17" s="34" t="s">
        <v>219</v>
      </c>
      <c r="C17" s="34">
        <v>5</v>
      </c>
      <c r="D17" s="35">
        <f t="shared" si="0"/>
        <v>1.4084507042253522</v>
      </c>
    </row>
    <row r="18" spans="1:4" x14ac:dyDescent="0.2">
      <c r="A18" s="57" t="s">
        <v>267</v>
      </c>
      <c r="B18" s="32" t="b">
        <v>0</v>
      </c>
      <c r="C18" s="32">
        <v>227</v>
      </c>
      <c r="D18" s="33">
        <f t="shared" si="0"/>
        <v>63.943661971830991</v>
      </c>
    </row>
    <row r="19" spans="1:4" x14ac:dyDescent="0.2">
      <c r="A19" s="59"/>
      <c r="B19" t="b">
        <v>1</v>
      </c>
      <c r="C19">
        <v>110</v>
      </c>
      <c r="D19" s="36">
        <f t="shared" si="0"/>
        <v>30.985915492957744</v>
      </c>
    </row>
    <row r="20" spans="1:4" ht="17" thickBot="1" x14ac:dyDescent="0.25">
      <c r="A20" s="58"/>
      <c r="B20" s="34" t="s">
        <v>219</v>
      </c>
      <c r="C20" s="34">
        <v>18</v>
      </c>
      <c r="D20" s="35">
        <f t="shared" si="0"/>
        <v>5.070422535211268</v>
      </c>
    </row>
    <row r="21" spans="1:4" x14ac:dyDescent="0.2">
      <c r="A21" s="57" t="s">
        <v>213</v>
      </c>
      <c r="B21" s="32" t="b">
        <v>0</v>
      </c>
      <c r="C21" s="32">
        <v>186</v>
      </c>
      <c r="D21" s="33">
        <f t="shared" si="0"/>
        <v>52.394366197183096</v>
      </c>
    </row>
    <row r="22" spans="1:4" x14ac:dyDescent="0.2">
      <c r="A22" s="59"/>
      <c r="B22" t="b">
        <v>1</v>
      </c>
      <c r="C22">
        <v>151</v>
      </c>
      <c r="D22" s="36">
        <f t="shared" si="0"/>
        <v>42.535211267605632</v>
      </c>
    </row>
    <row r="23" spans="1:4" ht="17" thickBot="1" x14ac:dyDescent="0.25">
      <c r="A23" s="58"/>
      <c r="B23" s="34" t="s">
        <v>219</v>
      </c>
      <c r="C23" s="34">
        <v>18</v>
      </c>
      <c r="D23" s="35">
        <f t="shared" si="0"/>
        <v>5.070422535211268</v>
      </c>
    </row>
  </sheetData>
  <mergeCells count="6">
    <mergeCell ref="A21:A23"/>
    <mergeCell ref="A2:A3"/>
    <mergeCell ref="A4:A8"/>
    <mergeCell ref="A9:A13"/>
    <mergeCell ref="A14:A17"/>
    <mergeCell ref="A18:A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6777-3017-0946-8A68-A9F781DEE50B}">
  <dimension ref="A1:D17"/>
  <sheetViews>
    <sheetView workbookViewId="0">
      <selection activeCell="F5" sqref="F5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245</v>
      </c>
      <c r="D2" s="33">
        <f>C2/460 * 100</f>
        <v>53.260869565217398</v>
      </c>
    </row>
    <row r="3" spans="1:4" ht="17" thickBot="1" x14ac:dyDescent="0.25">
      <c r="A3" s="58"/>
      <c r="B3" s="34" t="s">
        <v>229</v>
      </c>
      <c r="C3" s="34">
        <v>215</v>
      </c>
      <c r="D3" s="35">
        <f t="shared" ref="D3:D17" si="0">C3/460 * 100</f>
        <v>46.739130434782609</v>
      </c>
    </row>
    <row r="4" spans="1:4" x14ac:dyDescent="0.2">
      <c r="A4" s="57" t="s">
        <v>230</v>
      </c>
      <c r="B4" s="32" t="s">
        <v>251</v>
      </c>
      <c r="C4" s="32">
        <v>1</v>
      </c>
      <c r="D4" s="33">
        <f t="shared" si="0"/>
        <v>0.21739130434782608</v>
      </c>
    </row>
    <row r="5" spans="1:4" x14ac:dyDescent="0.2">
      <c r="A5" s="59"/>
      <c r="B5" t="s">
        <v>231</v>
      </c>
      <c r="C5">
        <v>6</v>
      </c>
      <c r="D5" s="36">
        <f t="shared" si="0"/>
        <v>1.3043478260869565</v>
      </c>
    </row>
    <row r="6" spans="1:4" x14ac:dyDescent="0.2">
      <c r="A6" s="59"/>
      <c r="B6" t="s">
        <v>232</v>
      </c>
      <c r="C6">
        <v>50</v>
      </c>
      <c r="D6" s="36">
        <f t="shared" si="0"/>
        <v>10.869565217391305</v>
      </c>
    </row>
    <row r="7" spans="1:4" x14ac:dyDescent="0.2">
      <c r="A7" s="59"/>
      <c r="B7" t="s">
        <v>233</v>
      </c>
      <c r="C7">
        <v>360</v>
      </c>
      <c r="D7" s="36">
        <f t="shared" si="0"/>
        <v>78.260869565217391</v>
      </c>
    </row>
    <row r="8" spans="1:4" ht="17" thickBot="1" x14ac:dyDescent="0.25">
      <c r="A8" s="58"/>
      <c r="B8" s="34" t="s">
        <v>219</v>
      </c>
      <c r="C8" s="34">
        <v>43</v>
      </c>
      <c r="D8" s="35">
        <f t="shared" si="0"/>
        <v>9.3478260869565215</v>
      </c>
    </row>
    <row r="9" spans="1:4" x14ac:dyDescent="0.2">
      <c r="A9" s="57" t="s">
        <v>235</v>
      </c>
      <c r="B9" s="32" t="s">
        <v>236</v>
      </c>
      <c r="C9" s="32">
        <v>244</v>
      </c>
      <c r="D9" s="33">
        <f t="shared" si="0"/>
        <v>53.04347826086957</v>
      </c>
    </row>
    <row r="10" spans="1:4" x14ac:dyDescent="0.2">
      <c r="A10" s="60"/>
      <c r="B10" t="s">
        <v>237</v>
      </c>
      <c r="C10">
        <v>111</v>
      </c>
      <c r="D10" s="36">
        <f t="shared" si="0"/>
        <v>24.130434782608695</v>
      </c>
    </row>
    <row r="11" spans="1:4" x14ac:dyDescent="0.2">
      <c r="A11" s="60"/>
      <c r="B11" t="s">
        <v>238</v>
      </c>
      <c r="C11">
        <v>74</v>
      </c>
      <c r="D11" s="36">
        <f t="shared" si="0"/>
        <v>16.086956521739129</v>
      </c>
    </row>
    <row r="12" spans="1:4" x14ac:dyDescent="0.2">
      <c r="A12" s="60"/>
      <c r="B12" t="s">
        <v>239</v>
      </c>
      <c r="C12">
        <v>24</v>
      </c>
      <c r="D12" s="36">
        <f t="shared" si="0"/>
        <v>5.2173913043478262</v>
      </c>
    </row>
    <row r="13" spans="1:4" ht="17" thickBot="1" x14ac:dyDescent="0.25">
      <c r="A13" s="61"/>
      <c r="B13" s="34" t="s">
        <v>219</v>
      </c>
      <c r="C13" s="34">
        <v>7</v>
      </c>
      <c r="D13" s="35">
        <f t="shared" si="0"/>
        <v>1.5217391304347827</v>
      </c>
    </row>
    <row r="14" spans="1:4" x14ac:dyDescent="0.2">
      <c r="A14" s="57" t="s">
        <v>247</v>
      </c>
      <c r="B14" s="32" t="s">
        <v>248</v>
      </c>
      <c r="C14" s="32">
        <v>62</v>
      </c>
      <c r="D14" s="33">
        <f t="shared" si="0"/>
        <v>13.478260869565217</v>
      </c>
    </row>
    <row r="15" spans="1:4" x14ac:dyDescent="0.2">
      <c r="A15" s="59"/>
      <c r="B15" t="s">
        <v>249</v>
      </c>
      <c r="C15">
        <v>112</v>
      </c>
      <c r="D15" s="36">
        <f t="shared" si="0"/>
        <v>24.347826086956523</v>
      </c>
    </row>
    <row r="16" spans="1:4" x14ac:dyDescent="0.2">
      <c r="A16" s="59"/>
      <c r="B16" t="s">
        <v>250</v>
      </c>
      <c r="C16">
        <v>276</v>
      </c>
      <c r="D16" s="36">
        <f t="shared" si="0"/>
        <v>60</v>
      </c>
    </row>
    <row r="17" spans="1:4" ht="17" thickBot="1" x14ac:dyDescent="0.25">
      <c r="A17" s="58"/>
      <c r="B17" s="34" t="s">
        <v>219</v>
      </c>
      <c r="C17" s="34">
        <v>10</v>
      </c>
      <c r="D17" s="35">
        <f t="shared" si="0"/>
        <v>2.1739130434782608</v>
      </c>
    </row>
  </sheetData>
  <mergeCells count="4">
    <mergeCell ref="A2:A3"/>
    <mergeCell ref="A4:A8"/>
    <mergeCell ref="A9:A13"/>
    <mergeCell ref="A14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EB0D-A39B-0349-ADB6-0AA884C589CB}">
  <dimension ref="A1:O36"/>
  <sheetViews>
    <sheetView workbookViewId="0">
      <selection activeCell="D41" sqref="D41"/>
    </sheetView>
  </sheetViews>
  <sheetFormatPr baseColWidth="10" defaultRowHeight="16" x14ac:dyDescent="0.2"/>
  <cols>
    <col min="1" max="1" width="13" customWidth="1"/>
    <col min="4" max="4" width="12.83203125" bestFit="1" customWidth="1"/>
    <col min="5" max="6" width="15.6640625" bestFit="1" customWidth="1"/>
    <col min="7" max="7" width="15" bestFit="1" customWidth="1"/>
    <col min="8" max="8" width="7.83203125" bestFit="1" customWidth="1"/>
    <col min="9" max="9" width="15.6640625" bestFit="1" customWidth="1"/>
    <col min="10" max="10" width="18.83203125" bestFit="1" customWidth="1"/>
    <col min="14" max="14" width="13.1640625" bestFit="1" customWidth="1"/>
  </cols>
  <sheetData>
    <row r="1" spans="1:15" s="1" customFormat="1" ht="19" x14ac:dyDescent="0.25">
      <c r="A1" s="1" t="s">
        <v>204</v>
      </c>
      <c r="L1" s="16"/>
      <c r="M1" s="16"/>
      <c r="N1" s="16"/>
      <c r="O1" s="16"/>
    </row>
    <row r="2" spans="1:15" ht="17" thickBot="1" x14ac:dyDescent="0.25"/>
    <row r="3" spans="1:15" ht="17" thickBot="1" x14ac:dyDescent="0.25">
      <c r="A3" s="2" t="s">
        <v>67</v>
      </c>
      <c r="B3" s="2" t="s">
        <v>205</v>
      </c>
      <c r="C3" s="2" t="s">
        <v>206</v>
      </c>
      <c r="D3" s="2" t="s">
        <v>220</v>
      </c>
      <c r="E3" s="2" t="s">
        <v>207</v>
      </c>
      <c r="F3" s="2" t="s">
        <v>208</v>
      </c>
      <c r="G3" s="2" t="s">
        <v>209</v>
      </c>
      <c r="H3" s="2" t="s">
        <v>210</v>
      </c>
      <c r="I3" s="2" t="s">
        <v>211</v>
      </c>
      <c r="J3" s="2" t="s">
        <v>212</v>
      </c>
      <c r="K3" s="2" t="s">
        <v>213</v>
      </c>
      <c r="L3" s="2" t="s">
        <v>214</v>
      </c>
      <c r="M3" s="12" t="s">
        <v>215</v>
      </c>
      <c r="N3" s="12" t="s">
        <v>216</v>
      </c>
    </row>
    <row r="4" spans="1:15" x14ac:dyDescent="0.2">
      <c r="A4" s="3" t="s">
        <v>0</v>
      </c>
      <c r="B4" s="20" t="s">
        <v>217</v>
      </c>
      <c r="C4" s="21" t="s">
        <v>217</v>
      </c>
      <c r="D4" s="21" t="s">
        <v>217</v>
      </c>
      <c r="E4" s="22" t="s">
        <v>218</v>
      </c>
      <c r="F4" s="20" t="s">
        <v>217</v>
      </c>
      <c r="G4" s="20" t="s">
        <v>219</v>
      </c>
      <c r="H4" s="20" t="s">
        <v>219</v>
      </c>
      <c r="I4" s="20" t="s">
        <v>219</v>
      </c>
      <c r="J4" s="20" t="s">
        <v>219</v>
      </c>
      <c r="K4" s="20" t="s">
        <v>219</v>
      </c>
      <c r="L4" s="20" t="s">
        <v>219</v>
      </c>
      <c r="M4" s="20" t="s">
        <v>219</v>
      </c>
      <c r="N4" s="20" t="s">
        <v>219</v>
      </c>
    </row>
    <row r="5" spans="1:15" x14ac:dyDescent="0.2">
      <c r="A5" s="5" t="s">
        <v>1</v>
      </c>
      <c r="B5" s="23" t="s">
        <v>217</v>
      </c>
      <c r="C5" s="24" t="s">
        <v>217</v>
      </c>
      <c r="D5" s="24" t="s">
        <v>217</v>
      </c>
      <c r="E5" s="23" t="s">
        <v>217</v>
      </c>
      <c r="F5" s="23" t="s">
        <v>217</v>
      </c>
      <c r="G5" s="23" t="s">
        <v>217</v>
      </c>
      <c r="H5" s="23" t="s">
        <v>217</v>
      </c>
      <c r="I5" s="23" t="s">
        <v>217</v>
      </c>
      <c r="J5" s="23" t="s">
        <v>219</v>
      </c>
      <c r="K5" s="23" t="s">
        <v>219</v>
      </c>
      <c r="L5" s="23" t="s">
        <v>219</v>
      </c>
      <c r="M5" s="23" t="s">
        <v>219</v>
      </c>
      <c r="N5" s="23" t="s">
        <v>219</v>
      </c>
    </row>
    <row r="6" spans="1:15" x14ac:dyDescent="0.2">
      <c r="A6" s="5" t="s">
        <v>2</v>
      </c>
      <c r="B6" s="23" t="s">
        <v>217</v>
      </c>
      <c r="C6" s="24" t="s">
        <v>217</v>
      </c>
      <c r="D6" s="24" t="s">
        <v>217</v>
      </c>
      <c r="E6" s="23" t="s">
        <v>217</v>
      </c>
      <c r="F6" s="23" t="s">
        <v>217</v>
      </c>
      <c r="G6" s="23" t="s">
        <v>219</v>
      </c>
      <c r="H6" s="23" t="s">
        <v>219</v>
      </c>
      <c r="I6" s="23" t="s">
        <v>219</v>
      </c>
      <c r="J6" s="23" t="s">
        <v>219</v>
      </c>
      <c r="K6" s="23" t="s">
        <v>219</v>
      </c>
      <c r="L6" s="23" t="s">
        <v>219</v>
      </c>
      <c r="M6" s="23" t="s">
        <v>217</v>
      </c>
      <c r="N6" s="23" t="s">
        <v>219</v>
      </c>
    </row>
    <row r="7" spans="1:15" x14ac:dyDescent="0.2">
      <c r="A7" s="5" t="s">
        <v>3</v>
      </c>
      <c r="B7" s="23" t="s">
        <v>217</v>
      </c>
      <c r="C7" s="24" t="s">
        <v>217</v>
      </c>
      <c r="D7" s="24" t="s">
        <v>217</v>
      </c>
      <c r="E7" s="25" t="s">
        <v>218</v>
      </c>
      <c r="F7" s="23" t="s">
        <v>219</v>
      </c>
      <c r="G7" s="23" t="s">
        <v>217</v>
      </c>
      <c r="H7" s="23" t="s">
        <v>219</v>
      </c>
      <c r="I7" s="25" t="s">
        <v>218</v>
      </c>
      <c r="J7" s="23" t="s">
        <v>219</v>
      </c>
      <c r="K7" s="23" t="s">
        <v>219</v>
      </c>
      <c r="L7" s="23" t="s">
        <v>217</v>
      </c>
      <c r="M7" s="23" t="s">
        <v>219</v>
      </c>
      <c r="N7" s="23" t="s">
        <v>219</v>
      </c>
    </row>
    <row r="8" spans="1:15" x14ac:dyDescent="0.2">
      <c r="A8" s="5" t="s">
        <v>4</v>
      </c>
      <c r="B8" s="23" t="s">
        <v>217</v>
      </c>
      <c r="C8" s="24" t="s">
        <v>217</v>
      </c>
      <c r="D8" s="24" t="s">
        <v>217</v>
      </c>
      <c r="E8" s="23" t="s">
        <v>217</v>
      </c>
      <c r="F8" s="23" t="s">
        <v>217</v>
      </c>
      <c r="G8" s="23" t="s">
        <v>219</v>
      </c>
      <c r="H8" s="23" t="s">
        <v>219</v>
      </c>
      <c r="I8" s="23" t="s">
        <v>217</v>
      </c>
      <c r="J8" s="23" t="s">
        <v>219</v>
      </c>
      <c r="K8" s="23" t="s">
        <v>219</v>
      </c>
      <c r="L8" s="23" t="s">
        <v>219</v>
      </c>
      <c r="M8" s="23" t="s">
        <v>219</v>
      </c>
      <c r="N8" s="23" t="s">
        <v>219</v>
      </c>
    </row>
    <row r="9" spans="1:15" x14ac:dyDescent="0.2">
      <c r="A9" s="5" t="s">
        <v>5</v>
      </c>
      <c r="B9" s="23" t="s">
        <v>217</v>
      </c>
      <c r="C9" s="24" t="s">
        <v>217</v>
      </c>
      <c r="D9" s="24" t="s">
        <v>217</v>
      </c>
      <c r="E9" s="25" t="s">
        <v>218</v>
      </c>
      <c r="F9" s="23" t="s">
        <v>217</v>
      </c>
      <c r="G9" s="23" t="s">
        <v>219</v>
      </c>
      <c r="H9" s="23" t="s">
        <v>217</v>
      </c>
      <c r="I9" s="23" t="s">
        <v>219</v>
      </c>
      <c r="J9" s="23" t="s">
        <v>219</v>
      </c>
      <c r="K9" s="23" t="s">
        <v>219</v>
      </c>
      <c r="L9" s="23" t="s">
        <v>219</v>
      </c>
      <c r="M9" s="23" t="s">
        <v>219</v>
      </c>
      <c r="N9" s="23" t="s">
        <v>219</v>
      </c>
    </row>
    <row r="10" spans="1:15" x14ac:dyDescent="0.2">
      <c r="A10" s="5" t="s">
        <v>6</v>
      </c>
      <c r="B10" s="23" t="s">
        <v>217</v>
      </c>
      <c r="C10" s="24" t="s">
        <v>217</v>
      </c>
      <c r="D10" s="24" t="s">
        <v>217</v>
      </c>
      <c r="E10" s="23" t="s">
        <v>217</v>
      </c>
      <c r="F10" s="23" t="s">
        <v>219</v>
      </c>
      <c r="G10" s="23" t="s">
        <v>219</v>
      </c>
      <c r="H10" s="23" t="s">
        <v>217</v>
      </c>
      <c r="I10" s="23" t="s">
        <v>219</v>
      </c>
      <c r="J10" s="23" t="s">
        <v>219</v>
      </c>
      <c r="K10" s="23" t="s">
        <v>219</v>
      </c>
      <c r="L10" s="23" t="s">
        <v>219</v>
      </c>
      <c r="M10" s="23" t="s">
        <v>219</v>
      </c>
      <c r="N10" s="23" t="s">
        <v>219</v>
      </c>
    </row>
    <row r="11" spans="1:15" x14ac:dyDescent="0.2">
      <c r="A11" s="5" t="s">
        <v>7</v>
      </c>
      <c r="B11" s="23" t="s">
        <v>217</v>
      </c>
      <c r="C11" s="24" t="s">
        <v>217</v>
      </c>
      <c r="D11" s="24" t="s">
        <v>217</v>
      </c>
      <c r="E11" s="25" t="s">
        <v>218</v>
      </c>
      <c r="F11" s="25" t="s">
        <v>218</v>
      </c>
      <c r="G11" s="23" t="s">
        <v>217</v>
      </c>
      <c r="H11" s="23" t="s">
        <v>219</v>
      </c>
      <c r="I11" s="25" t="s">
        <v>218</v>
      </c>
      <c r="J11" s="23" t="s">
        <v>217</v>
      </c>
      <c r="K11" s="23" t="s">
        <v>219</v>
      </c>
      <c r="L11" s="23" t="s">
        <v>219</v>
      </c>
      <c r="M11" s="23" t="s">
        <v>219</v>
      </c>
      <c r="N11" s="23" t="s">
        <v>219</v>
      </c>
    </row>
    <row r="12" spans="1:15" x14ac:dyDescent="0.2">
      <c r="A12" s="5" t="s">
        <v>8</v>
      </c>
      <c r="B12" s="23" t="s">
        <v>217</v>
      </c>
      <c r="C12" s="24" t="s">
        <v>217</v>
      </c>
      <c r="D12" s="24" t="s">
        <v>217</v>
      </c>
      <c r="E12" s="23" t="s">
        <v>217</v>
      </c>
      <c r="F12" s="23" t="s">
        <v>219</v>
      </c>
      <c r="G12" s="23" t="s">
        <v>219</v>
      </c>
      <c r="H12" s="23" t="s">
        <v>219</v>
      </c>
      <c r="I12" s="23" t="s">
        <v>219</v>
      </c>
      <c r="J12" s="23" t="s">
        <v>219</v>
      </c>
      <c r="K12" s="23" t="s">
        <v>219</v>
      </c>
      <c r="L12" s="23" t="s">
        <v>219</v>
      </c>
      <c r="M12" s="23" t="s">
        <v>219</v>
      </c>
      <c r="N12" s="23" t="s">
        <v>219</v>
      </c>
    </row>
    <row r="13" spans="1:15" x14ac:dyDescent="0.2">
      <c r="A13" s="5" t="s">
        <v>9</v>
      </c>
      <c r="B13" s="23" t="s">
        <v>217</v>
      </c>
      <c r="C13" s="24" t="s">
        <v>217</v>
      </c>
      <c r="D13" s="24" t="s">
        <v>217</v>
      </c>
      <c r="E13" s="23" t="s">
        <v>217</v>
      </c>
      <c r="F13" s="25" t="s">
        <v>218</v>
      </c>
      <c r="G13" s="23" t="s">
        <v>217</v>
      </c>
      <c r="H13" s="23" t="s">
        <v>219</v>
      </c>
      <c r="I13" s="23" t="s">
        <v>217</v>
      </c>
      <c r="J13" s="23" t="s">
        <v>217</v>
      </c>
      <c r="K13" s="23" t="s">
        <v>219</v>
      </c>
      <c r="L13" s="23" t="s">
        <v>219</v>
      </c>
      <c r="M13" s="23" t="s">
        <v>219</v>
      </c>
      <c r="N13" s="23" t="s">
        <v>219</v>
      </c>
    </row>
    <row r="14" spans="1:15" x14ac:dyDescent="0.2">
      <c r="A14" s="5" t="s">
        <v>10</v>
      </c>
      <c r="B14" s="23" t="s">
        <v>217</v>
      </c>
      <c r="C14" s="24" t="s">
        <v>217</v>
      </c>
      <c r="D14" s="24" t="s">
        <v>217</v>
      </c>
      <c r="E14" s="23" t="s">
        <v>217</v>
      </c>
      <c r="F14" s="23" t="s">
        <v>217</v>
      </c>
      <c r="G14" s="23" t="s">
        <v>219</v>
      </c>
      <c r="H14" s="23" t="s">
        <v>219</v>
      </c>
      <c r="I14" s="23" t="s">
        <v>217</v>
      </c>
      <c r="J14" s="23" t="s">
        <v>219</v>
      </c>
      <c r="K14" s="23" t="s">
        <v>219</v>
      </c>
      <c r="L14" s="23" t="s">
        <v>219</v>
      </c>
      <c r="M14" s="23" t="s">
        <v>219</v>
      </c>
      <c r="N14" s="23" t="s">
        <v>219</v>
      </c>
    </row>
    <row r="15" spans="1:15" x14ac:dyDescent="0.2">
      <c r="A15" s="5" t="s">
        <v>11</v>
      </c>
      <c r="B15" s="23" t="s">
        <v>217</v>
      </c>
      <c r="C15" s="24" t="s">
        <v>217</v>
      </c>
      <c r="D15" s="24" t="s">
        <v>217</v>
      </c>
      <c r="E15" s="23" t="s">
        <v>217</v>
      </c>
      <c r="F15" s="23" t="s">
        <v>217</v>
      </c>
      <c r="G15" s="23" t="s">
        <v>217</v>
      </c>
      <c r="H15" s="23" t="s">
        <v>219</v>
      </c>
      <c r="I15" s="25" t="s">
        <v>218</v>
      </c>
      <c r="J15" s="23" t="s">
        <v>219</v>
      </c>
      <c r="K15" s="23" t="s">
        <v>219</v>
      </c>
      <c r="L15" s="23" t="s">
        <v>219</v>
      </c>
      <c r="M15" s="23" t="s">
        <v>219</v>
      </c>
      <c r="N15" s="23" t="s">
        <v>219</v>
      </c>
    </row>
    <row r="16" spans="1:15" x14ac:dyDescent="0.2">
      <c r="A16" s="5" t="s">
        <v>12</v>
      </c>
      <c r="B16" s="23" t="s">
        <v>217</v>
      </c>
      <c r="C16" s="24" t="s">
        <v>217</v>
      </c>
      <c r="D16" s="24" t="s">
        <v>217</v>
      </c>
      <c r="E16" s="23" t="s">
        <v>217</v>
      </c>
      <c r="F16" s="23" t="s">
        <v>217</v>
      </c>
      <c r="G16" s="23" t="s">
        <v>219</v>
      </c>
      <c r="H16" s="23" t="s">
        <v>219</v>
      </c>
      <c r="I16" s="25" t="s">
        <v>218</v>
      </c>
      <c r="J16" s="23" t="s">
        <v>219</v>
      </c>
      <c r="K16" s="23" t="s">
        <v>219</v>
      </c>
      <c r="L16" s="23" t="s">
        <v>219</v>
      </c>
      <c r="M16" s="23" t="s">
        <v>219</v>
      </c>
      <c r="N16" s="23" t="s">
        <v>219</v>
      </c>
    </row>
    <row r="17" spans="1:14" x14ac:dyDescent="0.2">
      <c r="A17" s="5" t="s">
        <v>13</v>
      </c>
      <c r="B17" s="23" t="s">
        <v>217</v>
      </c>
      <c r="C17" s="24" t="s">
        <v>217</v>
      </c>
      <c r="D17" s="24" t="s">
        <v>217</v>
      </c>
      <c r="E17" s="23" t="s">
        <v>217</v>
      </c>
      <c r="F17" s="23" t="s">
        <v>219</v>
      </c>
      <c r="G17" s="23" t="s">
        <v>219</v>
      </c>
      <c r="H17" s="23" t="s">
        <v>219</v>
      </c>
      <c r="I17" s="23" t="s">
        <v>219</v>
      </c>
      <c r="J17" s="23" t="s">
        <v>219</v>
      </c>
      <c r="K17" s="23" t="s">
        <v>219</v>
      </c>
      <c r="L17" s="23" t="s">
        <v>219</v>
      </c>
      <c r="M17" s="23" t="s">
        <v>219</v>
      </c>
      <c r="N17" s="23" t="s">
        <v>219</v>
      </c>
    </row>
    <row r="18" spans="1:14" x14ac:dyDescent="0.2">
      <c r="A18" s="5" t="s">
        <v>14</v>
      </c>
      <c r="B18" s="23" t="s">
        <v>217</v>
      </c>
      <c r="C18" s="24" t="s">
        <v>217</v>
      </c>
      <c r="D18" s="24" t="s">
        <v>217</v>
      </c>
      <c r="E18" s="23" t="s">
        <v>217</v>
      </c>
      <c r="F18" s="23" t="s">
        <v>219</v>
      </c>
      <c r="G18" s="23" t="s">
        <v>217</v>
      </c>
      <c r="H18" s="23" t="s">
        <v>219</v>
      </c>
      <c r="I18" s="23" t="s">
        <v>219</v>
      </c>
      <c r="J18" s="23" t="s">
        <v>219</v>
      </c>
      <c r="K18" s="23" t="s">
        <v>219</v>
      </c>
      <c r="L18" s="23" t="s">
        <v>219</v>
      </c>
      <c r="M18" s="23" t="s">
        <v>219</v>
      </c>
      <c r="N18" s="23" t="s">
        <v>219</v>
      </c>
    </row>
    <row r="19" spans="1:14" x14ac:dyDescent="0.2">
      <c r="A19" s="5" t="s">
        <v>15</v>
      </c>
      <c r="B19" s="23" t="s">
        <v>217</v>
      </c>
      <c r="C19" s="24" t="s">
        <v>217</v>
      </c>
      <c r="D19" s="24" t="s">
        <v>217</v>
      </c>
      <c r="E19" s="23" t="s">
        <v>217</v>
      </c>
      <c r="F19" s="23" t="s">
        <v>217</v>
      </c>
      <c r="G19" s="23" t="s">
        <v>217</v>
      </c>
      <c r="H19" s="23" t="s">
        <v>219</v>
      </c>
      <c r="I19" s="23" t="s">
        <v>219</v>
      </c>
      <c r="J19" s="23" t="s">
        <v>217</v>
      </c>
      <c r="K19" s="23" t="s">
        <v>217</v>
      </c>
      <c r="L19" s="23" t="s">
        <v>219</v>
      </c>
      <c r="M19" s="23" t="s">
        <v>219</v>
      </c>
      <c r="N19" s="23" t="s">
        <v>219</v>
      </c>
    </row>
    <row r="20" spans="1:14" x14ac:dyDescent="0.2">
      <c r="A20" s="5" t="s">
        <v>16</v>
      </c>
      <c r="B20" s="23" t="s">
        <v>217</v>
      </c>
      <c r="C20" s="24" t="s">
        <v>217</v>
      </c>
      <c r="D20" s="24" t="s">
        <v>217</v>
      </c>
      <c r="E20" s="23" t="s">
        <v>217</v>
      </c>
      <c r="F20" s="23" t="s">
        <v>217</v>
      </c>
      <c r="G20" s="23" t="s">
        <v>219</v>
      </c>
      <c r="H20" s="23" t="s">
        <v>219</v>
      </c>
      <c r="I20" s="23" t="s">
        <v>217</v>
      </c>
      <c r="J20" s="23" t="s">
        <v>219</v>
      </c>
      <c r="K20" s="23" t="s">
        <v>219</v>
      </c>
      <c r="L20" s="23" t="s">
        <v>219</v>
      </c>
      <c r="M20" s="23" t="s">
        <v>219</v>
      </c>
      <c r="N20" s="23" t="s">
        <v>219</v>
      </c>
    </row>
    <row r="21" spans="1:14" x14ac:dyDescent="0.2">
      <c r="A21" s="5" t="s">
        <v>17</v>
      </c>
      <c r="B21" s="23" t="s">
        <v>217</v>
      </c>
      <c r="C21" s="24" t="s">
        <v>217</v>
      </c>
      <c r="D21" s="24" t="s">
        <v>217</v>
      </c>
      <c r="E21" s="25" t="s">
        <v>218</v>
      </c>
      <c r="F21" s="23" t="s">
        <v>217</v>
      </c>
      <c r="G21" s="23" t="s">
        <v>219</v>
      </c>
      <c r="H21" s="23" t="s">
        <v>219</v>
      </c>
      <c r="I21" s="23" t="s">
        <v>217</v>
      </c>
      <c r="J21" s="23" t="s">
        <v>219</v>
      </c>
      <c r="K21" s="23" t="s">
        <v>219</v>
      </c>
      <c r="L21" s="23" t="s">
        <v>219</v>
      </c>
      <c r="M21" s="23" t="s">
        <v>219</v>
      </c>
      <c r="N21" s="23" t="s">
        <v>219</v>
      </c>
    </row>
    <row r="22" spans="1:14" x14ac:dyDescent="0.2">
      <c r="A22" s="5" t="s">
        <v>18</v>
      </c>
      <c r="B22" s="23" t="s">
        <v>217</v>
      </c>
      <c r="C22" s="24" t="s">
        <v>217</v>
      </c>
      <c r="D22" s="24" t="s">
        <v>217</v>
      </c>
      <c r="E22" s="23" t="s">
        <v>217</v>
      </c>
      <c r="F22" s="23" t="s">
        <v>217</v>
      </c>
      <c r="G22" s="23" t="s">
        <v>219</v>
      </c>
      <c r="H22" s="23" t="s">
        <v>217</v>
      </c>
      <c r="I22" s="23" t="s">
        <v>219</v>
      </c>
      <c r="J22" s="23" t="s">
        <v>219</v>
      </c>
      <c r="K22" s="23" t="s">
        <v>219</v>
      </c>
      <c r="L22" s="23" t="s">
        <v>219</v>
      </c>
      <c r="M22" s="23" t="s">
        <v>219</v>
      </c>
      <c r="N22" s="23" t="s">
        <v>219</v>
      </c>
    </row>
    <row r="23" spans="1:14" x14ac:dyDescent="0.2">
      <c r="A23" s="5" t="s">
        <v>19</v>
      </c>
      <c r="B23" s="23" t="s">
        <v>217</v>
      </c>
      <c r="C23" s="24" t="s">
        <v>217</v>
      </c>
      <c r="D23" s="24" t="s">
        <v>217</v>
      </c>
      <c r="E23" s="23" t="s">
        <v>217</v>
      </c>
      <c r="F23" s="23" t="s">
        <v>219</v>
      </c>
      <c r="G23" s="23" t="s">
        <v>217</v>
      </c>
      <c r="H23" s="23" t="s">
        <v>219</v>
      </c>
      <c r="I23" s="23" t="s">
        <v>219</v>
      </c>
      <c r="J23" s="23" t="s">
        <v>219</v>
      </c>
      <c r="K23" s="23" t="s">
        <v>219</v>
      </c>
      <c r="L23" s="23" t="s">
        <v>217</v>
      </c>
      <c r="M23" s="23" t="s">
        <v>219</v>
      </c>
      <c r="N23" s="23" t="s">
        <v>219</v>
      </c>
    </row>
    <row r="24" spans="1:14" x14ac:dyDescent="0.2">
      <c r="A24" s="5" t="s">
        <v>20</v>
      </c>
      <c r="B24" s="23" t="s">
        <v>217</v>
      </c>
      <c r="C24" s="24" t="s">
        <v>217</v>
      </c>
      <c r="D24" s="24" t="s">
        <v>217</v>
      </c>
      <c r="E24" s="23" t="s">
        <v>217</v>
      </c>
      <c r="F24" s="23" t="s">
        <v>217</v>
      </c>
      <c r="G24" s="23" t="s">
        <v>217</v>
      </c>
      <c r="H24" s="23" t="s">
        <v>219</v>
      </c>
      <c r="I24" s="25" t="s">
        <v>218</v>
      </c>
      <c r="J24" s="23" t="s">
        <v>217</v>
      </c>
      <c r="K24" s="23" t="s">
        <v>219</v>
      </c>
      <c r="L24" s="23" t="s">
        <v>219</v>
      </c>
      <c r="M24" s="23" t="s">
        <v>219</v>
      </c>
      <c r="N24" s="23" t="s">
        <v>219</v>
      </c>
    </row>
    <row r="25" spans="1:14" x14ac:dyDescent="0.2">
      <c r="A25" s="5" t="s">
        <v>21</v>
      </c>
      <c r="B25" s="23" t="s">
        <v>217</v>
      </c>
      <c r="C25" s="24" t="s">
        <v>217</v>
      </c>
      <c r="D25" s="24" t="s">
        <v>217</v>
      </c>
      <c r="E25" s="23" t="s">
        <v>217</v>
      </c>
      <c r="F25" s="23" t="s">
        <v>219</v>
      </c>
      <c r="G25" s="23" t="s">
        <v>219</v>
      </c>
      <c r="H25" s="23" t="s">
        <v>219</v>
      </c>
      <c r="I25" s="23" t="s">
        <v>219</v>
      </c>
      <c r="J25" s="23" t="s">
        <v>219</v>
      </c>
      <c r="K25" s="23" t="s">
        <v>219</v>
      </c>
      <c r="L25" s="23" t="s">
        <v>219</v>
      </c>
      <c r="M25" s="23" t="s">
        <v>219</v>
      </c>
      <c r="N25" s="23" t="s">
        <v>219</v>
      </c>
    </row>
    <row r="26" spans="1:14" x14ac:dyDescent="0.2">
      <c r="A26" s="5" t="s">
        <v>22</v>
      </c>
      <c r="B26" s="23" t="s">
        <v>217</v>
      </c>
      <c r="C26" s="24" t="s">
        <v>217</v>
      </c>
      <c r="D26" s="24" t="s">
        <v>217</v>
      </c>
      <c r="E26" s="23" t="s">
        <v>217</v>
      </c>
      <c r="F26" s="23" t="s">
        <v>219</v>
      </c>
      <c r="G26" s="23" t="s">
        <v>219</v>
      </c>
      <c r="H26" s="23" t="s">
        <v>219</v>
      </c>
      <c r="I26" s="23" t="s">
        <v>219</v>
      </c>
      <c r="J26" s="23" t="s">
        <v>219</v>
      </c>
      <c r="K26" s="23" t="s">
        <v>219</v>
      </c>
      <c r="L26" s="23" t="s">
        <v>219</v>
      </c>
      <c r="M26" s="23" t="s">
        <v>219</v>
      </c>
      <c r="N26" s="23" t="s">
        <v>217</v>
      </c>
    </row>
    <row r="27" spans="1:14" x14ac:dyDescent="0.2">
      <c r="A27" s="5" t="s">
        <v>23</v>
      </c>
      <c r="B27" s="23" t="s">
        <v>217</v>
      </c>
      <c r="C27" s="24" t="s">
        <v>217</v>
      </c>
      <c r="D27" s="24" t="s">
        <v>217</v>
      </c>
      <c r="E27" s="25" t="s">
        <v>218</v>
      </c>
      <c r="F27" s="23" t="s">
        <v>217</v>
      </c>
      <c r="G27" s="23" t="s">
        <v>219</v>
      </c>
      <c r="H27" s="23" t="s">
        <v>217</v>
      </c>
      <c r="I27" s="23" t="s">
        <v>219</v>
      </c>
      <c r="J27" s="23" t="s">
        <v>219</v>
      </c>
      <c r="K27" s="23" t="s">
        <v>219</v>
      </c>
      <c r="L27" s="23" t="s">
        <v>219</v>
      </c>
      <c r="M27" s="23" t="s">
        <v>219</v>
      </c>
      <c r="N27" s="23" t="s">
        <v>219</v>
      </c>
    </row>
    <row r="28" spans="1:14" x14ac:dyDescent="0.2">
      <c r="A28" s="5" t="s">
        <v>24</v>
      </c>
      <c r="B28" s="23" t="s">
        <v>217</v>
      </c>
      <c r="C28" s="24" t="s">
        <v>217</v>
      </c>
      <c r="D28" s="24" t="s">
        <v>217</v>
      </c>
      <c r="E28" s="23" t="s">
        <v>217</v>
      </c>
      <c r="F28" s="23" t="s">
        <v>219</v>
      </c>
      <c r="G28" s="23" t="s">
        <v>219</v>
      </c>
      <c r="H28" s="23" t="s">
        <v>217</v>
      </c>
      <c r="I28" s="23" t="s">
        <v>219</v>
      </c>
      <c r="J28" s="23" t="s">
        <v>219</v>
      </c>
      <c r="K28" s="23" t="s">
        <v>219</v>
      </c>
      <c r="L28" s="23" t="s">
        <v>219</v>
      </c>
      <c r="M28" s="23" t="s">
        <v>219</v>
      </c>
      <c r="N28" s="23" t="s">
        <v>219</v>
      </c>
    </row>
    <row r="29" spans="1:14" x14ac:dyDescent="0.2">
      <c r="A29" s="5" t="s">
        <v>25</v>
      </c>
      <c r="B29" s="23" t="s">
        <v>217</v>
      </c>
      <c r="C29" s="24" t="s">
        <v>217</v>
      </c>
      <c r="D29" s="24" t="s">
        <v>217</v>
      </c>
      <c r="E29" s="23" t="s">
        <v>217</v>
      </c>
      <c r="F29" s="23" t="s">
        <v>217</v>
      </c>
      <c r="G29" s="23" t="s">
        <v>219</v>
      </c>
      <c r="H29" s="23" t="s">
        <v>219</v>
      </c>
      <c r="I29" s="23" t="s">
        <v>219</v>
      </c>
      <c r="J29" s="23" t="s">
        <v>219</v>
      </c>
      <c r="K29" s="23" t="s">
        <v>219</v>
      </c>
      <c r="L29" s="23" t="s">
        <v>219</v>
      </c>
      <c r="M29" s="23" t="s">
        <v>219</v>
      </c>
      <c r="N29" s="23" t="s">
        <v>219</v>
      </c>
    </row>
    <row r="30" spans="1:14" x14ac:dyDescent="0.2">
      <c r="A30" s="5" t="s">
        <v>26</v>
      </c>
      <c r="B30" s="23" t="s">
        <v>217</v>
      </c>
      <c r="C30" s="24" t="s">
        <v>217</v>
      </c>
      <c r="D30" s="24" t="s">
        <v>217</v>
      </c>
      <c r="E30" s="25" t="s">
        <v>218</v>
      </c>
      <c r="F30" s="23" t="s">
        <v>217</v>
      </c>
      <c r="G30" s="23" t="s">
        <v>217</v>
      </c>
      <c r="H30" s="23" t="s">
        <v>219</v>
      </c>
      <c r="I30" s="23" t="s">
        <v>219</v>
      </c>
      <c r="J30" s="23" t="s">
        <v>219</v>
      </c>
      <c r="K30" s="23" t="s">
        <v>219</v>
      </c>
      <c r="L30" s="23" t="s">
        <v>219</v>
      </c>
      <c r="M30" s="23" t="s">
        <v>219</v>
      </c>
      <c r="N30" s="23" t="s">
        <v>219</v>
      </c>
    </row>
    <row r="31" spans="1:14" x14ac:dyDescent="0.2">
      <c r="A31" s="5" t="s">
        <v>27</v>
      </c>
      <c r="B31" s="23" t="s">
        <v>217</v>
      </c>
      <c r="C31" s="24" t="s">
        <v>217</v>
      </c>
      <c r="D31" s="24" t="s">
        <v>217</v>
      </c>
      <c r="E31" s="23" t="s">
        <v>217</v>
      </c>
      <c r="F31" s="23" t="s">
        <v>217</v>
      </c>
      <c r="G31" s="23" t="s">
        <v>219</v>
      </c>
      <c r="H31" s="23" t="s">
        <v>217</v>
      </c>
      <c r="I31" s="23" t="s">
        <v>219</v>
      </c>
      <c r="J31" s="23" t="s">
        <v>219</v>
      </c>
      <c r="K31" s="23" t="s">
        <v>219</v>
      </c>
      <c r="L31" s="23" t="s">
        <v>219</v>
      </c>
      <c r="M31" s="23" t="s">
        <v>219</v>
      </c>
      <c r="N31" s="23" t="s">
        <v>219</v>
      </c>
    </row>
    <row r="32" spans="1:14" x14ac:dyDescent="0.2">
      <c r="A32" s="5" t="s">
        <v>28</v>
      </c>
      <c r="B32" s="23" t="s">
        <v>217</v>
      </c>
      <c r="C32" s="24" t="s">
        <v>217</v>
      </c>
      <c r="D32" s="24" t="s">
        <v>217</v>
      </c>
      <c r="E32" s="25" t="s">
        <v>218</v>
      </c>
      <c r="F32" s="23" t="s">
        <v>217</v>
      </c>
      <c r="G32" s="23" t="s">
        <v>219</v>
      </c>
      <c r="H32" s="23" t="s">
        <v>217</v>
      </c>
      <c r="I32" s="23" t="s">
        <v>219</v>
      </c>
      <c r="J32" s="23" t="s">
        <v>219</v>
      </c>
      <c r="K32" s="23" t="s">
        <v>219</v>
      </c>
      <c r="L32" s="23" t="s">
        <v>219</v>
      </c>
      <c r="M32" s="23" t="s">
        <v>219</v>
      </c>
      <c r="N32" s="23" t="s">
        <v>219</v>
      </c>
    </row>
    <row r="33" spans="1:14" x14ac:dyDescent="0.2">
      <c r="A33" s="5" t="s">
        <v>29</v>
      </c>
      <c r="B33" s="23" t="s">
        <v>217</v>
      </c>
      <c r="C33" s="24" t="s">
        <v>217</v>
      </c>
      <c r="D33" s="24" t="s">
        <v>217</v>
      </c>
      <c r="E33" s="23" t="s">
        <v>217</v>
      </c>
      <c r="F33" s="23" t="s">
        <v>219</v>
      </c>
      <c r="G33" s="23" t="s">
        <v>219</v>
      </c>
      <c r="H33" s="23" t="s">
        <v>219</v>
      </c>
      <c r="I33" s="23" t="s">
        <v>219</v>
      </c>
      <c r="J33" s="23" t="s">
        <v>219</v>
      </c>
      <c r="K33" s="23" t="s">
        <v>219</v>
      </c>
      <c r="L33" s="23" t="s">
        <v>219</v>
      </c>
      <c r="M33" s="23" t="s">
        <v>219</v>
      </c>
      <c r="N33" s="23" t="s">
        <v>219</v>
      </c>
    </row>
    <row r="34" spans="1:14" x14ac:dyDescent="0.2">
      <c r="A34" s="5" t="s">
        <v>30</v>
      </c>
      <c r="B34" s="23" t="s">
        <v>217</v>
      </c>
      <c r="C34" s="24" t="s">
        <v>217</v>
      </c>
      <c r="D34" s="24" t="s">
        <v>217</v>
      </c>
      <c r="E34" s="23" t="s">
        <v>217</v>
      </c>
      <c r="F34" s="23" t="s">
        <v>219</v>
      </c>
      <c r="G34" s="23" t="s">
        <v>217</v>
      </c>
      <c r="H34" s="23" t="s">
        <v>219</v>
      </c>
      <c r="I34" s="23" t="s">
        <v>219</v>
      </c>
      <c r="J34" s="23" t="s">
        <v>219</v>
      </c>
      <c r="K34" s="23" t="s">
        <v>219</v>
      </c>
      <c r="L34" s="23" t="s">
        <v>217</v>
      </c>
      <c r="M34" s="23" t="s">
        <v>219</v>
      </c>
      <c r="N34" s="23" t="s">
        <v>219</v>
      </c>
    </row>
    <row r="35" spans="1:14" x14ac:dyDescent="0.2">
      <c r="A35" s="5" t="s">
        <v>31</v>
      </c>
      <c r="B35" s="23" t="s">
        <v>217</v>
      </c>
      <c r="C35" s="24" t="s">
        <v>217</v>
      </c>
      <c r="D35" s="24" t="s">
        <v>217</v>
      </c>
      <c r="E35" s="23" t="s">
        <v>217</v>
      </c>
      <c r="F35" s="23" t="s">
        <v>219</v>
      </c>
      <c r="G35" s="23" t="s">
        <v>219</v>
      </c>
      <c r="H35" s="23" t="s">
        <v>219</v>
      </c>
      <c r="I35" s="23" t="s">
        <v>219</v>
      </c>
      <c r="J35" s="23" t="s">
        <v>219</v>
      </c>
      <c r="K35" s="23" t="s">
        <v>219</v>
      </c>
      <c r="L35" s="23" t="s">
        <v>217</v>
      </c>
      <c r="M35" s="23" t="s">
        <v>219</v>
      </c>
      <c r="N35" s="23" t="s">
        <v>219</v>
      </c>
    </row>
    <row r="36" spans="1:14" ht="17" thickBot="1" x14ac:dyDescent="0.25">
      <c r="A36" s="7" t="s">
        <v>32</v>
      </c>
      <c r="B36" s="26" t="s">
        <v>217</v>
      </c>
      <c r="C36" s="27" t="s">
        <v>217</v>
      </c>
      <c r="D36" s="27" t="s">
        <v>217</v>
      </c>
      <c r="E36" s="28" t="s">
        <v>218</v>
      </c>
      <c r="F36" s="26" t="s">
        <v>217</v>
      </c>
      <c r="G36" s="26" t="s">
        <v>219</v>
      </c>
      <c r="H36" s="26" t="s">
        <v>219</v>
      </c>
      <c r="I36" s="26" t="s">
        <v>219</v>
      </c>
      <c r="J36" s="26" t="s">
        <v>219</v>
      </c>
      <c r="K36" s="26" t="s">
        <v>219</v>
      </c>
      <c r="L36" s="26" t="s">
        <v>219</v>
      </c>
      <c r="M36" s="26" t="s">
        <v>219</v>
      </c>
      <c r="N36" s="26" t="s">
        <v>219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E1BE-0345-FA49-A1D6-46CFF1D6DAC3}">
  <dimension ref="A1:E16"/>
  <sheetViews>
    <sheetView workbookViewId="0">
      <selection activeCell="G5" sqref="G5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5" x14ac:dyDescent="0.2">
      <c r="A2" s="57" t="s">
        <v>227</v>
      </c>
      <c r="B2" s="32" t="s">
        <v>228</v>
      </c>
      <c r="C2" s="32">
        <v>117</v>
      </c>
      <c r="D2" s="33">
        <f>C2/460 * 100</f>
        <v>25.434782608695649</v>
      </c>
    </row>
    <row r="3" spans="1:5" ht="17" thickBot="1" x14ac:dyDescent="0.25">
      <c r="A3" s="58"/>
      <c r="B3" s="34" t="s">
        <v>229</v>
      </c>
      <c r="C3" s="34">
        <v>343</v>
      </c>
      <c r="D3" s="35">
        <f t="shared" ref="D3:D16" si="0">C3/460 * 100</f>
        <v>74.565217391304344</v>
      </c>
    </row>
    <row r="4" spans="1:5" x14ac:dyDescent="0.2">
      <c r="A4" s="57" t="s">
        <v>230</v>
      </c>
      <c r="B4" s="32" t="s">
        <v>231</v>
      </c>
      <c r="C4" s="32">
        <v>9</v>
      </c>
      <c r="D4" s="33">
        <f t="shared" si="0"/>
        <v>1.956521739130435</v>
      </c>
    </row>
    <row r="5" spans="1:5" x14ac:dyDescent="0.2">
      <c r="A5" s="59"/>
      <c r="B5" t="s">
        <v>232</v>
      </c>
      <c r="C5">
        <v>31</v>
      </c>
      <c r="D5" s="36">
        <f t="shared" si="0"/>
        <v>6.7391304347826084</v>
      </c>
    </row>
    <row r="6" spans="1:5" x14ac:dyDescent="0.2">
      <c r="A6" s="59"/>
      <c r="B6" t="s">
        <v>233</v>
      </c>
      <c r="C6">
        <v>326</v>
      </c>
      <c r="D6" s="36">
        <f t="shared" si="0"/>
        <v>70.869565217391312</v>
      </c>
    </row>
    <row r="7" spans="1:5" ht="17" thickBot="1" x14ac:dyDescent="0.25">
      <c r="A7" s="58"/>
      <c r="B7" s="34" t="s">
        <v>219</v>
      </c>
      <c r="C7" s="34">
        <v>94</v>
      </c>
      <c r="D7" s="35">
        <f t="shared" si="0"/>
        <v>20.434782608695652</v>
      </c>
      <c r="E7" t="s">
        <v>234</v>
      </c>
    </row>
    <row r="8" spans="1:5" x14ac:dyDescent="0.2">
      <c r="A8" s="57" t="s">
        <v>235</v>
      </c>
      <c r="B8" s="32" t="s">
        <v>236</v>
      </c>
      <c r="C8" s="32">
        <v>218</v>
      </c>
      <c r="D8" s="33">
        <f t="shared" si="0"/>
        <v>47.391304347826086</v>
      </c>
    </row>
    <row r="9" spans="1:5" x14ac:dyDescent="0.2">
      <c r="A9" s="60"/>
      <c r="B9" t="s">
        <v>237</v>
      </c>
      <c r="C9">
        <v>150</v>
      </c>
      <c r="D9" s="36">
        <f t="shared" si="0"/>
        <v>32.608695652173914</v>
      </c>
    </row>
    <row r="10" spans="1:5" x14ac:dyDescent="0.2">
      <c r="A10" s="60"/>
      <c r="B10" t="s">
        <v>238</v>
      </c>
      <c r="C10">
        <v>81</v>
      </c>
      <c r="D10" s="36">
        <f t="shared" si="0"/>
        <v>17.608695652173914</v>
      </c>
    </row>
    <row r="11" spans="1:5" x14ac:dyDescent="0.2">
      <c r="A11" s="60"/>
      <c r="B11" t="s">
        <v>239</v>
      </c>
      <c r="C11">
        <v>7</v>
      </c>
      <c r="D11" s="36">
        <f t="shared" si="0"/>
        <v>1.5217391304347827</v>
      </c>
    </row>
    <row r="12" spans="1:5" ht="17" thickBot="1" x14ac:dyDescent="0.25">
      <c r="A12" s="61"/>
      <c r="B12" s="34" t="s">
        <v>219</v>
      </c>
      <c r="C12" s="34">
        <v>4</v>
      </c>
      <c r="D12" s="35">
        <f t="shared" si="0"/>
        <v>0.86956521739130432</v>
      </c>
    </row>
    <row r="13" spans="1:5" x14ac:dyDescent="0.2">
      <c r="A13" s="57" t="s">
        <v>247</v>
      </c>
      <c r="B13" s="32" t="s">
        <v>248</v>
      </c>
      <c r="C13" s="32">
        <v>16</v>
      </c>
      <c r="D13" s="33">
        <f t="shared" si="0"/>
        <v>3.4782608695652173</v>
      </c>
    </row>
    <row r="14" spans="1:5" x14ac:dyDescent="0.2">
      <c r="A14" s="59"/>
      <c r="B14" t="s">
        <v>249</v>
      </c>
      <c r="C14">
        <v>127</v>
      </c>
      <c r="D14" s="36">
        <f t="shared" si="0"/>
        <v>27.608695652173914</v>
      </c>
    </row>
    <row r="15" spans="1:5" x14ac:dyDescent="0.2">
      <c r="A15" s="59"/>
      <c r="B15" t="s">
        <v>250</v>
      </c>
      <c r="C15">
        <v>307</v>
      </c>
      <c r="D15" s="36">
        <f t="shared" si="0"/>
        <v>66.739130434782609</v>
      </c>
    </row>
    <row r="16" spans="1:5" ht="17" thickBot="1" x14ac:dyDescent="0.25">
      <c r="A16" s="58"/>
      <c r="B16" s="34" t="s">
        <v>219</v>
      </c>
      <c r="C16" s="34">
        <v>10</v>
      </c>
      <c r="D16" s="35">
        <f t="shared" si="0"/>
        <v>2.1739130434782608</v>
      </c>
    </row>
  </sheetData>
  <mergeCells count="4">
    <mergeCell ref="A2:A3"/>
    <mergeCell ref="A4:A7"/>
    <mergeCell ref="A8:A12"/>
    <mergeCell ref="A13:A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1974-BB4C-3F40-9A38-46019306B112}">
  <dimension ref="A1:D14"/>
  <sheetViews>
    <sheetView workbookViewId="0">
      <selection activeCell="F10" sqref="F10"/>
    </sheetView>
  </sheetViews>
  <sheetFormatPr baseColWidth="10" defaultRowHeight="16" x14ac:dyDescent="0.2"/>
  <cols>
    <col min="1" max="1" width="15.1640625" bestFit="1" customWidth="1"/>
    <col min="2" max="2" width="34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16</v>
      </c>
      <c r="D2" s="33">
        <f>C2/82 * 100</f>
        <v>19.512195121951219</v>
      </c>
    </row>
    <row r="3" spans="1:4" ht="17" thickBot="1" x14ac:dyDescent="0.25">
      <c r="A3" s="58"/>
      <c r="B3" s="34" t="s">
        <v>229</v>
      </c>
      <c r="C3" s="34">
        <v>66</v>
      </c>
      <c r="D3" s="35">
        <f t="shared" ref="D3:D14" si="0">C3/82 * 100</f>
        <v>80.487804878048792</v>
      </c>
    </row>
    <row r="4" spans="1:4" x14ac:dyDescent="0.2">
      <c r="A4" s="57" t="s">
        <v>230</v>
      </c>
      <c r="B4" s="32" t="s">
        <v>231</v>
      </c>
      <c r="C4" s="32">
        <v>1</v>
      </c>
      <c r="D4" s="33">
        <f t="shared" si="0"/>
        <v>1.2195121951219512</v>
      </c>
    </row>
    <row r="5" spans="1:4" x14ac:dyDescent="0.2">
      <c r="A5" s="59"/>
      <c r="B5" t="s">
        <v>232</v>
      </c>
      <c r="C5">
        <v>1</v>
      </c>
      <c r="D5" s="36">
        <f t="shared" si="0"/>
        <v>1.2195121951219512</v>
      </c>
    </row>
    <row r="6" spans="1:4" ht="17" thickBot="1" x14ac:dyDescent="0.25">
      <c r="A6" s="58"/>
      <c r="B6" s="34" t="s">
        <v>233</v>
      </c>
      <c r="C6" s="34">
        <v>80</v>
      </c>
      <c r="D6" s="35">
        <f t="shared" si="0"/>
        <v>97.560975609756099</v>
      </c>
    </row>
    <row r="7" spans="1:4" x14ac:dyDescent="0.2">
      <c r="A7" s="57" t="s">
        <v>235</v>
      </c>
      <c r="B7" s="32" t="s">
        <v>236</v>
      </c>
      <c r="C7" s="32">
        <v>10</v>
      </c>
      <c r="D7" s="33">
        <f t="shared" si="0"/>
        <v>12.195121951219512</v>
      </c>
    </row>
    <row r="8" spans="1:4" x14ac:dyDescent="0.2">
      <c r="A8" s="59"/>
      <c r="B8" t="s">
        <v>237</v>
      </c>
      <c r="C8">
        <v>15</v>
      </c>
      <c r="D8" s="36">
        <f t="shared" si="0"/>
        <v>18.292682926829269</v>
      </c>
    </row>
    <row r="9" spans="1:4" x14ac:dyDescent="0.2">
      <c r="A9" s="59"/>
      <c r="B9" t="s">
        <v>238</v>
      </c>
      <c r="C9">
        <v>42</v>
      </c>
      <c r="D9" s="36">
        <f t="shared" si="0"/>
        <v>51.219512195121951</v>
      </c>
    </row>
    <row r="10" spans="1:4" ht="17" thickBot="1" x14ac:dyDescent="0.25">
      <c r="A10" s="58"/>
      <c r="B10" s="34" t="s">
        <v>239</v>
      </c>
      <c r="C10" s="34">
        <v>15</v>
      </c>
      <c r="D10" s="35">
        <f t="shared" si="0"/>
        <v>18.292682926829269</v>
      </c>
    </row>
    <row r="11" spans="1:4" x14ac:dyDescent="0.2">
      <c r="A11" s="57" t="s">
        <v>244</v>
      </c>
      <c r="B11" s="32" t="s">
        <v>271</v>
      </c>
      <c r="C11" s="32">
        <v>21</v>
      </c>
      <c r="D11" s="33">
        <f t="shared" si="0"/>
        <v>25.609756097560975</v>
      </c>
    </row>
    <row r="12" spans="1:4" x14ac:dyDescent="0.2">
      <c r="A12" s="59"/>
      <c r="B12" t="s">
        <v>272</v>
      </c>
      <c r="C12">
        <v>5</v>
      </c>
      <c r="D12" s="36">
        <f t="shared" si="0"/>
        <v>6.0975609756097562</v>
      </c>
    </row>
    <row r="13" spans="1:4" x14ac:dyDescent="0.2">
      <c r="A13" s="59"/>
      <c r="B13" t="s">
        <v>273</v>
      </c>
      <c r="C13">
        <v>55</v>
      </c>
      <c r="D13" s="36">
        <f t="shared" si="0"/>
        <v>67.073170731707322</v>
      </c>
    </row>
    <row r="14" spans="1:4" ht="17" thickBot="1" x14ac:dyDescent="0.25">
      <c r="A14" s="58"/>
      <c r="B14" s="34" t="s">
        <v>274</v>
      </c>
      <c r="C14" s="34">
        <v>1</v>
      </c>
      <c r="D14" s="35">
        <f t="shared" si="0"/>
        <v>1.2195121951219512</v>
      </c>
    </row>
  </sheetData>
  <mergeCells count="4">
    <mergeCell ref="A2:A3"/>
    <mergeCell ref="A4:A6"/>
    <mergeCell ref="A7:A10"/>
    <mergeCell ref="A11:A1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9826-7526-6946-A730-22BE8815822F}">
  <dimension ref="A1:D19"/>
  <sheetViews>
    <sheetView workbookViewId="0">
      <selection activeCell="G19" sqref="G19"/>
    </sheetView>
  </sheetViews>
  <sheetFormatPr baseColWidth="10" defaultRowHeight="16" x14ac:dyDescent="0.2"/>
  <cols>
    <col min="1" max="1" width="14.6640625" bestFit="1" customWidth="1"/>
    <col min="2" max="2" width="42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ht="17" thickBot="1" x14ac:dyDescent="0.25">
      <c r="A2" s="51" t="s">
        <v>227</v>
      </c>
      <c r="B2" s="38" t="s">
        <v>228</v>
      </c>
      <c r="C2" s="38">
        <v>556</v>
      </c>
      <c r="D2" s="40">
        <f>C2/556 * 100</f>
        <v>100</v>
      </c>
    </row>
    <row r="3" spans="1:4" x14ac:dyDescent="0.2">
      <c r="A3" s="57" t="s">
        <v>230</v>
      </c>
      <c r="B3" s="32" t="s">
        <v>251</v>
      </c>
      <c r="C3" s="32">
        <v>3</v>
      </c>
      <c r="D3" s="33">
        <f t="shared" ref="D3:D19" si="0">C3/556 * 100</f>
        <v>0.53956834532374098</v>
      </c>
    </row>
    <row r="4" spans="1:4" x14ac:dyDescent="0.2">
      <c r="A4" s="59"/>
      <c r="B4" t="s">
        <v>231</v>
      </c>
      <c r="C4">
        <v>20</v>
      </c>
      <c r="D4" s="36">
        <f t="shared" si="0"/>
        <v>3.5971223021582732</v>
      </c>
    </row>
    <row r="5" spans="1:4" x14ac:dyDescent="0.2">
      <c r="A5" s="59"/>
      <c r="B5" t="s">
        <v>232</v>
      </c>
      <c r="C5">
        <v>33</v>
      </c>
      <c r="D5" s="36">
        <f t="shared" si="0"/>
        <v>5.9352517985611506</v>
      </c>
    </row>
    <row r="6" spans="1:4" x14ac:dyDescent="0.2">
      <c r="A6" s="59"/>
      <c r="B6" t="s">
        <v>256</v>
      </c>
      <c r="C6">
        <v>1</v>
      </c>
      <c r="D6" s="36">
        <f t="shared" si="0"/>
        <v>0.17985611510791369</v>
      </c>
    </row>
    <row r="7" spans="1:4" x14ac:dyDescent="0.2">
      <c r="A7" s="59"/>
      <c r="B7" t="s">
        <v>233</v>
      </c>
      <c r="C7">
        <v>469</v>
      </c>
      <c r="D7" s="36">
        <f t="shared" si="0"/>
        <v>84.352517985611513</v>
      </c>
    </row>
    <row r="8" spans="1:4" ht="17" thickBot="1" x14ac:dyDescent="0.25">
      <c r="A8" s="58"/>
      <c r="B8" s="34" t="s">
        <v>219</v>
      </c>
      <c r="C8" s="34">
        <v>30</v>
      </c>
      <c r="D8" s="35">
        <f t="shared" si="0"/>
        <v>5.3956834532374103</v>
      </c>
    </row>
    <row r="9" spans="1:4" x14ac:dyDescent="0.2">
      <c r="A9" s="57" t="s">
        <v>257</v>
      </c>
      <c r="B9" s="32" t="s">
        <v>236</v>
      </c>
      <c r="C9" s="32">
        <v>17</v>
      </c>
      <c r="D9" s="33">
        <f t="shared" si="0"/>
        <v>3.0575539568345325</v>
      </c>
    </row>
    <row r="10" spans="1:4" x14ac:dyDescent="0.2">
      <c r="A10" s="60"/>
      <c r="B10" t="s">
        <v>237</v>
      </c>
      <c r="C10">
        <v>29</v>
      </c>
      <c r="D10" s="36">
        <f t="shared" si="0"/>
        <v>5.2158273381294968</v>
      </c>
    </row>
    <row r="11" spans="1:4" x14ac:dyDescent="0.2">
      <c r="A11" s="60"/>
      <c r="B11" t="s">
        <v>238</v>
      </c>
      <c r="C11">
        <v>422</v>
      </c>
      <c r="D11" s="36">
        <f t="shared" si="0"/>
        <v>75.899280575539578</v>
      </c>
    </row>
    <row r="12" spans="1:4" x14ac:dyDescent="0.2">
      <c r="A12" s="60"/>
      <c r="B12" t="s">
        <v>239</v>
      </c>
      <c r="C12">
        <v>84</v>
      </c>
      <c r="D12" s="36">
        <f t="shared" si="0"/>
        <v>15.107913669064748</v>
      </c>
    </row>
    <row r="13" spans="1:4" ht="17" thickBot="1" x14ac:dyDescent="0.25">
      <c r="A13" s="61"/>
      <c r="B13" s="34" t="s">
        <v>219</v>
      </c>
      <c r="C13" s="34">
        <v>4</v>
      </c>
      <c r="D13" s="35">
        <f t="shared" si="0"/>
        <v>0.71942446043165476</v>
      </c>
    </row>
    <row r="14" spans="1:4" x14ac:dyDescent="0.2">
      <c r="A14" s="57" t="s">
        <v>241</v>
      </c>
      <c r="B14" s="32" t="s">
        <v>258</v>
      </c>
      <c r="C14" s="32">
        <v>6</v>
      </c>
      <c r="D14" s="33">
        <f t="shared" si="0"/>
        <v>1.079136690647482</v>
      </c>
    </row>
    <row r="15" spans="1:4" x14ac:dyDescent="0.2">
      <c r="A15" s="59"/>
      <c r="B15" t="s">
        <v>259</v>
      </c>
      <c r="C15">
        <v>63</v>
      </c>
      <c r="D15" s="36">
        <f t="shared" si="0"/>
        <v>11.330935251798561</v>
      </c>
    </row>
    <row r="16" spans="1:4" x14ac:dyDescent="0.2">
      <c r="A16" s="59"/>
      <c r="B16" t="s">
        <v>270</v>
      </c>
      <c r="C16">
        <v>472</v>
      </c>
      <c r="D16" s="36">
        <f t="shared" si="0"/>
        <v>84.892086330935257</v>
      </c>
    </row>
    <row r="17" spans="1:4" x14ac:dyDescent="0.2">
      <c r="A17" s="59"/>
      <c r="B17" t="s">
        <v>275</v>
      </c>
      <c r="C17">
        <v>2</v>
      </c>
      <c r="D17" s="36">
        <f t="shared" si="0"/>
        <v>0.35971223021582738</v>
      </c>
    </row>
    <row r="18" spans="1:4" x14ac:dyDescent="0.2">
      <c r="A18" s="59"/>
      <c r="B18" t="s">
        <v>261</v>
      </c>
      <c r="C18">
        <v>10</v>
      </c>
      <c r="D18" s="36">
        <f t="shared" si="0"/>
        <v>1.7985611510791366</v>
      </c>
    </row>
    <row r="19" spans="1:4" ht="17" thickBot="1" x14ac:dyDescent="0.25">
      <c r="A19" s="58"/>
      <c r="B19" s="34" t="s">
        <v>219</v>
      </c>
      <c r="C19" s="34">
        <v>3</v>
      </c>
      <c r="D19" s="35">
        <f t="shared" si="0"/>
        <v>0.53956834532374098</v>
      </c>
    </row>
  </sheetData>
  <mergeCells count="3">
    <mergeCell ref="A3:A8"/>
    <mergeCell ref="A9:A13"/>
    <mergeCell ref="A14:A1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5D81-D69C-844A-82E1-61DBFA4FA3BB}">
  <dimension ref="A1:E23"/>
  <sheetViews>
    <sheetView workbookViewId="0">
      <selection activeCell="X45" sqref="X45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37" t="s">
        <v>223</v>
      </c>
      <c r="B1" s="39" t="s">
        <v>224</v>
      </c>
      <c r="C1" s="39" t="s">
        <v>225</v>
      </c>
      <c r="D1" s="41" t="s">
        <v>226</v>
      </c>
      <c r="E1" s="42"/>
    </row>
    <row r="2" spans="1:5" x14ac:dyDescent="0.2">
      <c r="A2" s="65" t="s">
        <v>227</v>
      </c>
      <c r="B2" s="42" t="s">
        <v>228</v>
      </c>
      <c r="C2" s="42">
        <v>53</v>
      </c>
      <c r="D2" s="43">
        <v>39.849624059999996</v>
      </c>
      <c r="E2" s="42"/>
    </row>
    <row r="3" spans="1:5" ht="17" thickBot="1" x14ac:dyDescent="0.25">
      <c r="A3" s="64"/>
      <c r="B3" s="44" t="s">
        <v>229</v>
      </c>
      <c r="C3" s="44">
        <v>80</v>
      </c>
      <c r="D3" s="45">
        <v>60.150375940000004</v>
      </c>
      <c r="E3" s="42"/>
    </row>
    <row r="4" spans="1:5" x14ac:dyDescent="0.2">
      <c r="A4" s="62" t="s">
        <v>230</v>
      </c>
      <c r="B4" s="42" t="s">
        <v>231</v>
      </c>
      <c r="C4" s="42">
        <v>9</v>
      </c>
      <c r="D4" s="43">
        <v>6.7669172929999997</v>
      </c>
      <c r="E4" s="42"/>
    </row>
    <row r="5" spans="1:5" x14ac:dyDescent="0.2">
      <c r="A5" s="63"/>
      <c r="B5" s="42" t="s">
        <v>232</v>
      </c>
      <c r="C5" s="42">
        <v>2</v>
      </c>
      <c r="D5" s="43">
        <v>1.5037593979999999</v>
      </c>
      <c r="E5" s="42"/>
    </row>
    <row r="6" spans="1:5" x14ac:dyDescent="0.2">
      <c r="A6" s="63"/>
      <c r="B6" s="42" t="s">
        <v>233</v>
      </c>
      <c r="C6" s="42">
        <v>118</v>
      </c>
      <c r="D6" s="43">
        <v>88.721804509999998</v>
      </c>
      <c r="E6" s="42"/>
    </row>
    <row r="7" spans="1:5" ht="17" thickBot="1" x14ac:dyDescent="0.25">
      <c r="A7" s="64"/>
      <c r="B7" s="44" t="s">
        <v>219</v>
      </c>
      <c r="C7" s="44">
        <v>4</v>
      </c>
      <c r="D7" s="45">
        <v>3.0075187969999999</v>
      </c>
      <c r="E7" s="42"/>
    </row>
    <row r="8" spans="1:5" x14ac:dyDescent="0.2">
      <c r="A8" s="62" t="s">
        <v>235</v>
      </c>
      <c r="B8" s="42" t="s">
        <v>236</v>
      </c>
      <c r="C8" s="42">
        <v>14</v>
      </c>
      <c r="D8" s="43">
        <v>10.52631579</v>
      </c>
      <c r="E8" s="42"/>
    </row>
    <row r="9" spans="1:5" x14ac:dyDescent="0.2">
      <c r="A9" s="63"/>
      <c r="B9" s="42" t="s">
        <v>237</v>
      </c>
      <c r="C9" s="42">
        <v>110</v>
      </c>
      <c r="D9" s="43">
        <v>82.706766920000007</v>
      </c>
      <c r="E9" s="42"/>
    </row>
    <row r="10" spans="1:5" x14ac:dyDescent="0.2">
      <c r="A10" s="63"/>
      <c r="B10" s="42" t="s">
        <v>238</v>
      </c>
      <c r="C10" s="42">
        <v>2</v>
      </c>
      <c r="D10" s="43">
        <v>1.5037593979999999</v>
      </c>
      <c r="E10" s="42"/>
    </row>
    <row r="11" spans="1:5" x14ac:dyDescent="0.2">
      <c r="A11" s="63"/>
      <c r="B11" s="42" t="s">
        <v>239</v>
      </c>
      <c r="C11" s="42">
        <v>4</v>
      </c>
      <c r="D11" s="43">
        <v>3.0075187969999999</v>
      </c>
      <c r="E11" s="42"/>
    </row>
    <row r="12" spans="1:5" ht="17" thickBot="1" x14ac:dyDescent="0.25">
      <c r="A12" s="64"/>
      <c r="B12" s="44" t="s">
        <v>219</v>
      </c>
      <c r="C12" s="44">
        <v>3</v>
      </c>
      <c r="D12" s="45">
        <v>2.2556390980000001</v>
      </c>
      <c r="E12" s="42"/>
    </row>
    <row r="13" spans="1:5" x14ac:dyDescent="0.2">
      <c r="A13" s="62" t="s">
        <v>241</v>
      </c>
      <c r="B13" s="42" t="s">
        <v>258</v>
      </c>
      <c r="C13" s="42">
        <v>20</v>
      </c>
      <c r="D13" s="43">
        <v>15.03759398</v>
      </c>
      <c r="E13" s="42"/>
    </row>
    <row r="14" spans="1:5" x14ac:dyDescent="0.2">
      <c r="A14" s="63"/>
      <c r="B14" s="42" t="s">
        <v>259</v>
      </c>
      <c r="C14" s="42">
        <v>70</v>
      </c>
      <c r="D14" s="43">
        <v>52.631578949999998</v>
      </c>
      <c r="E14" s="42"/>
    </row>
    <row r="15" spans="1:5" x14ac:dyDescent="0.2">
      <c r="A15" s="63"/>
      <c r="B15" s="42" t="s">
        <v>270</v>
      </c>
      <c r="C15" s="42">
        <v>41</v>
      </c>
      <c r="D15" s="43">
        <v>30.827067670000002</v>
      </c>
      <c r="E15" s="42"/>
    </row>
    <row r="16" spans="1:5" ht="17" thickBot="1" x14ac:dyDescent="0.25">
      <c r="A16" s="64"/>
      <c r="B16" s="44" t="s">
        <v>261</v>
      </c>
      <c r="C16" s="44">
        <v>2</v>
      </c>
      <c r="D16" s="45">
        <v>1.5037593979999999</v>
      </c>
      <c r="E16" s="42"/>
    </row>
    <row r="17" spans="1:5" x14ac:dyDescent="0.2">
      <c r="A17" s="62" t="s">
        <v>247</v>
      </c>
      <c r="B17" s="42" t="s">
        <v>248</v>
      </c>
      <c r="C17" s="42">
        <v>53</v>
      </c>
      <c r="D17" s="43">
        <v>39.849624059999996</v>
      </c>
      <c r="E17" s="42"/>
    </row>
    <row r="18" spans="1:5" x14ac:dyDescent="0.2">
      <c r="A18" s="63"/>
      <c r="B18" s="42" t="s">
        <v>249</v>
      </c>
      <c r="C18" s="42">
        <v>17</v>
      </c>
      <c r="D18" s="43">
        <v>12.78195489</v>
      </c>
      <c r="E18" s="42"/>
    </row>
    <row r="19" spans="1:5" x14ac:dyDescent="0.2">
      <c r="A19" s="63"/>
      <c r="B19" s="42" t="s">
        <v>250</v>
      </c>
      <c r="C19" s="42">
        <v>40</v>
      </c>
      <c r="D19" s="43">
        <v>30.075187970000002</v>
      </c>
      <c r="E19" s="42"/>
    </row>
    <row r="20" spans="1:5" ht="17" thickBot="1" x14ac:dyDescent="0.25">
      <c r="A20" s="64"/>
      <c r="B20" s="44" t="s">
        <v>219</v>
      </c>
      <c r="C20" s="44">
        <v>23</v>
      </c>
      <c r="D20" s="45">
        <v>17.29323308</v>
      </c>
      <c r="E20" s="42" t="s">
        <v>234</v>
      </c>
    </row>
    <row r="21" spans="1:5" x14ac:dyDescent="0.2">
      <c r="A21" s="62" t="s">
        <v>267</v>
      </c>
      <c r="B21" s="42" t="s">
        <v>268</v>
      </c>
      <c r="C21" s="42">
        <v>46</v>
      </c>
      <c r="D21" s="43">
        <v>34.586466170000001</v>
      </c>
      <c r="E21" s="42"/>
    </row>
    <row r="22" spans="1:5" x14ac:dyDescent="0.2">
      <c r="A22" s="63"/>
      <c r="B22" s="42" t="s">
        <v>269</v>
      </c>
      <c r="C22" s="42">
        <v>74</v>
      </c>
      <c r="D22" s="43">
        <v>55.639097739999997</v>
      </c>
      <c r="E22" s="42"/>
    </row>
    <row r="23" spans="1:5" ht="17" thickBot="1" x14ac:dyDescent="0.25">
      <c r="A23" s="64"/>
      <c r="B23" s="44" t="s">
        <v>219</v>
      </c>
      <c r="C23" s="44">
        <v>13</v>
      </c>
      <c r="D23" s="45">
        <v>9.77443609</v>
      </c>
      <c r="E23" s="42"/>
    </row>
  </sheetData>
  <mergeCells count="6">
    <mergeCell ref="A21:A23"/>
    <mergeCell ref="A2:A3"/>
    <mergeCell ref="A4:A7"/>
    <mergeCell ref="A8:A12"/>
    <mergeCell ref="A13:A16"/>
    <mergeCell ref="A17:A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CDF0-A975-7748-95A7-775DDE066635}">
  <dimension ref="A1:D8"/>
  <sheetViews>
    <sheetView workbookViewId="0">
      <selection activeCell="E5" sqref="E5"/>
    </sheetView>
  </sheetViews>
  <sheetFormatPr baseColWidth="10" defaultRowHeight="16" x14ac:dyDescent="0.2"/>
  <cols>
    <col min="1" max="1" width="9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37" t="s">
        <v>223</v>
      </c>
      <c r="B1" s="39" t="s">
        <v>224</v>
      </c>
      <c r="C1" s="39" t="s">
        <v>225</v>
      </c>
      <c r="D1" s="41" t="s">
        <v>226</v>
      </c>
    </row>
    <row r="2" spans="1:4" x14ac:dyDescent="0.2">
      <c r="A2" s="65" t="s">
        <v>227</v>
      </c>
      <c r="B2" s="42" t="s">
        <v>228</v>
      </c>
      <c r="C2" s="42">
        <v>90</v>
      </c>
      <c r="D2" s="43">
        <v>54.545454550000002</v>
      </c>
    </row>
    <row r="3" spans="1:4" ht="17" thickBot="1" x14ac:dyDescent="0.25">
      <c r="A3" s="64"/>
      <c r="B3" s="44" t="s">
        <v>229</v>
      </c>
      <c r="C3" s="44">
        <v>75</v>
      </c>
      <c r="D3" s="45">
        <v>45.454545449999998</v>
      </c>
    </row>
    <row r="4" spans="1:4" x14ac:dyDescent="0.2">
      <c r="A4" s="62" t="s">
        <v>230</v>
      </c>
      <c r="B4" s="42" t="s">
        <v>251</v>
      </c>
      <c r="C4" s="42">
        <v>1</v>
      </c>
      <c r="D4" s="43">
        <v>0.606060606</v>
      </c>
    </row>
    <row r="5" spans="1:4" x14ac:dyDescent="0.2">
      <c r="A5" s="63"/>
      <c r="B5" s="42" t="s">
        <v>231</v>
      </c>
      <c r="C5" s="42">
        <v>6</v>
      </c>
      <c r="D5" s="43">
        <v>3.636363636</v>
      </c>
    </row>
    <row r="6" spans="1:4" x14ac:dyDescent="0.2">
      <c r="A6" s="63"/>
      <c r="B6" s="42" t="s">
        <v>232</v>
      </c>
      <c r="C6" s="42">
        <v>18</v>
      </c>
      <c r="D6" s="43">
        <v>10.90909091</v>
      </c>
    </row>
    <row r="7" spans="1:4" x14ac:dyDescent="0.2">
      <c r="A7" s="63"/>
      <c r="B7" s="42" t="s">
        <v>233</v>
      </c>
      <c r="C7" s="42">
        <v>136</v>
      </c>
      <c r="D7" s="43">
        <v>82.424242419999999</v>
      </c>
    </row>
    <row r="8" spans="1:4" ht="17" thickBot="1" x14ac:dyDescent="0.25">
      <c r="A8" s="64"/>
      <c r="B8" s="44" t="s">
        <v>219</v>
      </c>
      <c r="C8" s="44">
        <v>4</v>
      </c>
      <c r="D8" s="45">
        <v>2.424242424</v>
      </c>
    </row>
  </sheetData>
  <mergeCells count="2">
    <mergeCell ref="A2:A3"/>
    <mergeCell ref="A4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9F9E-0A67-5941-AC73-FCC33CF12E4B}">
  <dimension ref="A1:D11"/>
  <sheetViews>
    <sheetView workbookViewId="0">
      <selection activeCell="E5" sqref="E5"/>
    </sheetView>
  </sheetViews>
  <sheetFormatPr baseColWidth="10" defaultRowHeight="16" x14ac:dyDescent="0.2"/>
  <cols>
    <col min="1" max="1" width="12.832031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ht="17" thickBot="1" x14ac:dyDescent="0.25">
      <c r="A2" s="51" t="s">
        <v>227</v>
      </c>
      <c r="B2" s="38" t="s">
        <v>229</v>
      </c>
      <c r="C2" s="38">
        <v>434</v>
      </c>
      <c r="D2" s="40">
        <f>C2/434 * 100</f>
        <v>100</v>
      </c>
    </row>
    <row r="3" spans="1:4" x14ac:dyDescent="0.2">
      <c r="A3" s="57" t="s">
        <v>230</v>
      </c>
      <c r="B3" s="32" t="s">
        <v>251</v>
      </c>
      <c r="C3" s="32">
        <v>1</v>
      </c>
      <c r="D3" s="33">
        <f t="shared" ref="D3:D11" si="0">C3/434 * 100</f>
        <v>0.2304147465437788</v>
      </c>
    </row>
    <row r="4" spans="1:4" x14ac:dyDescent="0.2">
      <c r="A4" s="59"/>
      <c r="B4" t="s">
        <v>231</v>
      </c>
      <c r="C4">
        <v>12</v>
      </c>
      <c r="D4" s="36">
        <f t="shared" si="0"/>
        <v>2.7649769585253456</v>
      </c>
    </row>
    <row r="5" spans="1:4" x14ac:dyDescent="0.2">
      <c r="A5" s="59"/>
      <c r="B5" t="s">
        <v>232</v>
      </c>
      <c r="C5">
        <v>47</v>
      </c>
      <c r="D5" s="36">
        <f t="shared" si="0"/>
        <v>10.829493087557603</v>
      </c>
    </row>
    <row r="6" spans="1:4" x14ac:dyDescent="0.2">
      <c r="A6" s="59"/>
      <c r="B6" t="s">
        <v>233</v>
      </c>
      <c r="C6">
        <v>362</v>
      </c>
      <c r="D6" s="36">
        <f t="shared" si="0"/>
        <v>83.410138248847929</v>
      </c>
    </row>
    <row r="7" spans="1:4" ht="17" thickBot="1" x14ac:dyDescent="0.25">
      <c r="A7" s="58"/>
      <c r="B7" s="34" t="s">
        <v>219</v>
      </c>
      <c r="C7" s="34">
        <v>12</v>
      </c>
      <c r="D7" s="35">
        <f t="shared" si="0"/>
        <v>2.7649769585253456</v>
      </c>
    </row>
    <row r="8" spans="1:4" x14ac:dyDescent="0.2">
      <c r="A8" s="57" t="s">
        <v>276</v>
      </c>
      <c r="B8" s="32" t="s">
        <v>277</v>
      </c>
      <c r="C8" s="32">
        <v>35</v>
      </c>
      <c r="D8" s="33">
        <f t="shared" si="0"/>
        <v>8.064516129032258</v>
      </c>
    </row>
    <row r="9" spans="1:4" x14ac:dyDescent="0.2">
      <c r="A9" s="59"/>
      <c r="B9" t="s">
        <v>278</v>
      </c>
      <c r="C9">
        <v>123</v>
      </c>
      <c r="D9" s="36">
        <f t="shared" si="0"/>
        <v>28.341013824884794</v>
      </c>
    </row>
    <row r="10" spans="1:4" x14ac:dyDescent="0.2">
      <c r="A10" s="59"/>
      <c r="B10" t="s">
        <v>279</v>
      </c>
      <c r="C10">
        <v>92</v>
      </c>
      <c r="D10" s="36">
        <f t="shared" si="0"/>
        <v>21.198156682027651</v>
      </c>
    </row>
    <row r="11" spans="1:4" ht="17" thickBot="1" x14ac:dyDescent="0.25">
      <c r="A11" s="58"/>
      <c r="B11" s="34" t="s">
        <v>280</v>
      </c>
      <c r="C11" s="34">
        <v>184</v>
      </c>
      <c r="D11" s="35">
        <f t="shared" si="0"/>
        <v>42.396313364055302</v>
      </c>
    </row>
  </sheetData>
  <mergeCells count="2">
    <mergeCell ref="A3:A7"/>
    <mergeCell ref="A8:A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729-4226-7D4A-86B6-2479042414E8}">
  <dimension ref="A1:E15"/>
  <sheetViews>
    <sheetView workbookViewId="0">
      <selection activeCell="G6" sqref="G6"/>
    </sheetView>
  </sheetViews>
  <sheetFormatPr baseColWidth="10" defaultRowHeight="16" x14ac:dyDescent="0.2"/>
  <cols>
    <col min="1" max="1" width="15.1640625" bestFit="1" customWidth="1"/>
    <col min="2" max="2" width="29.332031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5" x14ac:dyDescent="0.2">
      <c r="A2" s="57" t="s">
        <v>227</v>
      </c>
      <c r="B2" s="32" t="s">
        <v>228</v>
      </c>
      <c r="C2" s="32">
        <v>71</v>
      </c>
      <c r="D2" s="33">
        <f>C2/152 * 100</f>
        <v>46.710526315789473</v>
      </c>
    </row>
    <row r="3" spans="1:5" ht="17" thickBot="1" x14ac:dyDescent="0.25">
      <c r="A3" s="58"/>
      <c r="B3" s="34" t="s">
        <v>229</v>
      </c>
      <c r="C3" s="34">
        <v>81</v>
      </c>
      <c r="D3" s="35">
        <f t="shared" ref="D3:D15" si="0">C3/152 * 100</f>
        <v>53.289473684210535</v>
      </c>
    </row>
    <row r="4" spans="1:5" x14ac:dyDescent="0.2">
      <c r="A4" s="57" t="s">
        <v>230</v>
      </c>
      <c r="B4" s="32" t="s">
        <v>231</v>
      </c>
      <c r="C4" s="32">
        <v>1</v>
      </c>
      <c r="D4" s="33">
        <f t="shared" si="0"/>
        <v>0.6578947368421052</v>
      </c>
    </row>
    <row r="5" spans="1:5" x14ac:dyDescent="0.2">
      <c r="A5" s="59"/>
      <c r="B5" t="s">
        <v>232</v>
      </c>
      <c r="C5">
        <v>6</v>
      </c>
      <c r="D5" s="36">
        <f t="shared" si="0"/>
        <v>3.9473684210526314</v>
      </c>
    </row>
    <row r="6" spans="1:5" x14ac:dyDescent="0.2">
      <c r="A6" s="59"/>
      <c r="B6" t="s">
        <v>233</v>
      </c>
      <c r="C6">
        <v>80</v>
      </c>
      <c r="D6" s="36">
        <f t="shared" si="0"/>
        <v>52.631578947368418</v>
      </c>
    </row>
    <row r="7" spans="1:5" ht="17" thickBot="1" x14ac:dyDescent="0.25">
      <c r="A7" s="58"/>
      <c r="B7" s="34" t="s">
        <v>219</v>
      </c>
      <c r="C7" s="34">
        <v>65</v>
      </c>
      <c r="D7" s="35">
        <f t="shared" si="0"/>
        <v>42.763157894736842</v>
      </c>
      <c r="E7" s="42" t="s">
        <v>234</v>
      </c>
    </row>
    <row r="8" spans="1:5" x14ac:dyDescent="0.2">
      <c r="A8" s="57" t="s">
        <v>235</v>
      </c>
      <c r="B8" s="32" t="s">
        <v>236</v>
      </c>
      <c r="C8" s="32">
        <v>26</v>
      </c>
      <c r="D8" s="33">
        <f t="shared" si="0"/>
        <v>17.105263157894736</v>
      </c>
    </row>
    <row r="9" spans="1:5" x14ac:dyDescent="0.2">
      <c r="A9" s="60"/>
      <c r="B9" t="s">
        <v>237</v>
      </c>
      <c r="C9">
        <v>48</v>
      </c>
      <c r="D9" s="36">
        <f t="shared" si="0"/>
        <v>31.578947368421051</v>
      </c>
    </row>
    <row r="10" spans="1:5" x14ac:dyDescent="0.2">
      <c r="A10" s="60"/>
      <c r="B10" t="s">
        <v>238</v>
      </c>
      <c r="C10">
        <v>48</v>
      </c>
      <c r="D10" s="36">
        <f t="shared" si="0"/>
        <v>31.578947368421051</v>
      </c>
    </row>
    <row r="11" spans="1:5" x14ac:dyDescent="0.2">
      <c r="A11" s="60"/>
      <c r="B11" t="s">
        <v>239</v>
      </c>
      <c r="C11">
        <v>22</v>
      </c>
      <c r="D11" s="36">
        <f t="shared" si="0"/>
        <v>14.473684210526317</v>
      </c>
    </row>
    <row r="12" spans="1:5" ht="17" thickBot="1" x14ac:dyDescent="0.25">
      <c r="A12" s="61"/>
      <c r="B12" s="34" t="s">
        <v>219</v>
      </c>
      <c r="C12" s="34">
        <v>8</v>
      </c>
      <c r="D12" s="35">
        <f t="shared" si="0"/>
        <v>5.2631578947368416</v>
      </c>
    </row>
    <row r="13" spans="1:5" x14ac:dyDescent="0.2">
      <c r="A13" s="57" t="s">
        <v>244</v>
      </c>
      <c r="B13" s="32" t="s">
        <v>281</v>
      </c>
      <c r="C13" s="32">
        <v>134</v>
      </c>
      <c r="D13" s="33">
        <f t="shared" si="0"/>
        <v>88.157894736842096</v>
      </c>
    </row>
    <row r="14" spans="1:5" x14ac:dyDescent="0.2">
      <c r="A14" s="59"/>
      <c r="B14" t="s">
        <v>282</v>
      </c>
      <c r="C14">
        <v>12</v>
      </c>
      <c r="D14" s="36">
        <f t="shared" si="0"/>
        <v>7.8947368421052628</v>
      </c>
    </row>
    <row r="15" spans="1:5" ht="17" thickBot="1" x14ac:dyDescent="0.25">
      <c r="A15" s="58"/>
      <c r="B15" s="34" t="s">
        <v>219</v>
      </c>
      <c r="C15" s="34">
        <v>6</v>
      </c>
      <c r="D15" s="35">
        <f t="shared" si="0"/>
        <v>3.9473684210526314</v>
      </c>
    </row>
  </sheetData>
  <mergeCells count="4">
    <mergeCell ref="A2:A3"/>
    <mergeCell ref="A4:A7"/>
    <mergeCell ref="A8:A12"/>
    <mergeCell ref="A13:A1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D96C-D4BB-574B-B580-2C61A62D0DAC}">
  <dimension ref="A1:D18"/>
  <sheetViews>
    <sheetView workbookViewId="0">
      <selection activeCell="G9" sqref="G9"/>
    </sheetView>
  </sheetViews>
  <sheetFormatPr baseColWidth="10" defaultRowHeight="16" x14ac:dyDescent="0.2"/>
  <cols>
    <col min="1" max="1" width="9.1640625" bestFit="1" customWidth="1"/>
    <col min="2" max="2" width="62.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127</v>
      </c>
      <c r="D2" s="33">
        <f>C2/229 * 100</f>
        <v>55.458515283842793</v>
      </c>
    </row>
    <row r="3" spans="1:4" ht="17" thickBot="1" x14ac:dyDescent="0.25">
      <c r="A3" s="58"/>
      <c r="B3" s="34" t="s">
        <v>229</v>
      </c>
      <c r="C3" s="34">
        <v>102</v>
      </c>
      <c r="D3" s="35">
        <f t="shared" ref="D3:D18" si="0">C3/229 * 100</f>
        <v>44.541484716157207</v>
      </c>
    </row>
    <row r="4" spans="1:4" x14ac:dyDescent="0.2">
      <c r="A4" s="57" t="s">
        <v>230</v>
      </c>
      <c r="B4" s="32" t="s">
        <v>231</v>
      </c>
      <c r="C4" s="32">
        <v>5</v>
      </c>
      <c r="D4" s="33">
        <f t="shared" si="0"/>
        <v>2.1834061135371177</v>
      </c>
    </row>
    <row r="5" spans="1:4" x14ac:dyDescent="0.2">
      <c r="A5" s="59"/>
      <c r="B5" t="s">
        <v>232</v>
      </c>
      <c r="C5">
        <v>17</v>
      </c>
      <c r="D5" s="36">
        <f t="shared" si="0"/>
        <v>7.4235807860262017</v>
      </c>
    </row>
    <row r="6" spans="1:4" x14ac:dyDescent="0.2">
      <c r="A6" s="59"/>
      <c r="B6" t="s">
        <v>233</v>
      </c>
      <c r="C6">
        <v>198</v>
      </c>
      <c r="D6" s="36">
        <f t="shared" si="0"/>
        <v>86.462882096069876</v>
      </c>
    </row>
    <row r="7" spans="1:4" ht="17" thickBot="1" x14ac:dyDescent="0.25">
      <c r="A7" s="58"/>
      <c r="B7" s="34" t="s">
        <v>219</v>
      </c>
      <c r="C7" s="34">
        <v>9</v>
      </c>
      <c r="D7" s="35">
        <f t="shared" si="0"/>
        <v>3.9301310043668125</v>
      </c>
    </row>
    <row r="8" spans="1:4" x14ac:dyDescent="0.2">
      <c r="A8" s="57" t="s">
        <v>244</v>
      </c>
      <c r="B8" s="32" t="s">
        <v>283</v>
      </c>
      <c r="C8" s="32">
        <v>42</v>
      </c>
      <c r="D8" s="33">
        <f t="shared" si="0"/>
        <v>18.340611353711793</v>
      </c>
    </row>
    <row r="9" spans="1:4" x14ac:dyDescent="0.2">
      <c r="A9" s="59"/>
      <c r="B9" t="s">
        <v>284</v>
      </c>
      <c r="C9">
        <v>1</v>
      </c>
      <c r="D9" s="36">
        <f t="shared" si="0"/>
        <v>0.43668122270742354</v>
      </c>
    </row>
    <row r="10" spans="1:4" x14ac:dyDescent="0.2">
      <c r="A10" s="59"/>
      <c r="B10" t="s">
        <v>285</v>
      </c>
      <c r="C10">
        <v>1</v>
      </c>
      <c r="D10" s="36">
        <f t="shared" si="0"/>
        <v>0.43668122270742354</v>
      </c>
    </row>
    <row r="11" spans="1:4" x14ac:dyDescent="0.2">
      <c r="A11" s="59"/>
      <c r="B11" t="s">
        <v>286</v>
      </c>
      <c r="C11">
        <v>101</v>
      </c>
      <c r="D11" s="36">
        <f t="shared" si="0"/>
        <v>44.104803493449779</v>
      </c>
    </row>
    <row r="12" spans="1:4" x14ac:dyDescent="0.2">
      <c r="A12" s="59"/>
      <c r="B12" t="s">
        <v>287</v>
      </c>
      <c r="C12">
        <v>8</v>
      </c>
      <c r="D12" s="36">
        <f t="shared" si="0"/>
        <v>3.4934497816593884</v>
      </c>
    </row>
    <row r="13" spans="1:4" x14ac:dyDescent="0.2">
      <c r="A13" s="59"/>
      <c r="B13" t="s">
        <v>288</v>
      </c>
      <c r="C13">
        <v>22</v>
      </c>
      <c r="D13" s="36">
        <f t="shared" si="0"/>
        <v>9.606986899563319</v>
      </c>
    </row>
    <row r="14" spans="1:4" x14ac:dyDescent="0.2">
      <c r="A14" s="59"/>
      <c r="B14" t="s">
        <v>289</v>
      </c>
      <c r="C14">
        <v>27</v>
      </c>
      <c r="D14" s="36">
        <f t="shared" si="0"/>
        <v>11.790393013100436</v>
      </c>
    </row>
    <row r="15" spans="1:4" x14ac:dyDescent="0.2">
      <c r="A15" s="59"/>
      <c r="B15" t="s">
        <v>290</v>
      </c>
      <c r="C15">
        <v>1</v>
      </c>
      <c r="D15" s="36">
        <f t="shared" si="0"/>
        <v>0.43668122270742354</v>
      </c>
    </row>
    <row r="16" spans="1:4" x14ac:dyDescent="0.2">
      <c r="A16" s="59"/>
      <c r="B16" t="s">
        <v>291</v>
      </c>
      <c r="C16">
        <v>2</v>
      </c>
      <c r="D16" s="36">
        <f t="shared" si="0"/>
        <v>0.87336244541484709</v>
      </c>
    </row>
    <row r="17" spans="1:4" x14ac:dyDescent="0.2">
      <c r="A17" s="59"/>
      <c r="B17" t="s">
        <v>292</v>
      </c>
      <c r="C17">
        <v>5</v>
      </c>
      <c r="D17" s="36">
        <f t="shared" si="0"/>
        <v>2.1834061135371177</v>
      </c>
    </row>
    <row r="18" spans="1:4" ht="17" thickBot="1" x14ac:dyDescent="0.25">
      <c r="A18" s="58"/>
      <c r="B18" s="34" t="s">
        <v>293</v>
      </c>
      <c r="C18" s="34">
        <v>19</v>
      </c>
      <c r="D18" s="35">
        <f t="shared" si="0"/>
        <v>8.2969432314410483</v>
      </c>
    </row>
  </sheetData>
  <mergeCells count="3">
    <mergeCell ref="A2:A3"/>
    <mergeCell ref="A4:A7"/>
    <mergeCell ref="A8:A1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A584-4B81-EF45-B4AD-1CBBDEFF5610}">
  <dimension ref="A1:D13"/>
  <sheetViews>
    <sheetView workbookViewId="0">
      <selection sqref="A1:D1048576"/>
    </sheetView>
  </sheetViews>
  <sheetFormatPr baseColWidth="10" defaultRowHeight="16" x14ac:dyDescent="0.2"/>
  <cols>
    <col min="1" max="1" width="15.1640625" bestFit="1" customWidth="1"/>
    <col min="2" max="2" width="8.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164</v>
      </c>
      <c r="D2" s="33">
        <f>C2/434 * 100</f>
        <v>37.788018433179722</v>
      </c>
    </row>
    <row r="3" spans="1:4" ht="17" thickBot="1" x14ac:dyDescent="0.25">
      <c r="A3" s="58"/>
      <c r="B3" s="34" t="s">
        <v>229</v>
      </c>
      <c r="C3" s="34">
        <v>270</v>
      </c>
      <c r="D3" s="35">
        <f t="shared" ref="D3:D13" si="0">C3/434 * 100</f>
        <v>62.21198156682027</v>
      </c>
    </row>
    <row r="4" spans="1:4" x14ac:dyDescent="0.2">
      <c r="A4" s="57" t="s">
        <v>230</v>
      </c>
      <c r="B4" s="32" t="s">
        <v>231</v>
      </c>
      <c r="C4" s="32">
        <v>11</v>
      </c>
      <c r="D4" s="33">
        <f t="shared" si="0"/>
        <v>2.5345622119815667</v>
      </c>
    </row>
    <row r="5" spans="1:4" x14ac:dyDescent="0.2">
      <c r="A5" s="59"/>
      <c r="B5" t="s">
        <v>233</v>
      </c>
      <c r="C5">
        <v>413</v>
      </c>
      <c r="D5" s="36">
        <f t="shared" si="0"/>
        <v>95.161290322580655</v>
      </c>
    </row>
    <row r="6" spans="1:4" ht="17" thickBot="1" x14ac:dyDescent="0.25">
      <c r="A6" s="58"/>
      <c r="B6" s="34" t="s">
        <v>219</v>
      </c>
      <c r="C6" s="34">
        <v>10</v>
      </c>
      <c r="D6" s="35">
        <f t="shared" si="0"/>
        <v>2.3041474654377883</v>
      </c>
    </row>
    <row r="7" spans="1:4" x14ac:dyDescent="0.2">
      <c r="A7" s="57" t="s">
        <v>235</v>
      </c>
      <c r="B7" s="32" t="s">
        <v>294</v>
      </c>
      <c r="C7" s="32">
        <v>10</v>
      </c>
      <c r="D7" s="33">
        <f t="shared" si="0"/>
        <v>2.3041474654377883</v>
      </c>
    </row>
    <row r="8" spans="1:4" x14ac:dyDescent="0.2">
      <c r="A8" s="59"/>
      <c r="B8" t="s">
        <v>295</v>
      </c>
      <c r="C8">
        <v>5</v>
      </c>
      <c r="D8" s="36">
        <f t="shared" si="0"/>
        <v>1.1520737327188941</v>
      </c>
    </row>
    <row r="9" spans="1:4" x14ac:dyDescent="0.2">
      <c r="A9" s="59"/>
      <c r="B9" t="s">
        <v>236</v>
      </c>
      <c r="C9">
        <v>72</v>
      </c>
      <c r="D9" s="36">
        <f t="shared" si="0"/>
        <v>16.589861751152075</v>
      </c>
    </row>
    <row r="10" spans="1:4" x14ac:dyDescent="0.2">
      <c r="A10" s="60"/>
      <c r="B10" t="s">
        <v>237</v>
      </c>
      <c r="C10">
        <v>133</v>
      </c>
      <c r="D10" s="36">
        <f t="shared" si="0"/>
        <v>30.64516129032258</v>
      </c>
    </row>
    <row r="11" spans="1:4" x14ac:dyDescent="0.2">
      <c r="A11" s="60"/>
      <c r="B11" t="s">
        <v>238</v>
      </c>
      <c r="C11">
        <v>160</v>
      </c>
      <c r="D11" s="36">
        <f t="shared" si="0"/>
        <v>36.866359447004612</v>
      </c>
    </row>
    <row r="12" spans="1:4" x14ac:dyDescent="0.2">
      <c r="A12" s="60"/>
      <c r="B12" t="s">
        <v>239</v>
      </c>
      <c r="C12">
        <v>20</v>
      </c>
      <c r="D12" s="36">
        <f t="shared" si="0"/>
        <v>4.6082949308755765</v>
      </c>
    </row>
    <row r="13" spans="1:4" ht="17" thickBot="1" x14ac:dyDescent="0.25">
      <c r="A13" s="61"/>
      <c r="B13" s="34" t="s">
        <v>219</v>
      </c>
      <c r="C13" s="34">
        <v>34</v>
      </c>
      <c r="D13" s="35">
        <f t="shared" si="0"/>
        <v>7.8341013824884786</v>
      </c>
    </row>
  </sheetData>
  <mergeCells count="3">
    <mergeCell ref="A2:A3"/>
    <mergeCell ref="A4:A6"/>
    <mergeCell ref="A7:A1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E6DB-7DA5-D849-89F6-370881E1C175}">
  <dimension ref="A1:E17"/>
  <sheetViews>
    <sheetView workbookViewId="0">
      <selection activeCell="E4" sqref="E4"/>
    </sheetView>
  </sheetViews>
  <sheetFormatPr baseColWidth="10" defaultRowHeight="16" x14ac:dyDescent="0.2"/>
  <cols>
    <col min="1" max="1" width="15.1640625" bestFit="1" customWidth="1"/>
    <col min="2" max="2" width="42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37" t="s">
        <v>223</v>
      </c>
      <c r="B1" s="39" t="s">
        <v>224</v>
      </c>
      <c r="C1" s="39" t="s">
        <v>225</v>
      </c>
      <c r="D1" s="41" t="s">
        <v>226</v>
      </c>
      <c r="E1" s="42"/>
    </row>
    <row r="2" spans="1:5" x14ac:dyDescent="0.2">
      <c r="A2" s="65" t="s">
        <v>227</v>
      </c>
      <c r="B2" s="42" t="s">
        <v>228</v>
      </c>
      <c r="C2" s="42">
        <v>140</v>
      </c>
      <c r="D2" s="43">
        <v>48.611111110000003</v>
      </c>
      <c r="E2" s="42"/>
    </row>
    <row r="3" spans="1:5" ht="17" thickBot="1" x14ac:dyDescent="0.25">
      <c r="A3" s="64"/>
      <c r="B3" s="44" t="s">
        <v>229</v>
      </c>
      <c r="C3" s="44">
        <v>248</v>
      </c>
      <c r="D3" s="45">
        <v>86.111111109999996</v>
      </c>
      <c r="E3" s="42"/>
    </row>
    <row r="4" spans="1:5" x14ac:dyDescent="0.2">
      <c r="A4" s="62" t="s">
        <v>230</v>
      </c>
      <c r="B4" s="42" t="s">
        <v>231</v>
      </c>
      <c r="C4" s="42">
        <v>80</v>
      </c>
      <c r="D4" s="43">
        <v>27.777777780000001</v>
      </c>
      <c r="E4" s="42"/>
    </row>
    <row r="5" spans="1:5" x14ac:dyDescent="0.2">
      <c r="A5" s="63"/>
      <c r="B5" s="42" t="s">
        <v>232</v>
      </c>
      <c r="C5" s="42">
        <v>12</v>
      </c>
      <c r="D5" s="43">
        <v>4.1666666670000003</v>
      </c>
      <c r="E5" s="42"/>
    </row>
    <row r="6" spans="1:5" x14ac:dyDescent="0.2">
      <c r="A6" s="63"/>
      <c r="B6" s="42" t="s">
        <v>256</v>
      </c>
      <c r="C6" s="42">
        <v>1</v>
      </c>
      <c r="D6" s="43">
        <v>0.34722222200000002</v>
      </c>
      <c r="E6" s="42"/>
    </row>
    <row r="7" spans="1:5" x14ac:dyDescent="0.2">
      <c r="A7" s="63"/>
      <c r="B7" s="42" t="s">
        <v>233</v>
      </c>
      <c r="C7" s="42">
        <v>245</v>
      </c>
      <c r="D7" s="43">
        <v>85.069444439999998</v>
      </c>
      <c r="E7" s="42"/>
    </row>
    <row r="8" spans="1:5" ht="17" thickBot="1" x14ac:dyDescent="0.25">
      <c r="A8" s="64"/>
      <c r="B8" s="44" t="s">
        <v>219</v>
      </c>
      <c r="C8" s="44">
        <v>50</v>
      </c>
      <c r="D8" s="45">
        <v>17.36111111</v>
      </c>
      <c r="E8" s="42" t="s">
        <v>234</v>
      </c>
    </row>
    <row r="9" spans="1:5" x14ac:dyDescent="0.2">
      <c r="A9" s="62" t="s">
        <v>235</v>
      </c>
      <c r="B9" s="42" t="s">
        <v>236</v>
      </c>
      <c r="C9" s="42">
        <v>50</v>
      </c>
      <c r="D9" s="43">
        <v>17.36111111</v>
      </c>
      <c r="E9" s="42"/>
    </row>
    <row r="10" spans="1:5" x14ac:dyDescent="0.2">
      <c r="A10" s="63"/>
      <c r="B10" s="42" t="s">
        <v>237</v>
      </c>
      <c r="C10" s="42">
        <v>120</v>
      </c>
      <c r="D10" s="43">
        <v>41.666666669999998</v>
      </c>
      <c r="E10" s="42"/>
    </row>
    <row r="11" spans="1:5" x14ac:dyDescent="0.2">
      <c r="A11" s="63"/>
      <c r="B11" s="42" t="s">
        <v>238</v>
      </c>
      <c r="C11" s="42">
        <v>155</v>
      </c>
      <c r="D11" s="43">
        <v>53.819444439999998</v>
      </c>
      <c r="E11" s="42"/>
    </row>
    <row r="12" spans="1:5" x14ac:dyDescent="0.2">
      <c r="A12" s="63"/>
      <c r="B12" s="42" t="s">
        <v>239</v>
      </c>
      <c r="C12" s="42">
        <v>37</v>
      </c>
      <c r="D12" s="43">
        <v>12.847222220000001</v>
      </c>
      <c r="E12" s="42"/>
    </row>
    <row r="13" spans="1:5" ht="17" thickBot="1" x14ac:dyDescent="0.25">
      <c r="A13" s="64"/>
      <c r="B13" s="44" t="s">
        <v>219</v>
      </c>
      <c r="C13" s="44">
        <v>26</v>
      </c>
      <c r="D13" s="45">
        <v>9.0277777780000008</v>
      </c>
      <c r="E13" s="42"/>
    </row>
    <row r="14" spans="1:5" x14ac:dyDescent="0.2">
      <c r="A14" s="62" t="s">
        <v>241</v>
      </c>
      <c r="B14" s="42" t="s">
        <v>258</v>
      </c>
      <c r="C14" s="42">
        <v>10</v>
      </c>
      <c r="D14" s="43">
        <v>3.4722222220000001</v>
      </c>
      <c r="E14" s="42"/>
    </row>
    <row r="15" spans="1:5" x14ac:dyDescent="0.2">
      <c r="A15" s="63"/>
      <c r="B15" s="42" t="s">
        <v>259</v>
      </c>
      <c r="C15" s="42">
        <v>141</v>
      </c>
      <c r="D15" s="43">
        <v>48.958333330000002</v>
      </c>
      <c r="E15" s="42"/>
    </row>
    <row r="16" spans="1:5" x14ac:dyDescent="0.2">
      <c r="A16" s="63"/>
      <c r="B16" s="42" t="s">
        <v>260</v>
      </c>
      <c r="C16" s="42">
        <v>229</v>
      </c>
      <c r="D16" s="43">
        <v>79.513888890000004</v>
      </c>
      <c r="E16" s="42"/>
    </row>
    <row r="17" spans="1:5" ht="17" thickBot="1" x14ac:dyDescent="0.25">
      <c r="A17" s="64"/>
      <c r="B17" s="44" t="s">
        <v>261</v>
      </c>
      <c r="C17" s="44">
        <v>8</v>
      </c>
      <c r="D17" s="45">
        <v>2.7777777779999999</v>
      </c>
      <c r="E17" s="42"/>
    </row>
  </sheetData>
  <mergeCells count="4">
    <mergeCell ref="A2:A3"/>
    <mergeCell ref="A4:A8"/>
    <mergeCell ref="A9:A13"/>
    <mergeCell ref="A14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4F19-17DC-344C-8F6D-A4FCE7BD8B9F}">
  <dimension ref="A1:E12"/>
  <sheetViews>
    <sheetView workbookViewId="0">
      <selection activeCell="F16" sqref="F16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5" x14ac:dyDescent="0.2">
      <c r="A2" s="57" t="s">
        <v>227</v>
      </c>
      <c r="B2" s="32" t="s">
        <v>228</v>
      </c>
      <c r="C2" s="32">
        <v>58</v>
      </c>
      <c r="D2" s="33">
        <f>C2/89 * 100</f>
        <v>65.168539325842701</v>
      </c>
    </row>
    <row r="3" spans="1:5" ht="17" thickBot="1" x14ac:dyDescent="0.25">
      <c r="A3" s="58"/>
      <c r="B3" s="34" t="s">
        <v>229</v>
      </c>
      <c r="C3" s="34">
        <v>31</v>
      </c>
      <c r="D3" s="35">
        <f t="shared" ref="D3:D12" si="0">C3/89 * 100</f>
        <v>34.831460674157306</v>
      </c>
    </row>
    <row r="4" spans="1:5" x14ac:dyDescent="0.2">
      <c r="A4" s="57" t="s">
        <v>230</v>
      </c>
      <c r="B4" s="32" t="s">
        <v>231</v>
      </c>
      <c r="C4" s="32">
        <v>2</v>
      </c>
      <c r="D4" s="33">
        <f t="shared" si="0"/>
        <v>2.2471910112359552</v>
      </c>
    </row>
    <row r="5" spans="1:5" x14ac:dyDescent="0.2">
      <c r="A5" s="59"/>
      <c r="B5" t="s">
        <v>232</v>
      </c>
      <c r="C5">
        <v>1</v>
      </c>
      <c r="D5" s="36">
        <f t="shared" si="0"/>
        <v>1.1235955056179776</v>
      </c>
    </row>
    <row r="6" spans="1:5" x14ac:dyDescent="0.2">
      <c r="A6" s="59"/>
      <c r="B6" t="s">
        <v>233</v>
      </c>
      <c r="C6">
        <v>75</v>
      </c>
      <c r="D6" s="36">
        <f t="shared" si="0"/>
        <v>84.269662921348313</v>
      </c>
    </row>
    <row r="7" spans="1:5" ht="17" thickBot="1" x14ac:dyDescent="0.25">
      <c r="A7" s="58"/>
      <c r="B7" s="34" t="s">
        <v>219</v>
      </c>
      <c r="C7" s="34">
        <v>11</v>
      </c>
      <c r="D7" s="35">
        <f t="shared" si="0"/>
        <v>12.359550561797752</v>
      </c>
      <c r="E7" t="s">
        <v>234</v>
      </c>
    </row>
    <row r="8" spans="1:5" x14ac:dyDescent="0.2">
      <c r="A8" s="57" t="s">
        <v>235</v>
      </c>
      <c r="B8" s="32" t="s">
        <v>236</v>
      </c>
      <c r="C8" s="32">
        <v>9</v>
      </c>
      <c r="D8" s="33">
        <f t="shared" si="0"/>
        <v>10.112359550561797</v>
      </c>
    </row>
    <row r="9" spans="1:5" x14ac:dyDescent="0.2">
      <c r="A9" s="60"/>
      <c r="B9" t="s">
        <v>237</v>
      </c>
      <c r="C9">
        <v>43</v>
      </c>
      <c r="D9" s="36">
        <f t="shared" si="0"/>
        <v>48.314606741573037</v>
      </c>
    </row>
    <row r="10" spans="1:5" x14ac:dyDescent="0.2">
      <c r="A10" s="60"/>
      <c r="B10" t="s">
        <v>238</v>
      </c>
      <c r="C10">
        <v>17</v>
      </c>
      <c r="D10" s="36">
        <f t="shared" si="0"/>
        <v>19.101123595505616</v>
      </c>
    </row>
    <row r="11" spans="1:5" x14ac:dyDescent="0.2">
      <c r="A11" s="60"/>
      <c r="B11" t="s">
        <v>239</v>
      </c>
      <c r="C11">
        <v>18</v>
      </c>
      <c r="D11" s="36">
        <f t="shared" si="0"/>
        <v>20.224719101123593</v>
      </c>
    </row>
    <row r="12" spans="1:5" ht="17" thickBot="1" x14ac:dyDescent="0.25">
      <c r="A12" s="61"/>
      <c r="B12" s="34" t="s">
        <v>219</v>
      </c>
      <c r="C12" s="34">
        <v>2</v>
      </c>
      <c r="D12" s="35">
        <f t="shared" si="0"/>
        <v>2.2471910112359552</v>
      </c>
    </row>
  </sheetData>
  <mergeCells count="3">
    <mergeCell ref="A2:A3"/>
    <mergeCell ref="A4:A7"/>
    <mergeCell ref="A8:A1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9908-7D80-BB4A-BD55-A80C48D04CE0}">
  <dimension ref="A1:D13"/>
  <sheetViews>
    <sheetView workbookViewId="0">
      <selection activeCell="E3" sqref="E3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ht="17" thickBot="1" x14ac:dyDescent="0.25">
      <c r="A2" s="51" t="s">
        <v>227</v>
      </c>
      <c r="B2" s="38" t="s">
        <v>229</v>
      </c>
      <c r="C2" s="38">
        <v>129</v>
      </c>
      <c r="D2" s="40">
        <f>C2/129 * 100</f>
        <v>100</v>
      </c>
    </row>
    <row r="3" spans="1:4" x14ac:dyDescent="0.2">
      <c r="A3" s="57" t="s">
        <v>230</v>
      </c>
      <c r="B3" s="32" t="s">
        <v>231</v>
      </c>
      <c r="C3" s="32">
        <v>3</v>
      </c>
      <c r="D3" s="33">
        <f t="shared" ref="D3:D13" si="0">C3/129 * 100</f>
        <v>2.3255813953488373</v>
      </c>
    </row>
    <row r="4" spans="1:4" x14ac:dyDescent="0.2">
      <c r="A4" s="59"/>
      <c r="B4" t="s">
        <v>232</v>
      </c>
      <c r="C4">
        <v>6</v>
      </c>
      <c r="D4" s="36">
        <f t="shared" si="0"/>
        <v>4.6511627906976747</v>
      </c>
    </row>
    <row r="5" spans="1:4" x14ac:dyDescent="0.2">
      <c r="A5" s="59"/>
      <c r="B5" t="s">
        <v>233</v>
      </c>
      <c r="C5">
        <v>116</v>
      </c>
      <c r="D5" s="36">
        <f t="shared" si="0"/>
        <v>89.922480620155042</v>
      </c>
    </row>
    <row r="6" spans="1:4" ht="17" thickBot="1" x14ac:dyDescent="0.25">
      <c r="A6" s="58"/>
      <c r="B6" s="34" t="s">
        <v>219</v>
      </c>
      <c r="C6" s="34">
        <v>4</v>
      </c>
      <c r="D6" s="35">
        <f t="shared" si="0"/>
        <v>3.1007751937984498</v>
      </c>
    </row>
    <row r="7" spans="1:4" x14ac:dyDescent="0.2">
      <c r="A7" s="57" t="s">
        <v>235</v>
      </c>
      <c r="B7" s="32" t="s">
        <v>296</v>
      </c>
      <c r="C7" s="32">
        <v>45</v>
      </c>
      <c r="D7" s="33">
        <f t="shared" si="0"/>
        <v>34.883720930232556</v>
      </c>
    </row>
    <row r="8" spans="1:4" x14ac:dyDescent="0.2">
      <c r="A8" s="59"/>
      <c r="B8" t="s">
        <v>236</v>
      </c>
      <c r="C8">
        <v>52</v>
      </c>
      <c r="D8" s="36">
        <f t="shared" si="0"/>
        <v>40.310077519379846</v>
      </c>
    </row>
    <row r="9" spans="1:4" x14ac:dyDescent="0.2">
      <c r="A9" s="59"/>
      <c r="B9" t="s">
        <v>237</v>
      </c>
      <c r="C9">
        <v>12</v>
      </c>
      <c r="D9" s="36">
        <f t="shared" si="0"/>
        <v>9.3023255813953494</v>
      </c>
    </row>
    <row r="10" spans="1:4" x14ac:dyDescent="0.2">
      <c r="A10" s="59"/>
      <c r="B10" t="s">
        <v>238</v>
      </c>
      <c r="C10">
        <v>13</v>
      </c>
      <c r="D10" s="36">
        <f t="shared" si="0"/>
        <v>10.077519379844961</v>
      </c>
    </row>
    <row r="11" spans="1:4" ht="17" thickBot="1" x14ac:dyDescent="0.25">
      <c r="A11" s="58"/>
      <c r="B11" s="34" t="s">
        <v>219</v>
      </c>
      <c r="C11" s="34">
        <v>7</v>
      </c>
      <c r="D11" s="35">
        <f t="shared" si="0"/>
        <v>5.4263565891472867</v>
      </c>
    </row>
    <row r="12" spans="1:4" x14ac:dyDescent="0.2">
      <c r="A12" s="57" t="s">
        <v>244</v>
      </c>
      <c r="B12" s="32" t="s">
        <v>297</v>
      </c>
      <c r="C12" s="32">
        <v>69</v>
      </c>
      <c r="D12" s="33">
        <f t="shared" si="0"/>
        <v>53.488372093023251</v>
      </c>
    </row>
    <row r="13" spans="1:4" ht="17" thickBot="1" x14ac:dyDescent="0.25">
      <c r="A13" s="58"/>
      <c r="B13" s="34" t="s">
        <v>298</v>
      </c>
      <c r="C13" s="34">
        <v>60</v>
      </c>
      <c r="D13" s="35">
        <f t="shared" si="0"/>
        <v>46.511627906976742</v>
      </c>
    </row>
  </sheetData>
  <mergeCells count="3">
    <mergeCell ref="A3:A6"/>
    <mergeCell ref="A7:A11"/>
    <mergeCell ref="A12:A1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BFC2-E229-AA4E-B6D9-36CB9C4A5081}">
  <dimension ref="A1:E16"/>
  <sheetViews>
    <sheetView workbookViewId="0">
      <selection activeCell="G11" sqref="G11"/>
    </sheetView>
  </sheetViews>
  <sheetFormatPr baseColWidth="10" defaultRowHeight="16" x14ac:dyDescent="0.2"/>
  <cols>
    <col min="1" max="1" width="15.1640625" bestFit="1" customWidth="1"/>
    <col min="2" max="2" width="58.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37" t="s">
        <v>223</v>
      </c>
      <c r="B1" s="39" t="s">
        <v>224</v>
      </c>
      <c r="C1" s="39" t="s">
        <v>225</v>
      </c>
      <c r="D1" s="41" t="s">
        <v>226</v>
      </c>
    </row>
    <row r="2" spans="1:5" x14ac:dyDescent="0.2">
      <c r="A2" s="65" t="s">
        <v>227</v>
      </c>
      <c r="B2" s="49" t="s">
        <v>228</v>
      </c>
      <c r="C2" s="49">
        <v>179</v>
      </c>
      <c r="D2" s="33">
        <f>C2/260 * 100</f>
        <v>68.84615384615384</v>
      </c>
    </row>
    <row r="3" spans="1:5" ht="17" thickBot="1" x14ac:dyDescent="0.25">
      <c r="A3" s="66"/>
      <c r="B3" s="44" t="s">
        <v>229</v>
      </c>
      <c r="C3" s="44">
        <v>81</v>
      </c>
      <c r="D3" s="35">
        <f t="shared" ref="D3:D16" si="0">C3/260 * 100</f>
        <v>31.153846153846153</v>
      </c>
    </row>
    <row r="4" spans="1:5" x14ac:dyDescent="0.2">
      <c r="A4" s="65" t="s">
        <v>230</v>
      </c>
      <c r="B4" s="49" t="s">
        <v>231</v>
      </c>
      <c r="C4" s="49">
        <v>27</v>
      </c>
      <c r="D4" s="33">
        <f t="shared" si="0"/>
        <v>10.384615384615385</v>
      </c>
    </row>
    <row r="5" spans="1:5" x14ac:dyDescent="0.2">
      <c r="A5" s="63"/>
      <c r="B5" s="42" t="s">
        <v>232</v>
      </c>
      <c r="C5" s="42">
        <v>16</v>
      </c>
      <c r="D5" s="36">
        <f t="shared" si="0"/>
        <v>6.1538461538461542</v>
      </c>
    </row>
    <row r="6" spans="1:5" x14ac:dyDescent="0.2">
      <c r="A6" s="63"/>
      <c r="B6" s="42" t="s">
        <v>233</v>
      </c>
      <c r="C6" s="42">
        <v>158</v>
      </c>
      <c r="D6" s="36">
        <f t="shared" si="0"/>
        <v>60.769230769230766</v>
      </c>
    </row>
    <row r="7" spans="1:5" ht="17" thickBot="1" x14ac:dyDescent="0.25">
      <c r="A7" s="66"/>
      <c r="B7" s="44" t="s">
        <v>219</v>
      </c>
      <c r="C7" s="44">
        <v>59</v>
      </c>
      <c r="D7" s="35">
        <f t="shared" si="0"/>
        <v>22.692307692307693</v>
      </c>
      <c r="E7" s="42" t="s">
        <v>234</v>
      </c>
    </row>
    <row r="8" spans="1:5" x14ac:dyDescent="0.2">
      <c r="A8" s="65" t="s">
        <v>235</v>
      </c>
      <c r="B8" s="49" t="s">
        <v>236</v>
      </c>
      <c r="C8" s="49">
        <v>129</v>
      </c>
      <c r="D8" s="33">
        <f t="shared" si="0"/>
        <v>49.615384615384613</v>
      </c>
    </row>
    <row r="9" spans="1:5" x14ac:dyDescent="0.2">
      <c r="A9" s="63"/>
      <c r="B9" s="42" t="s">
        <v>237</v>
      </c>
      <c r="C9" s="42">
        <v>34</v>
      </c>
      <c r="D9" s="36">
        <f t="shared" si="0"/>
        <v>13.076923076923078</v>
      </c>
    </row>
    <row r="10" spans="1:5" x14ac:dyDescent="0.2">
      <c r="A10" s="63"/>
      <c r="B10" s="42" t="s">
        <v>238</v>
      </c>
      <c r="C10" s="42">
        <v>59</v>
      </c>
      <c r="D10" s="36">
        <f t="shared" si="0"/>
        <v>22.692307692307693</v>
      </c>
    </row>
    <row r="11" spans="1:5" x14ac:dyDescent="0.2">
      <c r="A11" s="63"/>
      <c r="B11" s="42" t="s">
        <v>239</v>
      </c>
      <c r="C11" s="42">
        <v>36</v>
      </c>
      <c r="D11" s="36">
        <f t="shared" si="0"/>
        <v>13.846153846153847</v>
      </c>
    </row>
    <row r="12" spans="1:5" ht="17" thickBot="1" x14ac:dyDescent="0.25">
      <c r="A12" s="66"/>
      <c r="B12" s="44" t="s">
        <v>219</v>
      </c>
      <c r="C12" s="44">
        <v>2</v>
      </c>
      <c r="D12" s="35">
        <f t="shared" si="0"/>
        <v>0.76923076923076927</v>
      </c>
    </row>
    <row r="13" spans="1:5" x14ac:dyDescent="0.2">
      <c r="A13" s="65" t="s">
        <v>244</v>
      </c>
      <c r="B13" s="49" t="s">
        <v>299</v>
      </c>
      <c r="C13" s="49">
        <v>2</v>
      </c>
      <c r="D13" s="33">
        <f t="shared" si="0"/>
        <v>0.76923076923076927</v>
      </c>
    </row>
    <row r="14" spans="1:5" x14ac:dyDescent="0.2">
      <c r="A14" s="63"/>
      <c r="B14" s="42" t="s">
        <v>300</v>
      </c>
      <c r="C14" s="42">
        <v>178</v>
      </c>
      <c r="D14" s="36">
        <f t="shared" si="0"/>
        <v>68.461538461538467</v>
      </c>
    </row>
    <row r="15" spans="1:5" x14ac:dyDescent="0.2">
      <c r="A15" s="63"/>
      <c r="B15" s="42" t="s">
        <v>301</v>
      </c>
      <c r="C15" s="42">
        <v>67</v>
      </c>
      <c r="D15" s="36">
        <f t="shared" si="0"/>
        <v>25.769230769230766</v>
      </c>
    </row>
    <row r="16" spans="1:5" ht="17" thickBot="1" x14ac:dyDescent="0.25">
      <c r="A16" s="66"/>
      <c r="B16" s="44" t="s">
        <v>302</v>
      </c>
      <c r="C16" s="44">
        <v>13</v>
      </c>
      <c r="D16" s="35">
        <f t="shared" si="0"/>
        <v>5</v>
      </c>
    </row>
  </sheetData>
  <mergeCells count="4">
    <mergeCell ref="A2:A3"/>
    <mergeCell ref="A4:A7"/>
    <mergeCell ref="A8:A12"/>
    <mergeCell ref="A13:A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CE52-D251-5647-AA0B-2CEF1FD05237}">
  <dimension ref="A1:D7"/>
  <sheetViews>
    <sheetView workbookViewId="0">
      <selection activeCell="H7" sqref="H7"/>
    </sheetView>
  </sheetViews>
  <sheetFormatPr baseColWidth="10" defaultRowHeight="16" x14ac:dyDescent="0.2"/>
  <cols>
    <col min="1" max="1" width="9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42</v>
      </c>
      <c r="D2" s="33">
        <f>C2/76 * 100</f>
        <v>55.26315789473685</v>
      </c>
    </row>
    <row r="3" spans="1:4" ht="17" thickBot="1" x14ac:dyDescent="0.25">
      <c r="A3" s="58"/>
      <c r="B3" s="34" t="s">
        <v>229</v>
      </c>
      <c r="C3" s="34">
        <v>34</v>
      </c>
      <c r="D3" s="35">
        <f t="shared" ref="D3:D7" si="0">C3/76 * 100</f>
        <v>44.736842105263158</v>
      </c>
    </row>
    <row r="4" spans="1:4" x14ac:dyDescent="0.2">
      <c r="A4" s="57" t="s">
        <v>230</v>
      </c>
      <c r="B4" s="32" t="s">
        <v>231</v>
      </c>
      <c r="C4" s="32">
        <v>9</v>
      </c>
      <c r="D4" s="33">
        <f t="shared" si="0"/>
        <v>11.842105263157894</v>
      </c>
    </row>
    <row r="5" spans="1:4" x14ac:dyDescent="0.2">
      <c r="A5" s="59"/>
      <c r="B5" t="s">
        <v>232</v>
      </c>
      <c r="C5">
        <v>2</v>
      </c>
      <c r="D5" s="36">
        <f t="shared" si="0"/>
        <v>2.6315789473684208</v>
      </c>
    </row>
    <row r="6" spans="1:4" x14ac:dyDescent="0.2">
      <c r="A6" s="59"/>
      <c r="B6" t="s">
        <v>233</v>
      </c>
      <c r="C6">
        <v>64</v>
      </c>
      <c r="D6" s="36">
        <f t="shared" si="0"/>
        <v>84.210526315789465</v>
      </c>
    </row>
    <row r="7" spans="1:4" ht="17" thickBot="1" x14ac:dyDescent="0.25">
      <c r="A7" s="58"/>
      <c r="B7" s="34" t="s">
        <v>219</v>
      </c>
      <c r="C7" s="34">
        <v>1</v>
      </c>
      <c r="D7" s="35">
        <f t="shared" si="0"/>
        <v>1.3157894736842104</v>
      </c>
    </row>
  </sheetData>
  <mergeCells count="2">
    <mergeCell ref="A2:A3"/>
    <mergeCell ref="A4:A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099C-5FE9-6845-A814-F26DB07C687D}">
  <dimension ref="A1:E15"/>
  <sheetViews>
    <sheetView workbookViewId="0">
      <selection activeCell="F16" sqref="F16"/>
    </sheetView>
  </sheetViews>
  <sheetFormatPr baseColWidth="10" defaultRowHeight="16" x14ac:dyDescent="0.2"/>
  <cols>
    <col min="1" max="1" width="14.6640625" bestFit="1" customWidth="1"/>
    <col min="2" max="2" width="42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37" t="s">
        <v>223</v>
      </c>
      <c r="B1" s="39" t="s">
        <v>224</v>
      </c>
      <c r="C1" s="39" t="s">
        <v>225</v>
      </c>
      <c r="D1" s="41" t="s">
        <v>226</v>
      </c>
    </row>
    <row r="2" spans="1:5" ht="17" thickBot="1" x14ac:dyDescent="0.25">
      <c r="A2" s="52" t="s">
        <v>227</v>
      </c>
      <c r="B2" s="53" t="s">
        <v>228</v>
      </c>
      <c r="C2" s="53">
        <v>434</v>
      </c>
      <c r="D2" s="40">
        <f>C2/434 * 100</f>
        <v>100</v>
      </c>
    </row>
    <row r="3" spans="1:5" x14ac:dyDescent="0.2">
      <c r="A3" s="65" t="s">
        <v>230</v>
      </c>
      <c r="B3" s="49" t="s">
        <v>251</v>
      </c>
      <c r="C3" s="49">
        <v>1</v>
      </c>
      <c r="D3" s="33">
        <f t="shared" ref="D3:D15" si="0">C3/434 * 100</f>
        <v>0.2304147465437788</v>
      </c>
    </row>
    <row r="4" spans="1:5" x14ac:dyDescent="0.2">
      <c r="A4" s="63"/>
      <c r="B4" s="42" t="s">
        <v>231</v>
      </c>
      <c r="C4" s="42">
        <v>14</v>
      </c>
      <c r="D4" s="36">
        <f t="shared" si="0"/>
        <v>3.225806451612903</v>
      </c>
    </row>
    <row r="5" spans="1:5" x14ac:dyDescent="0.2">
      <c r="A5" s="63"/>
      <c r="B5" s="42" t="s">
        <v>232</v>
      </c>
      <c r="C5" s="42">
        <v>83</v>
      </c>
      <c r="D5" s="36">
        <f t="shared" si="0"/>
        <v>19.124423963133641</v>
      </c>
    </row>
    <row r="6" spans="1:5" x14ac:dyDescent="0.2">
      <c r="A6" s="63"/>
      <c r="B6" s="42" t="s">
        <v>256</v>
      </c>
      <c r="C6" s="42">
        <v>7</v>
      </c>
      <c r="D6" s="36">
        <f t="shared" si="0"/>
        <v>1.6129032258064515</v>
      </c>
    </row>
    <row r="7" spans="1:5" x14ac:dyDescent="0.2">
      <c r="A7" s="63"/>
      <c r="B7" s="42" t="s">
        <v>233</v>
      </c>
      <c r="C7" s="42">
        <v>301</v>
      </c>
      <c r="D7" s="36">
        <f t="shared" si="0"/>
        <v>69.354838709677423</v>
      </c>
    </row>
    <row r="8" spans="1:5" ht="17" thickBot="1" x14ac:dyDescent="0.25">
      <c r="A8" s="66"/>
      <c r="B8" s="44" t="s">
        <v>219</v>
      </c>
      <c r="C8" s="44">
        <v>28</v>
      </c>
      <c r="D8" s="35">
        <f t="shared" si="0"/>
        <v>6.4516129032258061</v>
      </c>
    </row>
    <row r="9" spans="1:5" x14ac:dyDescent="0.2">
      <c r="A9" s="65" t="s">
        <v>257</v>
      </c>
      <c r="B9" s="49" t="s">
        <v>236</v>
      </c>
      <c r="C9" s="49">
        <v>257</v>
      </c>
      <c r="D9" s="33">
        <f t="shared" si="0"/>
        <v>59.21658986175116</v>
      </c>
    </row>
    <row r="10" spans="1:5" x14ac:dyDescent="0.2">
      <c r="A10" s="63"/>
      <c r="B10" s="42" t="s">
        <v>237</v>
      </c>
      <c r="C10" s="42">
        <v>45</v>
      </c>
      <c r="D10" s="36">
        <f t="shared" si="0"/>
        <v>10.368663594470046</v>
      </c>
    </row>
    <row r="11" spans="1:5" x14ac:dyDescent="0.2">
      <c r="A11" s="63"/>
      <c r="B11" s="42" t="s">
        <v>238</v>
      </c>
      <c r="C11" s="42">
        <v>107</v>
      </c>
      <c r="D11" s="36">
        <f t="shared" si="0"/>
        <v>24.654377880184331</v>
      </c>
    </row>
    <row r="12" spans="1:5" ht="17" thickBot="1" x14ac:dyDescent="0.25">
      <c r="A12" s="66"/>
      <c r="B12" s="44" t="s">
        <v>239</v>
      </c>
      <c r="C12" s="44">
        <v>25</v>
      </c>
      <c r="D12" s="35">
        <f t="shared" si="0"/>
        <v>5.7603686635944698</v>
      </c>
    </row>
    <row r="13" spans="1:5" x14ac:dyDescent="0.2">
      <c r="A13" s="65" t="s">
        <v>241</v>
      </c>
      <c r="B13" s="49" t="s">
        <v>258</v>
      </c>
      <c r="C13" s="49">
        <v>65</v>
      </c>
      <c r="D13" s="33">
        <f t="shared" si="0"/>
        <v>14.976958525345621</v>
      </c>
    </row>
    <row r="14" spans="1:5" x14ac:dyDescent="0.2">
      <c r="A14" s="63"/>
      <c r="B14" s="42" t="s">
        <v>259</v>
      </c>
      <c r="C14" s="42">
        <v>93</v>
      </c>
      <c r="D14" s="36">
        <f t="shared" si="0"/>
        <v>21.428571428571427</v>
      </c>
    </row>
    <row r="15" spans="1:5" ht="17" thickBot="1" x14ac:dyDescent="0.25">
      <c r="A15" s="66"/>
      <c r="B15" s="44" t="s">
        <v>260</v>
      </c>
      <c r="C15" s="44">
        <v>276</v>
      </c>
      <c r="D15" s="35">
        <f t="shared" si="0"/>
        <v>63.594470046082954</v>
      </c>
      <c r="E15" t="s">
        <v>303</v>
      </c>
    </row>
  </sheetData>
  <mergeCells count="3">
    <mergeCell ref="A3:A8"/>
    <mergeCell ref="A9:A12"/>
    <mergeCell ref="A13:A1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4AE8-69A5-F846-8B7A-E73AA5335786}">
  <dimension ref="A1:D9"/>
  <sheetViews>
    <sheetView workbookViewId="0">
      <selection activeCell="H7" sqref="H7"/>
    </sheetView>
  </sheetViews>
  <sheetFormatPr baseColWidth="10" defaultRowHeight="16" x14ac:dyDescent="0.2"/>
  <cols>
    <col min="1" max="1" width="9.832031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37" t="s">
        <v>223</v>
      </c>
      <c r="B1" s="39" t="s">
        <v>224</v>
      </c>
      <c r="C1" s="39" t="s">
        <v>225</v>
      </c>
      <c r="D1" s="41" t="s">
        <v>226</v>
      </c>
    </row>
    <row r="2" spans="1:4" ht="17" thickBot="1" x14ac:dyDescent="0.25">
      <c r="A2" s="52" t="s">
        <v>227</v>
      </c>
      <c r="B2" s="53" t="s">
        <v>228</v>
      </c>
      <c r="C2" s="53">
        <v>52</v>
      </c>
      <c r="D2" s="40">
        <f>C2/52 * 100</f>
        <v>100</v>
      </c>
    </row>
    <row r="3" spans="1:4" x14ac:dyDescent="0.2">
      <c r="A3" s="65" t="s">
        <v>230</v>
      </c>
      <c r="B3" s="49" t="s">
        <v>231</v>
      </c>
      <c r="C3" s="49">
        <v>3</v>
      </c>
      <c r="D3" s="33">
        <f t="shared" ref="D3:D9" si="0">C3/52 * 100</f>
        <v>5.7692307692307692</v>
      </c>
    </row>
    <row r="4" spans="1:4" x14ac:dyDescent="0.2">
      <c r="A4" s="63"/>
      <c r="B4" s="42" t="s">
        <v>232</v>
      </c>
      <c r="C4" s="42">
        <v>9</v>
      </c>
      <c r="D4" s="36">
        <f t="shared" si="0"/>
        <v>17.307692307692307</v>
      </c>
    </row>
    <row r="5" spans="1:4" ht="17" thickBot="1" x14ac:dyDescent="0.25">
      <c r="A5" s="66"/>
      <c r="B5" s="44" t="s">
        <v>233</v>
      </c>
      <c r="C5" s="44">
        <v>40</v>
      </c>
      <c r="D5" s="35">
        <f t="shared" si="0"/>
        <v>76.923076923076934</v>
      </c>
    </row>
    <row r="6" spans="1:4" x14ac:dyDescent="0.2">
      <c r="A6" s="65" t="s">
        <v>257</v>
      </c>
      <c r="B6" s="49" t="s">
        <v>236</v>
      </c>
      <c r="C6" s="49">
        <v>19</v>
      </c>
      <c r="D6" s="33">
        <f t="shared" si="0"/>
        <v>36.538461538461533</v>
      </c>
    </row>
    <row r="7" spans="1:4" x14ac:dyDescent="0.2">
      <c r="A7" s="63"/>
      <c r="B7" s="42" t="s">
        <v>237</v>
      </c>
      <c r="C7" s="42">
        <v>5</v>
      </c>
      <c r="D7" s="36">
        <f t="shared" si="0"/>
        <v>9.6153846153846168</v>
      </c>
    </row>
    <row r="8" spans="1:4" x14ac:dyDescent="0.2">
      <c r="A8" s="63"/>
      <c r="B8" s="42" t="s">
        <v>238</v>
      </c>
      <c r="C8" s="42">
        <v>19</v>
      </c>
      <c r="D8" s="36">
        <f t="shared" si="0"/>
        <v>36.538461538461533</v>
      </c>
    </row>
    <row r="9" spans="1:4" ht="17" thickBot="1" x14ac:dyDescent="0.25">
      <c r="A9" s="66"/>
      <c r="B9" s="44" t="s">
        <v>239</v>
      </c>
      <c r="C9" s="44">
        <v>9</v>
      </c>
      <c r="D9" s="35">
        <f t="shared" si="0"/>
        <v>17.307692307692307</v>
      </c>
    </row>
  </sheetData>
  <mergeCells count="2">
    <mergeCell ref="A3:A5"/>
    <mergeCell ref="A6:A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8727-7504-704A-802B-B0318E81480B}">
  <dimension ref="A1:E9"/>
  <sheetViews>
    <sheetView workbookViewId="0">
      <selection activeCell="I11" sqref="I11"/>
    </sheetView>
  </sheetViews>
  <sheetFormatPr baseColWidth="10" defaultRowHeight="16" x14ac:dyDescent="0.2"/>
  <cols>
    <col min="1" max="1" width="15.1640625" bestFit="1" customWidth="1"/>
    <col min="2" max="2" width="8.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5" x14ac:dyDescent="0.2">
      <c r="A2" s="57" t="s">
        <v>227</v>
      </c>
      <c r="B2" s="32" t="s">
        <v>228</v>
      </c>
      <c r="C2" s="32">
        <v>33</v>
      </c>
      <c r="D2" s="33">
        <f>C2/72 * 100</f>
        <v>45.833333333333329</v>
      </c>
    </row>
    <row r="3" spans="1:5" ht="17" thickBot="1" x14ac:dyDescent="0.25">
      <c r="A3" s="58"/>
      <c r="B3" s="34" t="s">
        <v>229</v>
      </c>
      <c r="C3" s="34">
        <v>39</v>
      </c>
      <c r="D3" s="35">
        <f t="shared" ref="D3:D9" si="0">C3/72 * 100</f>
        <v>54.166666666666664</v>
      </c>
    </row>
    <row r="4" spans="1:5" x14ac:dyDescent="0.2">
      <c r="A4" s="57" t="s">
        <v>230</v>
      </c>
      <c r="B4" s="32" t="s">
        <v>233</v>
      </c>
      <c r="C4" s="32">
        <v>50</v>
      </c>
      <c r="D4" s="33">
        <f t="shared" si="0"/>
        <v>69.444444444444443</v>
      </c>
    </row>
    <row r="5" spans="1:5" ht="17" thickBot="1" x14ac:dyDescent="0.25">
      <c r="A5" s="58"/>
      <c r="B5" s="34" t="s">
        <v>219</v>
      </c>
      <c r="C5" s="34">
        <v>22</v>
      </c>
      <c r="D5" s="35">
        <f t="shared" si="0"/>
        <v>30.555555555555557</v>
      </c>
      <c r="E5" s="42" t="s">
        <v>234</v>
      </c>
    </row>
    <row r="6" spans="1:5" x14ac:dyDescent="0.2">
      <c r="A6" s="57" t="s">
        <v>235</v>
      </c>
      <c r="B6" s="32" t="s">
        <v>237</v>
      </c>
      <c r="C6" s="32">
        <v>35</v>
      </c>
      <c r="D6" s="33">
        <f t="shared" si="0"/>
        <v>48.611111111111107</v>
      </c>
    </row>
    <row r="7" spans="1:5" x14ac:dyDescent="0.2">
      <c r="A7" s="60"/>
      <c r="B7" t="s">
        <v>238</v>
      </c>
      <c r="C7">
        <v>32</v>
      </c>
      <c r="D7" s="36">
        <f t="shared" si="0"/>
        <v>44.444444444444443</v>
      </c>
    </row>
    <row r="8" spans="1:5" x14ac:dyDescent="0.2">
      <c r="A8" s="60"/>
      <c r="B8" t="s">
        <v>239</v>
      </c>
      <c r="C8">
        <v>4</v>
      </c>
      <c r="D8" s="36">
        <f t="shared" si="0"/>
        <v>5.5555555555555554</v>
      </c>
    </row>
    <row r="9" spans="1:5" ht="17" thickBot="1" x14ac:dyDescent="0.25">
      <c r="A9" s="61"/>
      <c r="B9" s="34" t="s">
        <v>219</v>
      </c>
      <c r="C9" s="34">
        <v>1</v>
      </c>
      <c r="D9" s="35">
        <f t="shared" si="0"/>
        <v>1.3888888888888888</v>
      </c>
    </row>
  </sheetData>
  <mergeCells count="3">
    <mergeCell ref="A2:A3"/>
    <mergeCell ref="A4:A5"/>
    <mergeCell ref="A6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C6C6-7CE3-D046-A726-920BCFBE2CCD}">
  <dimension ref="A1:D22"/>
  <sheetViews>
    <sheetView workbookViewId="0">
      <selection activeCell="F10" sqref="F10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37" t="s">
        <v>223</v>
      </c>
      <c r="B1" s="39" t="s">
        <v>224</v>
      </c>
      <c r="C1" s="39" t="s">
        <v>225</v>
      </c>
      <c r="D1" s="41" t="s">
        <v>226</v>
      </c>
    </row>
    <row r="2" spans="1:4" x14ac:dyDescent="0.2">
      <c r="A2" s="65" t="s">
        <v>227</v>
      </c>
      <c r="B2" s="42" t="s">
        <v>228</v>
      </c>
      <c r="C2" s="42">
        <v>96</v>
      </c>
      <c r="D2" s="43">
        <v>25.945945949999999</v>
      </c>
    </row>
    <row r="3" spans="1:4" ht="17" thickBot="1" x14ac:dyDescent="0.25">
      <c r="A3" s="64"/>
      <c r="B3" s="44" t="s">
        <v>229</v>
      </c>
      <c r="C3" s="44">
        <v>274</v>
      </c>
      <c r="D3" s="45">
        <v>74.054054050000005</v>
      </c>
    </row>
    <row r="4" spans="1:4" x14ac:dyDescent="0.2">
      <c r="A4" s="62" t="s">
        <v>230</v>
      </c>
      <c r="B4" s="42" t="s">
        <v>231</v>
      </c>
      <c r="C4" s="42">
        <v>38</v>
      </c>
      <c r="D4" s="43">
        <v>10.270270269999999</v>
      </c>
    </row>
    <row r="5" spans="1:4" x14ac:dyDescent="0.2">
      <c r="A5" s="63"/>
      <c r="B5" s="42" t="s">
        <v>232</v>
      </c>
      <c r="C5" s="42">
        <v>22</v>
      </c>
      <c r="D5" s="43">
        <v>5.9459459460000001</v>
      </c>
    </row>
    <row r="6" spans="1:4" x14ac:dyDescent="0.2">
      <c r="A6" s="63"/>
      <c r="B6" s="42" t="s">
        <v>233</v>
      </c>
      <c r="C6" s="42">
        <v>294</v>
      </c>
      <c r="D6" s="43">
        <v>79.459459460000005</v>
      </c>
    </row>
    <row r="7" spans="1:4" ht="17" thickBot="1" x14ac:dyDescent="0.25">
      <c r="A7" s="64"/>
      <c r="B7" s="44" t="s">
        <v>219</v>
      </c>
      <c r="C7" s="44">
        <v>16</v>
      </c>
      <c r="D7" s="45">
        <v>4.324324324</v>
      </c>
    </row>
    <row r="8" spans="1:4" x14ac:dyDescent="0.2">
      <c r="A8" s="62" t="s">
        <v>235</v>
      </c>
      <c r="B8" s="42" t="s">
        <v>236</v>
      </c>
      <c r="C8" s="42">
        <v>2</v>
      </c>
      <c r="D8" s="43">
        <v>0.54054054100000004</v>
      </c>
    </row>
    <row r="9" spans="1:4" x14ac:dyDescent="0.2">
      <c r="A9" s="63"/>
      <c r="B9" s="42" t="s">
        <v>237</v>
      </c>
      <c r="C9" s="42">
        <v>118</v>
      </c>
      <c r="D9" s="43">
        <v>31.89189189</v>
      </c>
    </row>
    <row r="10" spans="1:4" x14ac:dyDescent="0.2">
      <c r="A10" s="63"/>
      <c r="B10" s="42" t="s">
        <v>238</v>
      </c>
      <c r="C10" s="42">
        <v>124</v>
      </c>
      <c r="D10" s="43">
        <v>33.513513510000003</v>
      </c>
    </row>
    <row r="11" spans="1:4" x14ac:dyDescent="0.2">
      <c r="A11" s="63"/>
      <c r="B11" s="42" t="s">
        <v>239</v>
      </c>
      <c r="C11" s="42">
        <v>124</v>
      </c>
      <c r="D11" s="43">
        <v>33.513513510000003</v>
      </c>
    </row>
    <row r="12" spans="1:4" ht="17" thickBot="1" x14ac:dyDescent="0.25">
      <c r="A12" s="64"/>
      <c r="B12" s="44" t="s">
        <v>219</v>
      </c>
      <c r="C12" s="44">
        <v>2</v>
      </c>
      <c r="D12" s="45">
        <v>0.54054054100000004</v>
      </c>
    </row>
    <row r="13" spans="1:4" x14ac:dyDescent="0.2">
      <c r="A13" s="62" t="s">
        <v>241</v>
      </c>
      <c r="B13" s="42" t="s">
        <v>242</v>
      </c>
      <c r="C13" s="42">
        <v>348</v>
      </c>
      <c r="D13" s="43">
        <v>94.054054050000005</v>
      </c>
    </row>
    <row r="14" spans="1:4" x14ac:dyDescent="0.2">
      <c r="A14" s="63"/>
      <c r="B14" s="42" t="s">
        <v>243</v>
      </c>
      <c r="C14" s="42">
        <v>19</v>
      </c>
      <c r="D14" s="43">
        <v>5.1351351349999996</v>
      </c>
    </row>
    <row r="15" spans="1:4" ht="17" thickBot="1" x14ac:dyDescent="0.25">
      <c r="A15" s="64"/>
      <c r="B15" s="44" t="s">
        <v>219</v>
      </c>
      <c r="C15" s="44">
        <v>3</v>
      </c>
      <c r="D15" s="45">
        <v>0.81081081099999996</v>
      </c>
    </row>
    <row r="16" spans="1:4" x14ac:dyDescent="0.2">
      <c r="A16" s="62" t="s">
        <v>244</v>
      </c>
      <c r="B16" s="42" t="s">
        <v>245</v>
      </c>
      <c r="C16" s="42">
        <v>245</v>
      </c>
      <c r="D16" s="43">
        <v>66.216216220000007</v>
      </c>
    </row>
    <row r="17" spans="1:4" x14ac:dyDescent="0.2">
      <c r="A17" s="63"/>
      <c r="B17" s="42" t="s">
        <v>246</v>
      </c>
      <c r="C17" s="42">
        <v>120</v>
      </c>
      <c r="D17" s="43">
        <v>32.432432429999999</v>
      </c>
    </row>
    <row r="18" spans="1:4" ht="17" thickBot="1" x14ac:dyDescent="0.25">
      <c r="A18" s="64"/>
      <c r="B18" s="44" t="s">
        <v>219</v>
      </c>
      <c r="C18" s="44">
        <v>5</v>
      </c>
      <c r="D18" s="45">
        <v>1.3513513509999999</v>
      </c>
    </row>
    <row r="19" spans="1:4" x14ac:dyDescent="0.2">
      <c r="A19" s="62" t="s">
        <v>247</v>
      </c>
      <c r="B19" s="42" t="s">
        <v>248</v>
      </c>
      <c r="C19" s="42">
        <v>98</v>
      </c>
      <c r="D19" s="43">
        <v>26.486486490000001</v>
      </c>
    </row>
    <row r="20" spans="1:4" x14ac:dyDescent="0.2">
      <c r="A20" s="63"/>
      <c r="B20" s="42" t="s">
        <v>249</v>
      </c>
      <c r="C20" s="42">
        <v>80</v>
      </c>
      <c r="D20" s="43">
        <v>21.621621619999999</v>
      </c>
    </row>
    <row r="21" spans="1:4" x14ac:dyDescent="0.2">
      <c r="A21" s="63"/>
      <c r="B21" s="42" t="s">
        <v>250</v>
      </c>
      <c r="C21" s="42">
        <v>180</v>
      </c>
      <c r="D21" s="43">
        <v>48.648648649999998</v>
      </c>
    </row>
    <row r="22" spans="1:4" ht="17" thickBot="1" x14ac:dyDescent="0.25">
      <c r="A22" s="64"/>
      <c r="B22" s="44" t="s">
        <v>219</v>
      </c>
      <c r="C22" s="44">
        <v>12</v>
      </c>
      <c r="D22" s="45">
        <v>3.2432432430000002</v>
      </c>
    </row>
  </sheetData>
  <mergeCells count="6">
    <mergeCell ref="A19:A22"/>
    <mergeCell ref="A2:A3"/>
    <mergeCell ref="A4:A7"/>
    <mergeCell ref="A8:A12"/>
    <mergeCell ref="A13:A15"/>
    <mergeCell ref="A16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1E53-A2D0-8647-8BFD-D6A8E74222A7}">
  <dimension ref="A1:D18"/>
  <sheetViews>
    <sheetView workbookViewId="0">
      <selection activeCell="F5" sqref="F5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46" t="s">
        <v>223</v>
      </c>
      <c r="B1" s="47" t="s">
        <v>224</v>
      </c>
      <c r="C1" s="47" t="s">
        <v>225</v>
      </c>
      <c r="D1" s="48" t="s">
        <v>226</v>
      </c>
    </row>
    <row r="2" spans="1:4" x14ac:dyDescent="0.2">
      <c r="A2" s="65" t="s">
        <v>227</v>
      </c>
      <c r="B2" s="49" t="s">
        <v>228</v>
      </c>
      <c r="C2" s="49">
        <v>1003</v>
      </c>
      <c r="D2" s="50">
        <v>98.817733989999994</v>
      </c>
    </row>
    <row r="3" spans="1:4" ht="17" thickBot="1" x14ac:dyDescent="0.25">
      <c r="A3" s="64"/>
      <c r="B3" s="44" t="s">
        <v>229</v>
      </c>
      <c r="C3" s="44">
        <v>12</v>
      </c>
      <c r="D3" s="45">
        <v>1.18226601</v>
      </c>
    </row>
    <row r="4" spans="1:4" x14ac:dyDescent="0.2">
      <c r="A4" s="62" t="s">
        <v>230</v>
      </c>
      <c r="B4" s="42" t="s">
        <v>251</v>
      </c>
      <c r="C4" s="42">
        <v>1</v>
      </c>
      <c r="D4" s="43">
        <v>9.8522166999999994E-2</v>
      </c>
    </row>
    <row r="5" spans="1:4" x14ac:dyDescent="0.2">
      <c r="A5" s="63"/>
      <c r="B5" s="42" t="s">
        <v>231</v>
      </c>
      <c r="C5" s="42">
        <v>57</v>
      </c>
      <c r="D5" s="43">
        <v>5.6157635470000002</v>
      </c>
    </row>
    <row r="6" spans="1:4" x14ac:dyDescent="0.2">
      <c r="A6" s="63"/>
      <c r="B6" s="42" t="s">
        <v>232</v>
      </c>
      <c r="C6" s="42">
        <v>173</v>
      </c>
      <c r="D6" s="43">
        <v>17.044334979999999</v>
      </c>
    </row>
    <row r="7" spans="1:4" x14ac:dyDescent="0.2">
      <c r="A7" s="63"/>
      <c r="B7" s="42" t="s">
        <v>233</v>
      </c>
      <c r="C7" s="42">
        <v>694</v>
      </c>
      <c r="D7" s="43">
        <v>68.374384239999998</v>
      </c>
    </row>
    <row r="8" spans="1:4" ht="17" thickBot="1" x14ac:dyDescent="0.25">
      <c r="A8" s="64"/>
      <c r="B8" s="44" t="s">
        <v>219</v>
      </c>
      <c r="C8" s="44">
        <v>90</v>
      </c>
      <c r="D8" s="45">
        <v>8.8669950740000001</v>
      </c>
    </row>
    <row r="9" spans="1:4" x14ac:dyDescent="0.2">
      <c r="A9" s="62" t="s">
        <v>235</v>
      </c>
      <c r="B9" s="42" t="s">
        <v>236</v>
      </c>
      <c r="C9" s="42">
        <v>172</v>
      </c>
      <c r="D9" s="43">
        <v>16.94581281</v>
      </c>
    </row>
    <row r="10" spans="1:4" x14ac:dyDescent="0.2">
      <c r="A10" s="63"/>
      <c r="B10" s="42" t="s">
        <v>237</v>
      </c>
      <c r="C10" s="42">
        <v>575</v>
      </c>
      <c r="D10" s="43">
        <v>56.65024631</v>
      </c>
    </row>
    <row r="11" spans="1:4" x14ac:dyDescent="0.2">
      <c r="A11" s="63"/>
      <c r="B11" s="42" t="s">
        <v>238</v>
      </c>
      <c r="C11" s="42">
        <v>225</v>
      </c>
      <c r="D11" s="43">
        <v>22.167487680000001</v>
      </c>
    </row>
    <row r="12" spans="1:4" x14ac:dyDescent="0.2">
      <c r="A12" s="63"/>
      <c r="B12" s="42" t="s">
        <v>239</v>
      </c>
      <c r="C12" s="42">
        <v>20</v>
      </c>
      <c r="D12" s="43">
        <v>1.97044335</v>
      </c>
    </row>
    <row r="13" spans="1:4" x14ac:dyDescent="0.2">
      <c r="A13" s="63"/>
      <c r="B13" s="42" t="s">
        <v>252</v>
      </c>
      <c r="C13" s="42">
        <v>13</v>
      </c>
      <c r="D13" s="43">
        <v>1.280788177</v>
      </c>
    </row>
    <row r="14" spans="1:4" ht="17" thickBot="1" x14ac:dyDescent="0.25">
      <c r="A14" s="64"/>
      <c r="B14" s="44" t="s">
        <v>219</v>
      </c>
      <c r="C14" s="44">
        <v>10</v>
      </c>
      <c r="D14" s="45">
        <v>0.98522167500000002</v>
      </c>
    </row>
    <row r="15" spans="1:4" x14ac:dyDescent="0.2">
      <c r="A15" s="62" t="s">
        <v>215</v>
      </c>
      <c r="B15" s="42" t="s">
        <v>253</v>
      </c>
      <c r="C15" s="42">
        <v>2</v>
      </c>
      <c r="D15" s="43">
        <v>0.19704433499999999</v>
      </c>
    </row>
    <row r="16" spans="1:4" x14ac:dyDescent="0.2">
      <c r="A16" s="63"/>
      <c r="B16" s="42" t="s">
        <v>254</v>
      </c>
      <c r="C16" s="42">
        <v>215</v>
      </c>
      <c r="D16" s="43">
        <v>21.182266009999999</v>
      </c>
    </row>
    <row r="17" spans="1:4" x14ac:dyDescent="0.2">
      <c r="A17" s="63"/>
      <c r="B17" s="42" t="s">
        <v>255</v>
      </c>
      <c r="C17" s="42">
        <v>752</v>
      </c>
      <c r="D17" s="43">
        <v>74.088669949999996</v>
      </c>
    </row>
    <row r="18" spans="1:4" ht="17" thickBot="1" x14ac:dyDescent="0.25">
      <c r="A18" s="64"/>
      <c r="B18" s="44" t="s">
        <v>219</v>
      </c>
      <c r="C18" s="44">
        <v>46</v>
      </c>
      <c r="D18" s="45">
        <v>4.5320197039999996</v>
      </c>
    </row>
  </sheetData>
  <mergeCells count="4">
    <mergeCell ref="A2:A3"/>
    <mergeCell ref="A4:A8"/>
    <mergeCell ref="A9:A14"/>
    <mergeCell ref="A15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1D09-B7F1-8746-9B31-C93B1E930FB4}">
  <dimension ref="A1:E22"/>
  <sheetViews>
    <sheetView workbookViewId="0">
      <selection activeCell="G6" sqref="G6"/>
    </sheetView>
  </sheetViews>
  <sheetFormatPr baseColWidth="10" defaultRowHeight="16" x14ac:dyDescent="0.2"/>
  <cols>
    <col min="1" max="1" width="14.83203125" bestFit="1" customWidth="1"/>
    <col min="2" max="2" width="42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5" ht="17" thickBot="1" x14ac:dyDescent="0.25">
      <c r="A2" s="51" t="s">
        <v>227</v>
      </c>
      <c r="B2" s="38" t="s">
        <v>228</v>
      </c>
      <c r="C2" s="38">
        <v>287</v>
      </c>
      <c r="D2" s="40">
        <f>[1]CESC!C2/287 * 100</f>
        <v>100</v>
      </c>
    </row>
    <row r="3" spans="1:5" x14ac:dyDescent="0.2">
      <c r="A3" s="57" t="s">
        <v>230</v>
      </c>
      <c r="B3" s="32" t="s">
        <v>251</v>
      </c>
      <c r="C3" s="32">
        <v>8</v>
      </c>
      <c r="D3" s="33">
        <f>[1]CESC!C3/287 * 100</f>
        <v>2.7874564459930316</v>
      </c>
    </row>
    <row r="4" spans="1:5" x14ac:dyDescent="0.2">
      <c r="A4" s="59"/>
      <c r="B4" t="s">
        <v>231</v>
      </c>
      <c r="C4">
        <v>18</v>
      </c>
      <c r="D4" s="36">
        <f>[1]CESC!C4/287 * 100</f>
        <v>6.2717770034843205</v>
      </c>
    </row>
    <row r="5" spans="1:5" x14ac:dyDescent="0.2">
      <c r="A5" s="59"/>
      <c r="B5" t="s">
        <v>232</v>
      </c>
      <c r="C5">
        <v>26</v>
      </c>
      <c r="D5" s="36">
        <f>[1]CESC!C5/287 * 100</f>
        <v>9.0592334494773521</v>
      </c>
    </row>
    <row r="6" spans="1:5" x14ac:dyDescent="0.2">
      <c r="A6" s="59"/>
      <c r="B6" t="s">
        <v>256</v>
      </c>
      <c r="C6">
        <v>2</v>
      </c>
      <c r="D6" s="36">
        <f>[1]CESC!C6/287 * 100</f>
        <v>0.69686411149825789</v>
      </c>
    </row>
    <row r="7" spans="1:5" x14ac:dyDescent="0.2">
      <c r="A7" s="59"/>
      <c r="B7" t="s">
        <v>233</v>
      </c>
      <c r="C7">
        <v>199</v>
      </c>
      <c r="D7" s="36">
        <f>[1]CESC!C7/287 * 100</f>
        <v>69.337979094076658</v>
      </c>
    </row>
    <row r="8" spans="1:5" ht="17" thickBot="1" x14ac:dyDescent="0.25">
      <c r="A8" s="58"/>
      <c r="B8" s="34" t="s">
        <v>219</v>
      </c>
      <c r="C8" s="34">
        <v>34</v>
      </c>
      <c r="D8" s="35">
        <f>[1]CESC!C8/287 * 100</f>
        <v>11.846689895470384</v>
      </c>
      <c r="E8" t="s">
        <v>234</v>
      </c>
    </row>
    <row r="9" spans="1:5" x14ac:dyDescent="0.2">
      <c r="A9" s="57" t="s">
        <v>257</v>
      </c>
      <c r="B9" s="32" t="s">
        <v>236</v>
      </c>
      <c r="C9" s="32">
        <v>151</v>
      </c>
      <c r="D9" s="33">
        <f>[1]CESC!C9/287 * 100</f>
        <v>52.613240418118465</v>
      </c>
    </row>
    <row r="10" spans="1:5" x14ac:dyDescent="0.2">
      <c r="A10" s="60"/>
      <c r="B10" t="s">
        <v>237</v>
      </c>
      <c r="C10">
        <v>66</v>
      </c>
      <c r="D10" s="36">
        <f>[1]CESC!C10/287 * 100</f>
        <v>22.99651567944251</v>
      </c>
    </row>
    <row r="11" spans="1:5" x14ac:dyDescent="0.2">
      <c r="A11" s="60"/>
      <c r="B11" t="s">
        <v>238</v>
      </c>
      <c r="C11">
        <v>46</v>
      </c>
      <c r="D11" s="36">
        <f>[1]CESC!C11/287 * 100</f>
        <v>16.027874564459928</v>
      </c>
    </row>
    <row r="12" spans="1:5" x14ac:dyDescent="0.2">
      <c r="A12" s="60"/>
      <c r="B12" t="s">
        <v>239</v>
      </c>
      <c r="C12">
        <v>19</v>
      </c>
      <c r="D12" s="36">
        <f>[1]CESC!C12/287 * 100</f>
        <v>6.6202090592334493</v>
      </c>
    </row>
    <row r="13" spans="1:5" ht="17" thickBot="1" x14ac:dyDescent="0.25">
      <c r="A13" s="61"/>
      <c r="B13" s="34" t="s">
        <v>219</v>
      </c>
      <c r="C13" s="34">
        <v>5</v>
      </c>
      <c r="D13" s="35">
        <f>[1]CESC!C13/287 * 100</f>
        <v>1.7421602787456445</v>
      </c>
    </row>
    <row r="14" spans="1:5" x14ac:dyDescent="0.2">
      <c r="A14" s="57" t="s">
        <v>241</v>
      </c>
      <c r="B14" s="32" t="s">
        <v>258</v>
      </c>
      <c r="C14" s="32">
        <v>18</v>
      </c>
      <c r="D14" s="33">
        <f>[1]CESC!C14/287 * 100</f>
        <v>6.2717770034843205</v>
      </c>
    </row>
    <row r="15" spans="1:5" x14ac:dyDescent="0.2">
      <c r="A15" s="59"/>
      <c r="B15" t="s">
        <v>259</v>
      </c>
      <c r="C15">
        <v>126</v>
      </c>
      <c r="D15" s="36">
        <f>[1]CESC!C15/287 * 100</f>
        <v>43.902439024390247</v>
      </c>
    </row>
    <row r="16" spans="1:5" x14ac:dyDescent="0.2">
      <c r="A16" s="59"/>
      <c r="B16" t="s">
        <v>260</v>
      </c>
      <c r="C16">
        <v>112</v>
      </c>
      <c r="D16" s="36">
        <f>[1]CESC!C16/287 * 100</f>
        <v>39.024390243902438</v>
      </c>
    </row>
    <row r="17" spans="1:5" x14ac:dyDescent="0.2">
      <c r="A17" s="59"/>
      <c r="B17" t="s">
        <v>261</v>
      </c>
      <c r="C17">
        <v>23</v>
      </c>
      <c r="D17" s="36">
        <f>[1]CESC!C17/287 * 100</f>
        <v>8.0139372822299642</v>
      </c>
    </row>
    <row r="18" spans="1:5" ht="17" thickBot="1" x14ac:dyDescent="0.25">
      <c r="A18" s="58"/>
      <c r="B18" s="34" t="s">
        <v>219</v>
      </c>
      <c r="C18" s="34">
        <v>8</v>
      </c>
      <c r="D18" s="35">
        <f>[1]CESC!C18/287 * 100</f>
        <v>2.7874564459930316</v>
      </c>
    </row>
    <row r="19" spans="1:5" x14ac:dyDescent="0.2">
      <c r="A19" s="57" t="s">
        <v>247</v>
      </c>
      <c r="B19" s="32" t="s">
        <v>248</v>
      </c>
      <c r="C19" s="32">
        <v>138</v>
      </c>
      <c r="D19" s="33">
        <f>[1]CESC!C19/287 * 100</f>
        <v>48.083623693379792</v>
      </c>
    </row>
    <row r="20" spans="1:5" x14ac:dyDescent="0.2">
      <c r="A20" s="59"/>
      <c r="B20" t="s">
        <v>249</v>
      </c>
      <c r="C20">
        <v>62</v>
      </c>
      <c r="D20" s="36">
        <f>[1]CESC!C20/287 * 100</f>
        <v>21.602787456445995</v>
      </c>
    </row>
    <row r="21" spans="1:5" x14ac:dyDescent="0.2">
      <c r="A21" s="59"/>
      <c r="B21" t="s">
        <v>250</v>
      </c>
      <c r="C21">
        <v>48</v>
      </c>
      <c r="D21" s="36">
        <f>[1]CESC!C21/287 * 100</f>
        <v>16.724738675958189</v>
      </c>
    </row>
    <row r="22" spans="1:5" ht="17" thickBot="1" x14ac:dyDescent="0.25">
      <c r="A22" s="58"/>
      <c r="B22" s="34" t="s">
        <v>219</v>
      </c>
      <c r="C22" s="34">
        <v>39</v>
      </c>
      <c r="D22" s="35">
        <f>[1]CESC!C22/287 * 100</f>
        <v>13.588850174216027</v>
      </c>
      <c r="E22" t="s">
        <v>234</v>
      </c>
    </row>
  </sheetData>
  <mergeCells count="4">
    <mergeCell ref="A3:A8"/>
    <mergeCell ref="A9:A13"/>
    <mergeCell ref="A14:A18"/>
    <mergeCell ref="A19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AD7A-363A-464C-B04D-911DDE0E6382}">
  <dimension ref="A1:D11"/>
  <sheetViews>
    <sheetView workbookViewId="0">
      <selection activeCell="F9" sqref="F9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19</v>
      </c>
      <c r="D2" s="33">
        <f>C2/35 * 100</f>
        <v>54.285714285714285</v>
      </c>
    </row>
    <row r="3" spans="1:4" ht="17" thickBot="1" x14ac:dyDescent="0.25">
      <c r="A3" s="58"/>
      <c r="B3" s="34" t="s">
        <v>229</v>
      </c>
      <c r="C3" s="34">
        <v>16</v>
      </c>
      <c r="D3" s="35">
        <f t="shared" ref="D3:D11" si="0">C3/35 * 100</f>
        <v>45.714285714285715</v>
      </c>
    </row>
    <row r="4" spans="1:4" x14ac:dyDescent="0.2">
      <c r="A4" s="57" t="s">
        <v>230</v>
      </c>
      <c r="B4" s="32" t="s">
        <v>231</v>
      </c>
      <c r="C4" s="32">
        <v>3</v>
      </c>
      <c r="D4" s="33">
        <f t="shared" si="0"/>
        <v>8.5714285714285712</v>
      </c>
    </row>
    <row r="5" spans="1:4" x14ac:dyDescent="0.2">
      <c r="A5" s="59"/>
      <c r="B5" t="s">
        <v>232</v>
      </c>
      <c r="C5">
        <v>2</v>
      </c>
      <c r="D5" s="36">
        <f t="shared" si="0"/>
        <v>5.7142857142857144</v>
      </c>
    </row>
    <row r="6" spans="1:4" ht="17" thickBot="1" x14ac:dyDescent="0.25">
      <c r="A6" s="58"/>
      <c r="B6" s="34" t="s">
        <v>233</v>
      </c>
      <c r="C6" s="34">
        <v>30</v>
      </c>
      <c r="D6" s="35">
        <f t="shared" si="0"/>
        <v>85.714285714285708</v>
      </c>
    </row>
    <row r="7" spans="1:4" x14ac:dyDescent="0.2">
      <c r="A7" s="57" t="s">
        <v>235</v>
      </c>
      <c r="B7" s="32" t="s">
        <v>236</v>
      </c>
      <c r="C7" s="32">
        <v>19</v>
      </c>
      <c r="D7" s="33">
        <f t="shared" si="0"/>
        <v>54.285714285714285</v>
      </c>
    </row>
    <row r="8" spans="1:4" x14ac:dyDescent="0.2">
      <c r="A8" s="60"/>
      <c r="B8" t="s">
        <v>237</v>
      </c>
      <c r="C8">
        <v>9</v>
      </c>
      <c r="D8" s="36">
        <f t="shared" si="0"/>
        <v>25.714285714285712</v>
      </c>
    </row>
    <row r="9" spans="1:4" ht="17" thickBot="1" x14ac:dyDescent="0.25">
      <c r="A9" s="61"/>
      <c r="B9" s="34" t="s">
        <v>239</v>
      </c>
      <c r="C9" s="34">
        <v>7</v>
      </c>
      <c r="D9" s="35">
        <f t="shared" si="0"/>
        <v>20</v>
      </c>
    </row>
    <row r="10" spans="1:4" x14ac:dyDescent="0.2">
      <c r="A10" s="57" t="s">
        <v>247</v>
      </c>
      <c r="B10" s="32" t="b">
        <v>0</v>
      </c>
      <c r="C10" s="32">
        <v>23</v>
      </c>
      <c r="D10" s="33">
        <f t="shared" si="0"/>
        <v>65.714285714285708</v>
      </c>
    </row>
    <row r="11" spans="1:4" ht="17" thickBot="1" x14ac:dyDescent="0.25">
      <c r="A11" s="58"/>
      <c r="B11" s="34" t="b">
        <v>1</v>
      </c>
      <c r="C11" s="34">
        <v>12</v>
      </c>
      <c r="D11" s="35">
        <f t="shared" si="0"/>
        <v>34.285714285714285</v>
      </c>
    </row>
  </sheetData>
  <mergeCells count="4">
    <mergeCell ref="A2:A3"/>
    <mergeCell ref="A4:A6"/>
    <mergeCell ref="A7:A9"/>
    <mergeCell ref="A10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5A5F-F9B7-5D47-8F93-11599FB8F499}">
  <dimension ref="A1:E16"/>
  <sheetViews>
    <sheetView workbookViewId="0">
      <selection activeCell="G8" sqref="G8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5" x14ac:dyDescent="0.2">
      <c r="A2" s="57" t="s">
        <v>227</v>
      </c>
      <c r="B2" s="32" t="s">
        <v>228</v>
      </c>
      <c r="C2" s="32">
        <v>195</v>
      </c>
      <c r="D2" s="33">
        <f>C2/411 * 100</f>
        <v>47.445255474452551</v>
      </c>
    </row>
    <row r="3" spans="1:5" ht="17" thickBot="1" x14ac:dyDescent="0.25">
      <c r="A3" s="58"/>
      <c r="B3" s="34" t="s">
        <v>229</v>
      </c>
      <c r="C3" s="34">
        <v>216</v>
      </c>
      <c r="D3" s="35">
        <f t="shared" ref="D3:D16" si="0">C3/411 * 100</f>
        <v>52.554744525547449</v>
      </c>
    </row>
    <row r="4" spans="1:5" x14ac:dyDescent="0.2">
      <c r="A4" s="57" t="s">
        <v>230</v>
      </c>
      <c r="B4" s="32" t="s">
        <v>251</v>
      </c>
      <c r="C4" s="32">
        <v>1</v>
      </c>
      <c r="D4" s="33">
        <f t="shared" si="0"/>
        <v>0.24330900243309003</v>
      </c>
    </row>
    <row r="5" spans="1:5" x14ac:dyDescent="0.2">
      <c r="A5" s="59"/>
      <c r="B5" t="s">
        <v>231</v>
      </c>
      <c r="C5">
        <v>11</v>
      </c>
      <c r="D5" s="36">
        <f t="shared" si="0"/>
        <v>2.6763990267639901</v>
      </c>
    </row>
    <row r="6" spans="1:5" x14ac:dyDescent="0.2">
      <c r="A6" s="59"/>
      <c r="B6" t="s">
        <v>232</v>
      </c>
      <c r="C6">
        <v>58</v>
      </c>
      <c r="D6" s="36">
        <f t="shared" si="0"/>
        <v>14.111922141119221</v>
      </c>
    </row>
    <row r="7" spans="1:5" x14ac:dyDescent="0.2">
      <c r="A7" s="59"/>
      <c r="B7" t="s">
        <v>233</v>
      </c>
      <c r="C7">
        <v>200</v>
      </c>
      <c r="D7" s="36">
        <f t="shared" si="0"/>
        <v>48.661800486618006</v>
      </c>
    </row>
    <row r="8" spans="1:5" ht="17" thickBot="1" x14ac:dyDescent="0.25">
      <c r="A8" s="58"/>
      <c r="B8" s="34" t="s">
        <v>219</v>
      </c>
      <c r="C8" s="34">
        <v>141</v>
      </c>
      <c r="D8" s="35">
        <f t="shared" si="0"/>
        <v>34.306569343065696</v>
      </c>
      <c r="E8" t="s">
        <v>234</v>
      </c>
    </row>
    <row r="9" spans="1:5" x14ac:dyDescent="0.2">
      <c r="A9" s="57" t="s">
        <v>235</v>
      </c>
      <c r="B9" s="32" t="s">
        <v>236</v>
      </c>
      <c r="C9" s="32">
        <v>69</v>
      </c>
      <c r="D9" s="33">
        <f t="shared" si="0"/>
        <v>16.788321167883211</v>
      </c>
    </row>
    <row r="10" spans="1:5" x14ac:dyDescent="0.2">
      <c r="A10" s="60"/>
      <c r="B10" t="s">
        <v>237</v>
      </c>
      <c r="C10">
        <v>155</v>
      </c>
      <c r="D10" s="36">
        <f t="shared" si="0"/>
        <v>37.712895377128952</v>
      </c>
    </row>
    <row r="11" spans="1:5" x14ac:dyDescent="0.2">
      <c r="A11" s="60"/>
      <c r="B11" t="s">
        <v>238</v>
      </c>
      <c r="C11">
        <v>117</v>
      </c>
      <c r="D11" s="36">
        <f t="shared" si="0"/>
        <v>28.467153284671532</v>
      </c>
    </row>
    <row r="12" spans="1:5" x14ac:dyDescent="0.2">
      <c r="A12" s="60"/>
      <c r="B12" t="s">
        <v>239</v>
      </c>
      <c r="C12">
        <v>59</v>
      </c>
      <c r="D12" s="36">
        <f t="shared" si="0"/>
        <v>14.355231143552311</v>
      </c>
    </row>
    <row r="13" spans="1:5" ht="17" thickBot="1" x14ac:dyDescent="0.25">
      <c r="A13" s="61"/>
      <c r="B13" s="34" t="s">
        <v>219</v>
      </c>
      <c r="C13" s="34">
        <v>11</v>
      </c>
      <c r="D13" s="35">
        <f t="shared" si="0"/>
        <v>2.6763990267639901</v>
      </c>
    </row>
    <row r="14" spans="1:5" x14ac:dyDescent="0.2">
      <c r="A14" s="57" t="s">
        <v>244</v>
      </c>
      <c r="B14" s="32" t="s">
        <v>262</v>
      </c>
      <c r="C14" s="32">
        <v>353</v>
      </c>
      <c r="D14" s="33">
        <f t="shared" si="0"/>
        <v>85.888077858880777</v>
      </c>
    </row>
    <row r="15" spans="1:5" x14ac:dyDescent="0.2">
      <c r="A15" s="59"/>
      <c r="B15" t="s">
        <v>263</v>
      </c>
      <c r="C15">
        <v>53</v>
      </c>
      <c r="D15" s="36">
        <f t="shared" si="0"/>
        <v>12.895377128953772</v>
      </c>
    </row>
    <row r="16" spans="1:5" ht="17" thickBot="1" x14ac:dyDescent="0.25">
      <c r="A16" s="58"/>
      <c r="B16" s="34" t="s">
        <v>219</v>
      </c>
      <c r="C16" s="34">
        <v>1</v>
      </c>
      <c r="D16" s="35">
        <f t="shared" si="0"/>
        <v>0.24330900243309003</v>
      </c>
    </row>
  </sheetData>
  <mergeCells count="4">
    <mergeCell ref="A2:A3"/>
    <mergeCell ref="A4:A8"/>
    <mergeCell ref="A9:A13"/>
    <mergeCell ref="A14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0F24-B6C0-5D42-A19E-2520A49BDAE5}">
  <dimension ref="A1:D9"/>
  <sheetViews>
    <sheetView workbookViewId="0">
      <selection activeCell="G11" sqref="G11"/>
    </sheetView>
  </sheetViews>
  <sheetFormatPr baseColWidth="10" defaultRowHeight="16" x14ac:dyDescent="0.2"/>
  <cols>
    <col min="1" max="1" width="9.1640625" bestFit="1" customWidth="1"/>
    <col min="2" max="2" width="71.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223</v>
      </c>
      <c r="B1" s="30" t="s">
        <v>224</v>
      </c>
      <c r="C1" s="30" t="s">
        <v>225</v>
      </c>
      <c r="D1" s="31" t="s">
        <v>226</v>
      </c>
    </row>
    <row r="2" spans="1:4" x14ac:dyDescent="0.2">
      <c r="A2" s="57" t="s">
        <v>227</v>
      </c>
      <c r="B2" s="32" t="s">
        <v>228</v>
      </c>
      <c r="C2" s="32">
        <v>24</v>
      </c>
      <c r="D2" s="33">
        <f>C2/42 * 100</f>
        <v>57.142857142857139</v>
      </c>
    </row>
    <row r="3" spans="1:4" ht="17" thickBot="1" x14ac:dyDescent="0.25">
      <c r="A3" s="58"/>
      <c r="B3" s="34" t="s">
        <v>229</v>
      </c>
      <c r="C3" s="34">
        <v>18</v>
      </c>
      <c r="D3" s="35">
        <f t="shared" ref="D3:D9" si="0">C3/42 * 100</f>
        <v>42.857142857142854</v>
      </c>
    </row>
    <row r="4" spans="1:4" x14ac:dyDescent="0.2">
      <c r="A4" s="57" t="s">
        <v>230</v>
      </c>
      <c r="B4" s="32" t="s">
        <v>231</v>
      </c>
      <c r="C4" s="32">
        <v>16</v>
      </c>
      <c r="D4" s="33">
        <f t="shared" si="0"/>
        <v>38.095238095238095</v>
      </c>
    </row>
    <row r="5" spans="1:4" x14ac:dyDescent="0.2">
      <c r="A5" s="59"/>
      <c r="B5" t="s">
        <v>232</v>
      </c>
      <c r="C5">
        <v>1</v>
      </c>
      <c r="D5" s="36">
        <f t="shared" si="0"/>
        <v>2.3809523809523809</v>
      </c>
    </row>
    <row r="6" spans="1:4" ht="17" thickBot="1" x14ac:dyDescent="0.25">
      <c r="A6" s="58"/>
      <c r="B6" s="34" t="s">
        <v>233</v>
      </c>
      <c r="C6" s="34">
        <v>25</v>
      </c>
      <c r="D6" s="35">
        <f t="shared" si="0"/>
        <v>59.523809523809526</v>
      </c>
    </row>
    <row r="7" spans="1:4" x14ac:dyDescent="0.2">
      <c r="A7" s="57" t="s">
        <v>244</v>
      </c>
      <c r="B7" s="32" t="s">
        <v>264</v>
      </c>
      <c r="C7" s="32">
        <v>36</v>
      </c>
      <c r="D7" s="33">
        <f t="shared" si="0"/>
        <v>85.714285714285708</v>
      </c>
    </row>
    <row r="8" spans="1:4" x14ac:dyDescent="0.2">
      <c r="A8" s="59"/>
      <c r="B8" t="s">
        <v>265</v>
      </c>
      <c r="C8">
        <v>3</v>
      </c>
      <c r="D8" s="36">
        <f t="shared" si="0"/>
        <v>7.1428571428571423</v>
      </c>
    </row>
    <row r="9" spans="1:4" ht="17" thickBot="1" x14ac:dyDescent="0.25">
      <c r="A9" s="58"/>
      <c r="B9" s="34" t="s">
        <v>266</v>
      </c>
      <c r="C9" s="34">
        <v>3</v>
      </c>
      <c r="D9" s="35">
        <f t="shared" si="0"/>
        <v>7.1428571428571423</v>
      </c>
    </row>
  </sheetData>
  <mergeCells count="3">
    <mergeCell ref="A2:A3"/>
    <mergeCell ref="A4:A6"/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Sample size</vt:lpstr>
      <vt:lpstr>Clinical variables</vt:lpstr>
      <vt:lpstr>ACC</vt:lpstr>
      <vt:lpstr>BLCA</vt:lpstr>
      <vt:lpstr>BRCA</vt:lpstr>
      <vt:lpstr>CESC</vt:lpstr>
      <vt:lpstr>CHOL</vt:lpstr>
      <vt:lpstr>COAD</vt:lpstr>
      <vt:lpstr>DLBC</vt:lpstr>
      <vt:lpstr>ESCA</vt:lpstr>
      <vt:lpstr>GBM</vt:lpstr>
      <vt:lpstr>HNSC</vt:lpstr>
      <vt:lpstr>KICH</vt:lpstr>
      <vt:lpstr>KIRC</vt:lpstr>
      <vt:lpstr>KIRP</vt:lpstr>
      <vt:lpstr>LAML</vt:lpstr>
      <vt:lpstr>LGG</vt:lpstr>
      <vt:lpstr>LIHC</vt:lpstr>
      <vt:lpstr>LUAD</vt:lpstr>
      <vt:lpstr>LUSC</vt:lpstr>
      <vt:lpstr>MESO</vt:lpstr>
      <vt:lpstr>OV</vt:lpstr>
      <vt:lpstr>PAAD</vt:lpstr>
      <vt:lpstr>PCPG</vt:lpstr>
      <vt:lpstr>PRAD</vt:lpstr>
      <vt:lpstr>READ</vt:lpstr>
      <vt:lpstr>SARC</vt:lpstr>
      <vt:lpstr>SKCM</vt:lpstr>
      <vt:lpstr>STAD</vt:lpstr>
      <vt:lpstr>TGCT</vt:lpstr>
      <vt:lpstr>THCA</vt:lpstr>
      <vt:lpstr>THYM</vt:lpstr>
      <vt:lpstr>UCEC</vt:lpstr>
      <vt:lpstr>UCS</vt:lpstr>
      <vt:lpstr>UVM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Kasit</dc:creator>
  <cp:lastModifiedBy>Kasit</cp:lastModifiedBy>
  <dcterms:created xsi:type="dcterms:W3CDTF">2020-08-12T02:40:01Z</dcterms:created>
  <dcterms:modified xsi:type="dcterms:W3CDTF">2020-11-22T14:42:53Z</dcterms:modified>
</cp:coreProperties>
</file>