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T-INST10\Downloads\"/>
    </mc:Choice>
  </mc:AlternateContent>
  <xr:revisionPtr revIDLastSave="0" documentId="13_ncr:1_{20A9F4C2-FE7E-4C1C-9359-28AC83E3D435}" xr6:coauthVersionLast="40" xr6:coauthVersionMax="40" xr10:uidLastSave="{00000000-0000-0000-0000-000000000000}"/>
  <bookViews>
    <workbookView xWindow="0" yWindow="0" windowWidth="19200" windowHeight="7440" tabRatio="737" xr2:uid="{00000000-000D-0000-FFFF-FFFF00000000}"/>
  </bookViews>
  <sheets>
    <sheet name="IF Function" sheetId="2" r:id="rId1"/>
    <sheet name="Power of Nesting" sheetId="1" state="hidden" r:id="rId2"/>
    <sheet name="Round Function" sheetId="3" r:id="rId3"/>
    <sheet name="Error Checking0" sheetId="4" r:id="rId4"/>
    <sheet name="Error Checking1" sheetId="5" r:id="rId5"/>
    <sheet name="VLOOKUP" sheetId="7" r:id="rId6"/>
    <sheet name="VLOOKUP RANGE" sheetId="8" state="hidden" r:id="rId7"/>
    <sheet name="Database Functions" sheetId="10" r:id="rId8"/>
    <sheet name="Text Functions" sheetId="6" r:id="rId9"/>
    <sheet name="Date  Functions" sheetId="48" r:id="rId10"/>
    <sheet name="MOD5 END" sheetId="12" state="hidden" r:id="rId11"/>
    <sheet name="Connecticut" sheetId="14" r:id="rId12"/>
    <sheet name="Maine" sheetId="15" r:id="rId13"/>
    <sheet name="New Hampshire" sheetId="16" r:id="rId14"/>
    <sheet name="consolidatedSummary" sheetId="17" r:id="rId15"/>
    <sheet name="Henry A" sheetId="23" r:id="rId16"/>
    <sheet name="Alan P" sheetId="24" r:id="rId17"/>
    <sheet name="Caroline B" sheetId="25" r:id="rId18"/>
    <sheet name="Consolidated " sheetId="26" r:id="rId19"/>
    <sheet name="Goal Seek" sheetId="27" r:id="rId20"/>
    <sheet name="PMT Data Table" sheetId="29" r:id="rId21"/>
    <sheet name="Scenarios" sheetId="31" r:id="rId22"/>
    <sheet name="Intro Macros" sheetId="42" r:id="rId23"/>
    <sheet name="Data for Recording" sheetId="43" r:id="rId24"/>
    <sheet name="Data for Running" sheetId="44" r:id="rId25"/>
    <sheet name="More Data" sheetId="45" r:id="rId26"/>
    <sheet name="Final Run" sheetId="46" r:id="rId27"/>
    <sheet name="Macro" sheetId="35" state="hidden" r:id="rId28"/>
    <sheet name="Macro (2)" sheetId="36" state="hidden" r:id="rId29"/>
    <sheet name="Macro (3)" sheetId="41" state="hidden" r:id="rId30"/>
    <sheet name="Macro (4)" sheetId="40" state="hidden" r:id="rId31"/>
  </sheets>
  <externalReferences>
    <externalReference r:id="rId32"/>
    <externalReference r:id="rId33"/>
    <externalReference r:id="rId34"/>
  </externalReferences>
  <definedNames>
    <definedName name="_xlnm._FilterDatabase" localSheetId="7" hidden="1">'Database Functions'!$B$4:$G$34</definedName>
    <definedName name="_xlnm._FilterDatabase" localSheetId="5" hidden="1">VLOOKUP!$A$9:$I$46</definedName>
    <definedName name="Category">'[1]Database Functions'!$C$5:$C$62</definedName>
    <definedName name="CodeList">'[2]In List'!$C$2:$C$4</definedName>
    <definedName name="Division">'[1]Database Functions'!$B$5:$B$62</definedName>
    <definedName name="EC0Result">'Error Checking0'!$D$7</definedName>
    <definedName name="EC1Result">'Error Checking1'!$H$6</definedName>
    <definedName name="Gross_Margin" localSheetId="16">#REF!</definedName>
    <definedName name="Gross_Margin" localSheetId="17">#REF!</definedName>
    <definedName name="Gross_Margin" localSheetId="11">#REF!</definedName>
    <definedName name="Gross_Margin" localSheetId="18">#REF!</definedName>
    <definedName name="Gross_Margin" localSheetId="14">#REF!</definedName>
    <definedName name="Gross_Margin" localSheetId="23">#REF!</definedName>
    <definedName name="Gross_Margin" localSheetId="24">#REF!</definedName>
    <definedName name="Gross_Margin" localSheetId="7">#REF!</definedName>
    <definedName name="Gross_Margin" localSheetId="26">#REF!</definedName>
    <definedName name="Gross_Margin" localSheetId="15">#REF!</definedName>
    <definedName name="Gross_Margin" localSheetId="22">#REF!</definedName>
    <definedName name="Gross_Margin" localSheetId="27">#REF!</definedName>
    <definedName name="Gross_Margin" localSheetId="28">#REF!</definedName>
    <definedName name="Gross_Margin" localSheetId="29">#REF!</definedName>
    <definedName name="Gross_Margin" localSheetId="30">#REF!</definedName>
    <definedName name="Gross_Margin" localSheetId="12">#REF!</definedName>
    <definedName name="Gross_Margin" localSheetId="10">#REF!</definedName>
    <definedName name="Gross_Margin" localSheetId="25">#REF!</definedName>
    <definedName name="Gross_Margin" localSheetId="13">#REF!</definedName>
    <definedName name="Gross_Margin" localSheetId="20">#REF!</definedName>
    <definedName name="Gross_Margin" localSheetId="21">#REF!</definedName>
    <definedName name="Gross_Margin" localSheetId="5">#REF!</definedName>
    <definedName name="Gross_Margin" localSheetId="6">#REF!</definedName>
    <definedName name="Gross_Margin">#REF!</definedName>
    <definedName name="List" localSheetId="16">#REF!</definedName>
    <definedName name="List" localSheetId="17">#REF!</definedName>
    <definedName name="List" localSheetId="11">#REF!</definedName>
    <definedName name="List" localSheetId="18">#REF!</definedName>
    <definedName name="List" localSheetId="14">#REF!</definedName>
    <definedName name="List" localSheetId="23">#REF!</definedName>
    <definedName name="List" localSheetId="24">#REF!</definedName>
    <definedName name="List" localSheetId="7">#REF!</definedName>
    <definedName name="List" localSheetId="26">#REF!</definedName>
    <definedName name="List" localSheetId="15">#REF!</definedName>
    <definedName name="List" localSheetId="22">#REF!</definedName>
    <definedName name="List" localSheetId="27">#REF!</definedName>
    <definedName name="List" localSheetId="28">#REF!</definedName>
    <definedName name="List" localSheetId="29">#REF!</definedName>
    <definedName name="List" localSheetId="30">#REF!</definedName>
    <definedName name="List" localSheetId="12">#REF!</definedName>
    <definedName name="List" localSheetId="10">#REF!</definedName>
    <definedName name="List" localSheetId="25">#REF!</definedName>
    <definedName name="List" localSheetId="13">#REF!</definedName>
    <definedName name="List" localSheetId="20">#REF!</definedName>
    <definedName name="List" localSheetId="21">#REF!</definedName>
    <definedName name="List" localSheetId="5">#REF!</definedName>
    <definedName name="List" localSheetId="6">#REF!</definedName>
    <definedName name="List">#REF!</definedName>
    <definedName name="Number06">[2]!tblLottery[No6]</definedName>
    <definedName name="NumberCheck" localSheetId="23">[2]LotteryTable!$C1:INDEX(Number06,COUNT(Number06),1)</definedName>
    <definedName name="NumberCheck" localSheetId="24">[2]LotteryTable!$C1:INDEX(Number06,COUNT(Number06),1)</definedName>
    <definedName name="NumberCheck" localSheetId="26">[2]LotteryTable!$C1:INDEX(Number06,COUNT(Number06),1)</definedName>
    <definedName name="NumberCheck" localSheetId="25">[2]LotteryTable!$C1:INDEX(Number06,COUNT(Number06),1)</definedName>
    <definedName name="NumberCheck">[2]LotteryTable!$C1:INDEX(Number06,COUNT(Number06),1)</definedName>
    <definedName name="NumberCheckList">[2]LotteryList!$B1:INDEX([2]LotteryList!$G:$G,COUNTA([2]LotteryList!$G:$G),1)</definedName>
    <definedName name="Prod_Info">[3]Products!$A$3:$E$23</definedName>
    <definedName name="Q1soft" localSheetId="16">#REF!</definedName>
    <definedName name="Q1soft" localSheetId="17">#REF!</definedName>
    <definedName name="Q1soft" localSheetId="11">#REF!</definedName>
    <definedName name="Q1soft" localSheetId="18">#REF!</definedName>
    <definedName name="Q1soft" localSheetId="14">#REF!</definedName>
    <definedName name="Q1soft" localSheetId="23">#REF!</definedName>
    <definedName name="Q1soft" localSheetId="24">#REF!</definedName>
    <definedName name="Q1soft" localSheetId="7">#REF!</definedName>
    <definedName name="Q1soft" localSheetId="26">#REF!</definedName>
    <definedName name="Q1soft" localSheetId="15">#REF!</definedName>
    <definedName name="Q1soft" localSheetId="22">#REF!</definedName>
    <definedName name="Q1soft" localSheetId="27">#REF!</definedName>
    <definedName name="Q1soft" localSheetId="28">#REF!</definedName>
    <definedName name="Q1soft" localSheetId="29">#REF!</definedName>
    <definedName name="Q1soft" localSheetId="30">#REF!</definedName>
    <definedName name="Q1soft" localSheetId="12">#REF!</definedName>
    <definedName name="Q1soft" localSheetId="10">#REF!</definedName>
    <definedName name="Q1soft" localSheetId="25">#REF!</definedName>
    <definedName name="Q1soft" localSheetId="13">#REF!</definedName>
    <definedName name="Q1soft" localSheetId="20">#REF!</definedName>
    <definedName name="Q1soft" localSheetId="21">#REF!</definedName>
    <definedName name="Q1soft">#REF!</definedName>
    <definedName name="Total_Expenses">'[1]Database Functions'!$G$5:$G$62</definedName>
    <definedName name="vlookup_table" localSheetId="16">#REF!</definedName>
    <definedName name="vlookup_table" localSheetId="17">#REF!</definedName>
    <definedName name="vlookup_table" localSheetId="11">#REF!</definedName>
    <definedName name="vlookup_table" localSheetId="18">#REF!</definedName>
    <definedName name="vlookup_table" localSheetId="14">#REF!</definedName>
    <definedName name="vlookup_table" localSheetId="23">#REF!</definedName>
    <definedName name="vlookup_table" localSheetId="24">#REF!</definedName>
    <definedName name="vlookup_table" localSheetId="7">#REF!</definedName>
    <definedName name="vlookup_table" localSheetId="26">#REF!</definedName>
    <definedName name="vlookup_table" localSheetId="15">#REF!</definedName>
    <definedName name="vlookup_table" localSheetId="22">#REF!</definedName>
    <definedName name="vlookup_table" localSheetId="27">#REF!</definedName>
    <definedName name="vlookup_table" localSheetId="28">#REF!</definedName>
    <definedName name="vlookup_table" localSheetId="29">#REF!</definedName>
    <definedName name="vlookup_table" localSheetId="30">#REF!</definedName>
    <definedName name="vlookup_table" localSheetId="12">#REF!</definedName>
    <definedName name="vlookup_table" localSheetId="10">#REF!</definedName>
    <definedName name="vlookup_table" localSheetId="25">#REF!</definedName>
    <definedName name="vlookup_table" localSheetId="13">#REF!</definedName>
    <definedName name="vlookup_table" localSheetId="20">#REF!</definedName>
    <definedName name="vlookup_table" localSheetId="21">#REF!</definedName>
    <definedName name="vlookup_table" localSheetId="5">#REF!</definedName>
    <definedName name="vlookup_table" localSheetId="6">#REF!</definedName>
    <definedName name="vlookup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5" i="2"/>
  <c r="B9" i="48"/>
  <c r="B8" i="48"/>
  <c r="B7" i="48"/>
  <c r="B6" i="48"/>
  <c r="B5" i="48"/>
  <c r="C4" i="31" l="1"/>
  <c r="D4" i="31" s="1"/>
  <c r="C5" i="31"/>
  <c r="C6" i="31"/>
  <c r="D6" i="31"/>
  <c r="E6" i="31" s="1"/>
  <c r="F6" i="31" s="1"/>
  <c r="G6" i="31" s="1"/>
  <c r="C7" i="31"/>
  <c r="D7" i="31" s="1"/>
  <c r="E7" i="31" s="1"/>
  <c r="F7" i="31" s="1"/>
  <c r="E4" i="31" l="1"/>
  <c r="D5" i="31"/>
  <c r="E5" i="31" s="1"/>
  <c r="F5" i="31" s="1"/>
  <c r="G7" i="31"/>
  <c r="C8" i="31"/>
  <c r="D8" i="31" l="1"/>
  <c r="E8" i="31"/>
  <c r="F4" i="31"/>
  <c r="G5" i="31"/>
  <c r="F8" i="31" l="1"/>
  <c r="G4" i="31"/>
  <c r="G8" i="31" s="1"/>
  <c r="D7" i="4" l="1"/>
  <c r="J18" i="29" l="1"/>
  <c r="B18" i="29"/>
  <c r="K8" i="29"/>
  <c r="C8" i="29"/>
  <c r="B6" i="27"/>
  <c r="C5" i="27" s="1"/>
  <c r="C6" i="25"/>
  <c r="C5" i="25"/>
  <c r="C7" i="24"/>
  <c r="C6" i="24"/>
  <c r="C5" i="24"/>
  <c r="C7" i="23"/>
  <c r="C6" i="23"/>
  <c r="C5" i="23"/>
  <c r="E9" i="17"/>
  <c r="D9" i="17"/>
  <c r="C9" i="17"/>
  <c r="B9" i="17"/>
  <c r="E9" i="16"/>
  <c r="D9" i="16"/>
  <c r="C9" i="16"/>
  <c r="B9" i="16"/>
  <c r="E9" i="15"/>
  <c r="D9" i="15"/>
  <c r="C9" i="15"/>
  <c r="B9" i="15"/>
  <c r="E9" i="14"/>
  <c r="D9" i="14"/>
  <c r="C9" i="14"/>
  <c r="B9" i="14"/>
  <c r="C4" i="27" l="1"/>
  <c r="C6" i="27" s="1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T6" i="6" l="1"/>
  <c r="T5" i="6"/>
  <c r="T4" i="6"/>
  <c r="H6" i="5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10-16 Student</author>
  </authors>
  <commentList>
    <comment ref="I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Department as a whole must have total sales of at least $200,000 AND average $9000 or more per week.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D7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>Karim Faz:</t>
        </r>
        <r>
          <rPr>
            <sz val="11"/>
            <color indexed="81"/>
            <rFont val="Tahoma"/>
            <family val="2"/>
          </rPr>
          <t xml:space="preserve">
Hey Guys Check this out.. Type " </t>
        </r>
        <r>
          <rPr>
            <b/>
            <sz val="14"/>
            <color indexed="81"/>
            <rFont val="Tahoma"/>
            <family val="2"/>
          </rPr>
          <t>CTRL + `</t>
        </r>
        <r>
          <rPr>
            <sz val="11"/>
            <color indexed="81"/>
            <rFont val="Tahoma"/>
            <family val="2"/>
          </rPr>
          <t xml:space="preserve"> " on your keyboards!!! Welcome to the "Show Formulas" view, we can see all formulas on this sheet. This may be overwhelming ill show you another trick in a second…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Karim Faz:</t>
        </r>
        <r>
          <rPr>
            <sz val="9"/>
            <color indexed="81"/>
            <rFont val="Tahoma"/>
            <family val="2"/>
          </rPr>
          <t xml:space="preserve">
Try hitting "F2" on your keyboard. 
This shows the formula for the selected cell ONLY. (the one with the green box)
*you may need to hold "fn" on your keyboard if F2 alone does not work.*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Karim Faz: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Just to let you know! this is called:
</t>
        </r>
        <r>
          <rPr>
            <b/>
            <i/>
            <sz val="14"/>
            <color indexed="81"/>
            <rFont val="Tahoma"/>
            <family val="2"/>
          </rPr>
          <t xml:space="preserve">
Consolidation by position: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>The data in the source areas has the same order, and uses the same labels. Use this method to consolidate data from a series of worksheets, such as departmental budget worksheets that have been created from the same template.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A1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 xml:space="preserve">Karim Faz:
Just to let you know! this is called: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4"/>
            <color indexed="81"/>
            <rFont val="Tahoma"/>
            <family val="2"/>
          </rPr>
          <t>Consolidation by category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10"/>
            <color indexed="81"/>
            <rFont val="Tahoma"/>
            <family val="2"/>
          </rPr>
          <t>When the data in the source areas is not arranged in the same order but uses the same labels. Use this method to consolidate data from a series of worksheets that have different layouts but have the same data labels.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B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Karim Abdul: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
2/3 = 66.67%
Who ever has 2/3 of the Votes wins
how many </t>
        </r>
        <r>
          <rPr>
            <b/>
            <i/>
            <sz val="11"/>
            <color indexed="81"/>
            <rFont val="Tahoma"/>
            <family val="2"/>
          </rPr>
          <t xml:space="preserve">more </t>
        </r>
        <r>
          <rPr>
            <sz val="11"/>
            <color indexed="81"/>
            <rFont val="Tahoma"/>
            <family val="2"/>
          </rPr>
          <t>votes did we need to win?</t>
        </r>
      </text>
    </comment>
  </commentList>
</comments>
</file>

<file path=xl/sharedStrings.xml><?xml version="1.0" encoding="utf-8"?>
<sst xmlns="http://schemas.openxmlformats.org/spreadsheetml/2006/main" count="1399" uniqueCount="447">
  <si>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</si>
  <si>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</si>
  <si>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</si>
  <si>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</si>
  <si>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</si>
  <si>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</si>
  <si>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</si>
  <si>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</si>
  <si>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</si>
  <si>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S. Sam</t>
  </si>
  <si>
    <t>E. Brown</t>
  </si>
  <si>
    <t>W. Dani</t>
  </si>
  <si>
    <t>M. Mayer</t>
  </si>
  <si>
    <t>S. Sandberg</t>
  </si>
  <si>
    <t>A. John</t>
  </si>
  <si>
    <t>Total Sales:</t>
  </si>
  <si>
    <t>Department Bonus of $850 per person</t>
  </si>
  <si>
    <t>Average Sales:</t>
  </si>
  <si>
    <t>Max Sales:</t>
  </si>
  <si>
    <t>Min Sales:</t>
  </si>
  <si>
    <t>Count of Sales:</t>
  </si>
  <si>
    <t>Score</t>
  </si>
  <si>
    <t xml:space="preserve"> </t>
  </si>
  <si>
    <t>Letter Grade</t>
  </si>
  <si>
    <t>Practice</t>
  </si>
  <si>
    <t>Formula</t>
  </si>
  <si>
    <t>Input Number</t>
  </si>
  <si>
    <t>Output Number</t>
  </si>
  <si>
    <t>ROUND</t>
  </si>
  <si>
    <t>ROUNDUP</t>
  </si>
  <si>
    <t>ROUNDDOWN</t>
  </si>
  <si>
    <t>MROUND</t>
  </si>
  <si>
    <t>INT</t>
  </si>
  <si>
    <t>TRUNC</t>
  </si>
  <si>
    <t>CEILING</t>
  </si>
  <si>
    <t>FLOOR</t>
  </si>
  <si>
    <t>EVEN</t>
  </si>
  <si>
    <t>ODD</t>
  </si>
  <si>
    <t>FIXED</t>
  </si>
  <si>
    <t>Definition/Purpose</t>
  </si>
  <si>
    <t>SYNTAX</t>
  </si>
  <si>
    <t>ROUND(number, num_digits)</t>
  </si>
  <si>
    <t>ROUNDUP(number, num_digits)</t>
  </si>
  <si>
    <t>ROUNDDOWN(number, num_digits)</t>
  </si>
  <si>
    <t>It rounds a number up</t>
  </si>
  <si>
    <t>Rounds a number to specified decimal points</t>
  </si>
  <si>
    <t>It rounds a number down</t>
  </si>
  <si>
    <t>This formula rounds to nearest multiple of specified number.</t>
  </si>
  <si>
    <t>MROUND(number, multiple)</t>
  </si>
  <si>
    <t>Rounds down to nearest integer.</t>
  </si>
  <si>
    <t>INT(number)</t>
  </si>
  <si>
    <t> It returns only integer portion of the number.</t>
  </si>
  <si>
    <t> TRUNC(number, [num_digits])</t>
  </si>
  <si>
    <t>This formula rounds up a number to nearest multiple of 1,10,100…</t>
  </si>
  <si>
    <t>CEILING(number, significance)</t>
  </si>
  <si>
    <t>This formula rounds down a number to nearest multiple of 1,10,100…</t>
  </si>
  <si>
    <t>FLOOR(number, significance)</t>
  </si>
  <si>
    <t>This formula rounds a number up to the nearest even integer.</t>
  </si>
  <si>
    <t>EVEN(number)</t>
  </si>
  <si>
    <t>Gives next odd number</t>
  </si>
  <si>
    <t>ODD(number)</t>
  </si>
  <si>
    <t> Rounds and converts to text format (with commas if you want)</t>
  </si>
  <si>
    <t>FIXED(number, [decimals], [no_commas])</t>
  </si>
  <si>
    <t>What Does the SYNTAX Mean?</t>
  </si>
  <si>
    <t>Where “number” is the number that you want to round, and “num_digits” is the number of digits to which you want to round the number argument.</t>
  </si>
  <si>
    <t>Where “Number” is any real number that you want rounded up, and “Num_digits” is the number of digits to which you want to round number.</t>
  </si>
  <si>
    <t>Where “Number” is any real number that you want rounded down, and “Num_digits” is the number of digits to which you want to round number.</t>
  </si>
  <si>
    <t>Where “Number” is the value to round and “Multiple” is the multiple to which you want to round the number.</t>
  </si>
  <si>
    <t>Where, “Number” is the real number you want to round down to an integer.</t>
  </si>
  <si>
    <t>Where, “Number” is the number you want to truncate and “Num_digits” is Optional, a number specifying the precision of the truncation. Note that the default value for num_digits is 0 (zero).</t>
  </si>
  <si>
    <t>Where, “Number” is the value you want to round and “Significance” is the multiple to which you want to round.</t>
  </si>
  <si>
    <t>Where “Number” is the numeric value you want to round and “Significance” is the multiple to which you want to round.</t>
  </si>
  <si>
    <t>Where “Number” is the value to round.</t>
  </si>
  <si>
    <t>Where “Number” is the number you want to round &amp; convert to text and “Decimals” is Optional. The number of digits to the right of the decimal point. “No_commas” another optional - a logical value that, if TRUE, prevents FIXED from including commas in the returned text</t>
  </si>
  <si>
    <t>TRY IT!</t>
  </si>
  <si>
    <t>Number 1</t>
  </si>
  <si>
    <t>Number 2</t>
  </si>
  <si>
    <t>Result</t>
  </si>
  <si>
    <t>`=IF(A4&gt;89,"A",IF(A4&gt;79,"B", IF(A4&gt;69,"C",IF(A4&gt;59,"D","F"))))</t>
  </si>
  <si>
    <t>`=IF(A3&gt;89,"A",IF(A3&gt;79,"B", IF(A3&gt;69,"C",IF(A3&gt;59,"D","F"))))</t>
  </si>
  <si>
    <t>`=IF(A2&gt;89,"A",IF(A2&gt;79,"B", IF(A2&gt;69,"C",IF(A2&gt;59,"D","F"))))</t>
  </si>
  <si>
    <t>Number</t>
  </si>
  <si>
    <t>123-45-67</t>
  </si>
  <si>
    <t>Last Name</t>
  </si>
  <si>
    <t>First Name</t>
  </si>
  <si>
    <t>Full Name:</t>
  </si>
  <si>
    <t>Left</t>
  </si>
  <si>
    <t>Mid</t>
  </si>
  <si>
    <t>Right</t>
  </si>
  <si>
    <t>1122-334-12</t>
  </si>
  <si>
    <t>Smith</t>
  </si>
  <si>
    <t>Howard</t>
  </si>
  <si>
    <t>444-123-321</t>
  </si>
  <si>
    <t>Gonzales</t>
  </si>
  <si>
    <t>Joe</t>
  </si>
  <si>
    <t>22-1-111</t>
  </si>
  <si>
    <t>Scote</t>
  </si>
  <si>
    <t>Gail</t>
  </si>
  <si>
    <t>1010-11-33</t>
  </si>
  <si>
    <t>Kane</t>
  </si>
  <si>
    <t>Sheryl</t>
  </si>
  <si>
    <t>Nevertheless</t>
  </si>
  <si>
    <t>22-33-55</t>
  </si>
  <si>
    <t>Hapsbuch</t>
  </si>
  <si>
    <t>Kendrick</t>
  </si>
  <si>
    <t>Henders</t>
  </si>
  <si>
    <t>Mark</t>
  </si>
  <si>
    <t>Atherton</t>
  </si>
  <si>
    <t>Katie</t>
  </si>
  <si>
    <t>Bellwood</t>
  </si>
  <si>
    <t>Frank</t>
  </si>
  <si>
    <t>Cooper</t>
  </si>
  <si>
    <t>Linda</t>
  </si>
  <si>
    <t>Cronwith</t>
  </si>
  <si>
    <t>Brent</t>
  </si>
  <si>
    <t>Simpson</t>
  </si>
  <si>
    <t>Sandrae</t>
  </si>
  <si>
    <t>Sindole</t>
  </si>
  <si>
    <t>Randy</t>
  </si>
  <si>
    <t>Ellen</t>
  </si>
  <si>
    <t>Vuanuo</t>
  </si>
  <si>
    <t>Tuome</t>
  </si>
  <si>
    <t>Szcznyck</t>
  </si>
  <si>
    <t>Tadeuz</t>
  </si>
  <si>
    <t>Wu</t>
  </si>
  <si>
    <t>Tammy</t>
  </si>
  <si>
    <t>`=Proper()</t>
  </si>
  <si>
    <t>Other Useful Text Functions</t>
  </si>
  <si>
    <t>`=Upper()</t>
  </si>
  <si>
    <t>`=Lower()</t>
  </si>
  <si>
    <t>Before</t>
  </si>
  <si>
    <t>After</t>
  </si>
  <si>
    <t>Try it!</t>
  </si>
  <si>
    <t>Function</t>
  </si>
  <si>
    <t>faz karim</t>
  </si>
  <si>
    <t>FAZ KARIM</t>
  </si>
  <si>
    <t>Employee Lookup</t>
  </si>
  <si>
    <t>Emp ID</t>
  </si>
  <si>
    <t>Dept</t>
  </si>
  <si>
    <t>Pay Rate</t>
  </si>
  <si>
    <t>Employee Information - Master List</t>
  </si>
  <si>
    <t>E-mail</t>
  </si>
  <si>
    <t>Phone Ext</t>
  </si>
  <si>
    <t>Location</t>
  </si>
  <si>
    <t>Hire Date</t>
  </si>
  <si>
    <t>AT</t>
  </si>
  <si>
    <t>howards</t>
  </si>
  <si>
    <t>Building 1</t>
  </si>
  <si>
    <t>joeg</t>
  </si>
  <si>
    <t>gails</t>
  </si>
  <si>
    <t>AD</t>
  </si>
  <si>
    <t>sherylk</t>
  </si>
  <si>
    <t>Building 2</t>
  </si>
  <si>
    <t>AC</t>
  </si>
  <si>
    <t>kendrickh</t>
  </si>
  <si>
    <t>markh</t>
  </si>
  <si>
    <t>HR</t>
  </si>
  <si>
    <t>katiea</t>
  </si>
  <si>
    <t>Building 3</t>
  </si>
  <si>
    <t>MK</t>
  </si>
  <si>
    <t>frankb</t>
  </si>
  <si>
    <t>lindac</t>
  </si>
  <si>
    <t>brentc</t>
  </si>
  <si>
    <t>MF</t>
  </si>
  <si>
    <t>sandraes</t>
  </si>
  <si>
    <t>randys</t>
  </si>
  <si>
    <t>ellens</t>
  </si>
  <si>
    <t>tuomev</t>
  </si>
  <si>
    <t>tadeuzs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</si>
  <si>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</si>
  <si>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</si>
  <si>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</si>
  <si>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</si>
  <si>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</si>
  <si>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</si>
  <si>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</si>
  <si>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</si>
  <si>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</si>
  <si>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</si>
  <si>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</si>
  <si>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</si>
  <si>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</si>
  <si>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</si>
  <si>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</si>
  <si>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</si>
  <si>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</si>
  <si>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</si>
  <si>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</si>
  <si>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</si>
  <si>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</si>
  <si>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</si>
  <si>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</si>
  <si>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</si>
  <si>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</si>
  <si>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</si>
  <si>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</si>
  <si>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</si>
  <si>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</si>
  <si>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</si>
  <si>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</si>
  <si>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</si>
  <si>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</si>
  <si>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</si>
  <si>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</si>
  <si>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</si>
  <si>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</si>
  <si>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</si>
  <si>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</si>
  <si>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</si>
  <si>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</si>
  <si>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</si>
  <si>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</si>
  <si>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</si>
  <si>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</si>
  <si>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</si>
  <si>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</si>
  <si>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</si>
  <si>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</si>
  <si>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</si>
  <si>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</si>
  <si>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</si>
  <si>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</si>
  <si>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</si>
  <si>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</si>
  <si>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</si>
  <si>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</si>
  <si>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Bonus Calculation Table</t>
  </si>
  <si>
    <t>Name</t>
  </si>
  <si>
    <t>Sales</t>
  </si>
  <si>
    <t>Bonus</t>
  </si>
  <si>
    <t>Bonus Lookup Table</t>
  </si>
  <si>
    <t>Mickey</t>
  </si>
  <si>
    <t>Holiday</t>
  </si>
  <si>
    <t>Donald</t>
  </si>
  <si>
    <t>Bugs</t>
  </si>
  <si>
    <t>Daffy</t>
  </si>
  <si>
    <t>Elmer</t>
  </si>
  <si>
    <t>Elmo</t>
  </si>
  <si>
    <t>Grover</t>
  </si>
  <si>
    <t>Standard or Holiday Bonus? --&gt;</t>
  </si>
  <si>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</si>
  <si>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</si>
  <si>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</si>
  <si>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</si>
  <si>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</si>
  <si>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</si>
  <si>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</si>
  <si>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</si>
  <si>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</si>
  <si>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</si>
  <si>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</si>
  <si>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</si>
  <si>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</si>
  <si>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</si>
  <si>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</si>
  <si>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</si>
  <si>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</si>
  <si>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Total Expense</t>
  </si>
  <si>
    <t>Consultants</t>
  </si>
  <si>
    <t>Rent</t>
  </si>
  <si>
    <t>Miscellaneous</t>
  </si>
  <si>
    <t>Advertising</t>
  </si>
  <si>
    <t>Clerical Support</t>
  </si>
  <si>
    <t>North</t>
  </si>
  <si>
    <t>AVG. Expense</t>
  </si>
  <si>
    <t>South</t>
  </si>
  <si>
    <t>Salaries</t>
  </si>
  <si>
    <t>West</t>
  </si>
  <si>
    <t>=INDEX(B10:B46,MATCH(A4,A10:A46))</t>
  </si>
  <si>
    <t>Let Me Know How This Class Went!</t>
  </si>
  <si>
    <t xml:space="preserve">Don’t Forget To Fill out A evaluation at www.learnit.com/evaluations </t>
  </si>
  <si>
    <t>Connecticut Division</t>
  </si>
  <si>
    <t>QTR 1</t>
  </si>
  <si>
    <t>QTR 2</t>
  </si>
  <si>
    <t>QTR 3</t>
  </si>
  <si>
    <t>QTR 4</t>
  </si>
  <si>
    <t>Item</t>
  </si>
  <si>
    <t>Training</t>
  </si>
  <si>
    <t>Misc.</t>
  </si>
  <si>
    <t>Totals:</t>
  </si>
  <si>
    <t>Maine Division</t>
  </si>
  <si>
    <t>New Hampshire Division</t>
  </si>
  <si>
    <t>Summary Division</t>
  </si>
  <si>
    <t>Henry Albertson</t>
  </si>
  <si>
    <t>Product</t>
  </si>
  <si>
    <t>Commission</t>
  </si>
  <si>
    <t>CD Encyclopedia</t>
  </si>
  <si>
    <t>CD Dictionary</t>
  </si>
  <si>
    <t>CD Thesaurus</t>
  </si>
  <si>
    <t>Alan Patel</t>
  </si>
  <si>
    <t>CD Road Atlas</t>
  </si>
  <si>
    <t>Caroline Brenshaw</t>
  </si>
  <si>
    <t>Consolidated Sales Data</t>
  </si>
  <si>
    <t>Insert Consolidated Data below:::</t>
  </si>
  <si>
    <t>Yes</t>
  </si>
  <si>
    <t>No</t>
  </si>
  <si>
    <t>Is Excel awesome?</t>
  </si>
  <si>
    <t xml:space="preserve">The Question: </t>
  </si>
  <si>
    <t>Total</t>
  </si>
  <si>
    <t>Votes</t>
  </si>
  <si>
    <t>Answer</t>
  </si>
  <si>
    <t>%</t>
  </si>
  <si>
    <t>Credit Card Payment Plan</t>
  </si>
  <si>
    <t>Current Balance:</t>
  </si>
  <si>
    <t>Interest Rate:</t>
  </si>
  <si>
    <t>Project Payment Period (Months):</t>
  </si>
  <si>
    <t>Alternatives:</t>
  </si>
  <si>
    <t>Practice:</t>
  </si>
  <si>
    <t>Interest Rate</t>
  </si>
  <si>
    <t>Months</t>
  </si>
  <si>
    <t>Predicted Sales Growth</t>
  </si>
  <si>
    <t>Yearly Total</t>
  </si>
  <si>
    <t>Q4</t>
  </si>
  <si>
    <t>Q3</t>
  </si>
  <si>
    <t>Q2</t>
  </si>
  <si>
    <t>Q1</t>
  </si>
  <si>
    <t>Region</t>
  </si>
  <si>
    <t>Pear Company Sales Projections</t>
  </si>
  <si>
    <t>Unit Price</t>
  </si>
  <si>
    <t>Units In Stock</t>
  </si>
  <si>
    <t>Units On Order</t>
  </si>
  <si>
    <t>Discontinued</t>
  </si>
  <si>
    <t>Chai</t>
  </si>
  <si>
    <t>beverages</t>
  </si>
  <si>
    <t>Aniseed Syrup</t>
  </si>
  <si>
    <t>condiments</t>
  </si>
  <si>
    <t>Chef Anton's Cajun Seasoning</t>
  </si>
  <si>
    <t>Chef Anton's Gumbo Mix</t>
  </si>
  <si>
    <t>Grandma's Boysenberry Spread</t>
  </si>
  <si>
    <t>Uncle Bob's Organic Dried Pears</t>
  </si>
  <si>
    <t>Produce</t>
  </si>
  <si>
    <t>Northwoods Cranberry Sauce</t>
  </si>
  <si>
    <t>Mishi Kobe Niku</t>
  </si>
  <si>
    <t>Meat</t>
  </si>
  <si>
    <t>Ikura</t>
  </si>
  <si>
    <t>Seafood</t>
  </si>
  <si>
    <t>Queso Cabrales</t>
  </si>
  <si>
    <t>Dairy Products</t>
  </si>
  <si>
    <t>Queso Manchego La Pastora</t>
  </si>
  <si>
    <t>Konbu</t>
  </si>
  <si>
    <t>Tofu</t>
  </si>
  <si>
    <t>Genen Shouyu</t>
  </si>
  <si>
    <t>Pavlova</t>
  </si>
  <si>
    <t>confections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</si>
  <si>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</si>
  <si>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</si>
  <si>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</si>
  <si>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</si>
  <si>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</si>
  <si>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</si>
  <si>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grains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</si>
  <si>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</si>
  <si>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</si>
  <si>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</si>
  <si>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</si>
  <si>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</si>
  <si>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</si>
  <si>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</si>
  <si>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</si>
  <si>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</si>
  <si>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</si>
  <si>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</si>
  <si>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</si>
  <si>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</si>
  <si>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</si>
  <si>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</si>
  <si>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</si>
  <si>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</si>
  <si>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</si>
  <si>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</si>
  <si>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</si>
  <si>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</si>
  <si>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</si>
  <si>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</si>
  <si>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</si>
  <si>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</si>
  <si>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</si>
  <si>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</si>
  <si>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</si>
  <si>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</si>
  <si>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</si>
  <si>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</si>
  <si>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</si>
  <si>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</si>
  <si>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</si>
  <si>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</si>
  <si>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</si>
  <si>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</si>
  <si>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</si>
  <si>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</si>
  <si>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</si>
  <si>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</si>
  <si>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</si>
  <si>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</si>
  <si>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</si>
  <si>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</si>
  <si>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</si>
  <si>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</si>
  <si>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</si>
  <si>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</si>
  <si>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</si>
  <si>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</si>
  <si>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</si>
  <si>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</si>
  <si>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</si>
  <si>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</si>
  <si>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Standard</t>
  </si>
  <si>
    <t>J. Johnson</t>
  </si>
  <si>
    <t>K. Dunn</t>
  </si>
  <si>
    <t>L. Carrie</t>
  </si>
  <si>
    <t>S.O'Brian</t>
  </si>
  <si>
    <t>H. James</t>
  </si>
  <si>
    <t>R.Smith</t>
  </si>
  <si>
    <t>Ran By:</t>
  </si>
  <si>
    <t>Run Date:</t>
  </si>
  <si>
    <t>Monthly Phone Sales</t>
  </si>
  <si>
    <t>Pear Company</t>
  </si>
  <si>
    <t>K. Wright</t>
  </si>
  <si>
    <t>C. Gipson</t>
  </si>
  <si>
    <t>L. McNair</t>
  </si>
  <si>
    <t>G. Hicks</t>
  </si>
  <si>
    <t>J. Mancera</t>
  </si>
  <si>
    <t>S. Halsey</t>
  </si>
  <si>
    <t>F. Vanders</t>
  </si>
  <si>
    <t>V. Nesbit</t>
  </si>
  <si>
    <t>I. Bainbridge</t>
  </si>
  <si>
    <t>E. Windham</t>
  </si>
  <si>
    <t>O. Quincet</t>
  </si>
  <si>
    <t>L. Harrington</t>
  </si>
  <si>
    <t>A. Paoli</t>
  </si>
  <si>
    <t>K. Rein</t>
  </si>
  <si>
    <t>Companies</t>
  </si>
  <si>
    <t>Today's Date:</t>
  </si>
  <si>
    <t>Bill Due</t>
  </si>
  <si>
    <t>Days</t>
  </si>
  <si>
    <t>Date:</t>
  </si>
  <si>
    <t>Overdue:</t>
  </si>
  <si>
    <t xml:space="preserve">Pacific Gas &amp; Electric Co. </t>
  </si>
  <si>
    <t>Verizon Wireless</t>
  </si>
  <si>
    <t>Chase Credit Card</t>
  </si>
  <si>
    <t>Comcast</t>
  </si>
  <si>
    <t>Townview Rentals</t>
  </si>
  <si>
    <t>How Old Are You?</t>
  </si>
  <si>
    <t>BIRTHDAY</t>
  </si>
  <si>
    <t>DAYS SINCE BIRTH</t>
  </si>
  <si>
    <t>AGE</t>
  </si>
  <si>
    <t>Pear Company Sales -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</si>
</sst>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_);[Red]\(0.00\)"/>
    <numFmt numFmtId="168" formatCode="dd\-mmm\-yy"/>
    <numFmt numFmtId="169" formatCode="[$-409]mmmm\ yyyy;@"/>
    <numFmt numFmtId="170" formatCode="0.0%"/>
    <numFmt numFmtId="171" formatCode="[$-F800]dddd\,\ mmmm\ dd\,\ yyyy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4"/>
      <color indexed="81"/>
      <name val="Tahoma"/>
      <family val="2"/>
    </font>
    <font>
      <u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 Light"/>
      <family val="1"/>
      <scheme val="major"/>
    </font>
    <font>
      <b/>
      <sz val="12"/>
      <name val="Calibri"/>
      <family val="2"/>
      <scheme val="minor"/>
    </font>
    <font>
      <sz val="18"/>
      <color theme="0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8"/>
      <color theme="3"/>
      <name val="Calibri Light"/>
      <family val="1"/>
      <scheme val="major"/>
    </font>
    <font>
      <sz val="12"/>
      <name val="Arial"/>
      <family val="2"/>
    </font>
    <font>
      <sz val="18"/>
      <color indexed="56"/>
      <name val="Calibri Light"/>
      <family val="1"/>
      <scheme val="major"/>
    </font>
    <font>
      <b/>
      <i/>
      <sz val="14"/>
      <color indexed="81"/>
      <name val="Tahoma"/>
      <family val="2"/>
    </font>
    <font>
      <b/>
      <i/>
      <sz val="11"/>
      <color indexed="81"/>
      <name val="Tahoma"/>
      <family val="2"/>
    </font>
    <font>
      <sz val="14"/>
      <color rgb="FF7F7F7F"/>
      <name val="Calibri"/>
      <family val="2"/>
      <scheme val="minor"/>
    </font>
    <font>
      <b/>
      <sz val="14"/>
      <name val="Calibri Light"/>
      <family val="1"/>
      <scheme val="maj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4F61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4" borderId="6" applyNumberFormat="0" applyAlignment="0" applyProtection="0"/>
    <xf numFmtId="0" fontId="1" fillId="5" borderId="7" applyNumberFormat="0" applyFont="0" applyAlignment="0" applyProtection="0"/>
    <xf numFmtId="0" fontId="9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/>
    <xf numFmtId="44" fontId="15" fillId="0" borderId="0" applyFont="0" applyFill="0" applyBorder="0" applyAlignment="0" applyProtection="0"/>
    <xf numFmtId="0" fontId="15" fillId="0" borderId="0"/>
    <xf numFmtId="0" fontId="26" fillId="0" borderId="0"/>
    <xf numFmtId="0" fontId="11" fillId="8" borderId="0" applyNumberFormat="0" applyBorder="0" applyAlignment="0" applyProtection="0"/>
    <xf numFmtId="0" fontId="15" fillId="0" borderId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44" fontId="15" fillId="0" borderId="0" applyFont="0" applyFill="0" applyBorder="0" applyAlignment="0" applyProtection="0"/>
    <xf numFmtId="0" fontId="1" fillId="10" borderId="0" applyNumberFormat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0" fillId="0" borderId="48" applyNumberFormat="0" applyFill="0" applyAlignment="0" applyProtection="0"/>
    <xf numFmtId="0" fontId="1" fillId="28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20" borderId="0" applyNumberFormat="0" applyBorder="0" applyAlignment="0" applyProtection="0"/>
    <xf numFmtId="0" fontId="11" fillId="17" borderId="0" applyNumberFormat="0" applyBorder="0" applyAlignment="0" applyProtection="0"/>
  </cellStyleXfs>
  <cellXfs count="210">
    <xf numFmtId="0" fontId="0" fillId="0" borderId="0" xfId="0"/>
    <xf numFmtId="0" fontId="13" fillId="0" borderId="0" xfId="23" applyFont="1"/>
    <xf numFmtId="0" fontId="4" fillId="0" borderId="2" xfId="4" applyAlignment="1">
      <alignment horizontal="right"/>
    </xf>
    <xf numFmtId="164" fontId="10" fillId="18" borderId="9" xfId="21" applyNumberFormat="1" applyFont="1" applyBorder="1"/>
    <xf numFmtId="0" fontId="10" fillId="15" borderId="3" xfId="5" applyFont="1" applyFill="1" applyAlignment="1">
      <alignment horizontal="center"/>
    </xf>
    <xf numFmtId="0" fontId="10" fillId="15" borderId="10" xfId="18" applyFont="1" applyBorder="1" applyAlignment="1">
      <alignment horizontal="center"/>
    </xf>
    <xf numFmtId="0" fontId="10" fillId="14" borderId="10" xfId="17" applyFont="1" applyBorder="1" applyAlignment="1">
      <alignment horizontal="center"/>
    </xf>
    <xf numFmtId="0" fontId="10" fillId="7" borderId="11" xfId="6" applyFont="1" applyFill="1" applyBorder="1" applyAlignment="1">
      <alignment horizontal="right"/>
    </xf>
    <xf numFmtId="165" fontId="13" fillId="0" borderId="12" xfId="24" applyNumberFormat="1" applyFont="1" applyBorder="1" applyAlignment="1">
      <alignment horizontal="left"/>
    </xf>
    <xf numFmtId="166" fontId="16" fillId="0" borderId="13" xfId="24" applyNumberFormat="1" applyFont="1" applyBorder="1" applyAlignment="1">
      <alignment horizontal="center"/>
    </xf>
    <xf numFmtId="167" fontId="7" fillId="3" borderId="5" xfId="8" applyNumberFormat="1" applyAlignment="1">
      <alignment horizontal="center"/>
    </xf>
    <xf numFmtId="166" fontId="7" fillId="3" borderId="5" xfId="8" applyNumberFormat="1" applyAlignment="1">
      <alignment horizontal="center"/>
    </xf>
    <xf numFmtId="0" fontId="10" fillId="7" borderId="14" xfId="6" applyFont="1" applyFill="1" applyBorder="1" applyAlignment="1">
      <alignment horizontal="right"/>
    </xf>
    <xf numFmtId="165" fontId="13" fillId="0" borderId="15" xfId="24" applyNumberFormat="1" applyFont="1" applyBorder="1" applyAlignment="1">
      <alignment horizontal="left"/>
    </xf>
    <xf numFmtId="0" fontId="10" fillId="7" borderId="16" xfId="6" applyFont="1" applyFill="1" applyBorder="1" applyAlignment="1">
      <alignment horizontal="right"/>
    </xf>
    <xf numFmtId="165" fontId="13" fillId="0" borderId="17" xfId="24" applyNumberFormat="1" applyFont="1" applyBorder="1" applyAlignment="1">
      <alignment horizontal="left"/>
    </xf>
    <xf numFmtId="166" fontId="16" fillId="0" borderId="12" xfId="23" applyNumberFormat="1" applyFont="1" applyBorder="1" applyAlignment="1">
      <alignment horizontal="right" vertical="center"/>
    </xf>
    <xf numFmtId="0" fontId="10" fillId="13" borderId="12" xfId="16" applyFont="1" applyBorder="1" applyAlignment="1">
      <alignment vertical="top" wrapText="1"/>
    </xf>
    <xf numFmtId="0" fontId="13" fillId="0" borderId="12" xfId="23" applyFont="1" applyBorder="1" applyAlignment="1">
      <alignment horizontal="center" vertical="center"/>
    </xf>
    <xf numFmtId="0" fontId="1" fillId="11" borderId="12" xfId="15" applyBorder="1"/>
    <xf numFmtId="0" fontId="10" fillId="7" borderId="12" xfId="13" applyFont="1" applyBorder="1" applyAlignment="1"/>
    <xf numFmtId="0" fontId="8" fillId="4" borderId="6" xfId="9"/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8" fillId="21" borderId="18" xfId="0" applyFont="1" applyFill="1" applyBorder="1" applyAlignment="1">
      <alignment wrapText="1"/>
    </xf>
    <xf numFmtId="0" fontId="0" fillId="24" borderId="21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3" borderId="0" xfId="0" applyFill="1"/>
    <xf numFmtId="0" fontId="6" fillId="2" borderId="4" xfId="7" applyAlignment="1">
      <alignment horizontal="center"/>
    </xf>
    <xf numFmtId="3" fontId="6" fillId="2" borderId="4" xfId="7" applyNumberFormat="1" applyAlignment="1">
      <alignment horizontal="center"/>
    </xf>
    <xf numFmtId="4" fontId="6" fillId="2" borderId="4" xfId="7" applyNumberFormat="1" applyAlignment="1">
      <alignment horizontal="center"/>
    </xf>
    <xf numFmtId="0" fontId="7" fillId="3" borderId="5" xfId="8" applyAlignment="1">
      <alignment horizontal="center"/>
    </xf>
    <xf numFmtId="0" fontId="7" fillId="3" borderId="22" xfId="8" applyBorder="1" applyAlignment="1">
      <alignment horizontal="center"/>
    </xf>
    <xf numFmtId="3" fontId="7" fillId="3" borderId="22" xfId="8" applyNumberFormat="1" applyBorder="1" applyAlignment="1">
      <alignment horizontal="center"/>
    </xf>
    <xf numFmtId="0" fontId="0" fillId="0" borderId="12" xfId="0" applyBorder="1"/>
    <xf numFmtId="0" fontId="7" fillId="3" borderId="5" xfId="8"/>
    <xf numFmtId="0" fontId="8" fillId="21" borderId="23" xfId="0" applyFont="1" applyFill="1" applyBorder="1" applyAlignment="1">
      <alignment horizontal="left" vertical="center"/>
    </xf>
    <xf numFmtId="0" fontId="3" fillId="22" borderId="25" xfId="3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8" fillId="21" borderId="1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2" borderId="24" xfId="0" applyFill="1" applyBorder="1" applyAlignment="1">
      <alignment vertical="center"/>
    </xf>
    <xf numFmtId="0" fontId="18" fillId="0" borderId="0" xfId="0" applyFont="1" applyAlignment="1">
      <alignment vertical="center"/>
    </xf>
    <xf numFmtId="0" fontId="3" fillId="0" borderId="1" xfId="3"/>
    <xf numFmtId="0" fontId="6" fillId="2" borderId="4" xfId="7"/>
    <xf numFmtId="0" fontId="11" fillId="19" borderId="12" xfId="22" applyBorder="1"/>
    <xf numFmtId="0" fontId="0" fillId="11" borderId="12" xfId="15" quotePrefix="1" applyFont="1" applyBorder="1"/>
    <xf numFmtId="0" fontId="0" fillId="11" borderId="12" xfId="15" applyFont="1" applyBorder="1"/>
    <xf numFmtId="0" fontId="24" fillId="25" borderId="27" xfId="25" applyFont="1" applyFill="1" applyBorder="1"/>
    <xf numFmtId="0" fontId="13" fillId="25" borderId="28" xfId="25" applyFont="1" applyFill="1" applyBorder="1"/>
    <xf numFmtId="0" fontId="13" fillId="25" borderId="29" xfId="25" applyFont="1" applyFill="1" applyBorder="1"/>
    <xf numFmtId="0" fontId="13" fillId="0" borderId="0" xfId="25" applyFont="1"/>
    <xf numFmtId="0" fontId="24" fillId="25" borderId="27" xfId="25" applyFont="1" applyFill="1" applyBorder="1" applyAlignment="1"/>
    <xf numFmtId="0" fontId="24" fillId="25" borderId="28" xfId="25" applyFont="1" applyFill="1" applyBorder="1" applyAlignment="1"/>
    <xf numFmtId="0" fontId="24" fillId="25" borderId="29" xfId="25" applyFont="1" applyFill="1" applyBorder="1" applyAlignment="1"/>
    <xf numFmtId="0" fontId="25" fillId="6" borderId="12" xfId="12" applyFont="1" applyBorder="1" applyAlignment="1">
      <alignment horizontal="center" vertical="center"/>
    </xf>
    <xf numFmtId="0" fontId="13" fillId="25" borderId="30" xfId="25" applyFont="1" applyFill="1" applyBorder="1"/>
    <xf numFmtId="0" fontId="13" fillId="25" borderId="0" xfId="25" applyFont="1" applyFill="1" applyBorder="1"/>
    <xf numFmtId="0" fontId="13" fillId="25" borderId="23" xfId="25" applyFont="1" applyFill="1" applyBorder="1"/>
    <xf numFmtId="0" fontId="27" fillId="26" borderId="12" xfId="26" applyFont="1" applyFill="1" applyBorder="1" applyAlignment="1">
      <alignment horizontal="center" vertical="center" wrapText="1"/>
    </xf>
    <xf numFmtId="0" fontId="25" fillId="9" borderId="12" xfId="14" applyFont="1" applyBorder="1" applyAlignment="1">
      <alignment horizontal="center" vertical="center"/>
    </xf>
    <xf numFmtId="0" fontId="13" fillId="25" borderId="23" xfId="25" applyFont="1" applyFill="1" applyBorder="1" applyAlignment="1">
      <alignment horizontal="center"/>
    </xf>
    <xf numFmtId="0" fontId="25" fillId="19" borderId="30" xfId="22" applyFont="1" applyBorder="1" applyAlignment="1">
      <alignment horizontal="center"/>
    </xf>
    <xf numFmtId="0" fontId="25" fillId="19" borderId="0" xfId="22" applyFont="1" applyBorder="1" applyAlignment="1">
      <alignment horizontal="center"/>
    </xf>
    <xf numFmtId="0" fontId="25" fillId="19" borderId="23" xfId="22" applyFont="1" applyBorder="1" applyAlignment="1">
      <alignment horizontal="center"/>
    </xf>
    <xf numFmtId="0" fontId="13" fillId="0" borderId="12" xfId="25" applyFont="1" applyBorder="1" applyAlignment="1">
      <alignment horizontal="center"/>
    </xf>
    <xf numFmtId="0" fontId="28" fillId="25" borderId="12" xfId="25" applyFont="1" applyFill="1" applyBorder="1"/>
    <xf numFmtId="0" fontId="3" fillId="25" borderId="1" xfId="3" applyFill="1" applyAlignment="1">
      <alignment horizontal="center"/>
    </xf>
    <xf numFmtId="0" fontId="13" fillId="25" borderId="31" xfId="25" applyFont="1" applyFill="1" applyBorder="1"/>
    <xf numFmtId="0" fontId="13" fillId="25" borderId="32" xfId="25" applyFont="1" applyFill="1" applyBorder="1"/>
    <xf numFmtId="0" fontId="13" fillId="25" borderId="33" xfId="25" applyFont="1" applyFill="1" applyBorder="1"/>
    <xf numFmtId="0" fontId="3" fillId="0" borderId="12" xfId="3" applyBorder="1" applyAlignment="1">
      <alignment horizontal="center" vertical="center"/>
    </xf>
    <xf numFmtId="0" fontId="10" fillId="8" borderId="12" xfId="27" applyFont="1" applyBorder="1" applyAlignment="1">
      <alignment horizontal="center" vertical="center"/>
    </xf>
    <xf numFmtId="0" fontId="31" fillId="2" borderId="4" xfId="7" applyFont="1" applyAlignment="1">
      <alignment horizontal="center" vertical="center" wrapText="1"/>
    </xf>
    <xf numFmtId="44" fontId="7" fillId="3" borderId="5" xfId="8" applyNumberFormat="1" applyAlignment="1">
      <alignment horizontal="center"/>
    </xf>
    <xf numFmtId="0" fontId="27" fillId="0" borderId="12" xfId="26" applyFont="1" applyFill="1" applyBorder="1" applyAlignment="1">
      <alignment horizontal="center" vertical="center" wrapText="1"/>
    </xf>
    <xf numFmtId="168" fontId="27" fillId="0" borderId="12" xfId="26" applyNumberFormat="1" applyFont="1" applyFill="1" applyBorder="1" applyAlignment="1">
      <alignment horizontal="center" vertical="center" wrapText="1"/>
    </xf>
    <xf numFmtId="44" fontId="13" fillId="0" borderId="12" xfId="24" applyFont="1" applyBorder="1"/>
    <xf numFmtId="0" fontId="0" fillId="23" borderId="21" xfId="0" applyFill="1" applyBorder="1" applyAlignment="1">
      <alignment vertical="center"/>
    </xf>
    <xf numFmtId="0" fontId="0" fillId="23" borderId="0" xfId="0" applyFill="1" applyAlignment="1">
      <alignment vertical="center"/>
    </xf>
    <xf numFmtId="0" fontId="32" fillId="6" borderId="9" xfId="12" applyFont="1" applyBorder="1" applyAlignment="1">
      <alignment horizontal="center"/>
    </xf>
    <xf numFmtId="0" fontId="13" fillId="0" borderId="38" xfId="25" applyFont="1" applyBorder="1"/>
    <xf numFmtId="0" fontId="13" fillId="0" borderId="39" xfId="25" applyFont="1" applyBorder="1" applyAlignment="1">
      <alignment horizontal="right"/>
    </xf>
    <xf numFmtId="0" fontId="13" fillId="0" borderId="39" xfId="25" applyFont="1" applyBorder="1"/>
    <xf numFmtId="0" fontId="13" fillId="0" borderId="34" xfId="25" applyFont="1" applyBorder="1" applyAlignment="1">
      <alignment horizontal="center"/>
    </xf>
    <xf numFmtId="0" fontId="13" fillId="0" borderId="12" xfId="25" applyFont="1" applyBorder="1" applyAlignment="1">
      <alignment horizontal="right"/>
    </xf>
    <xf numFmtId="0" fontId="13" fillId="0" borderId="0" xfId="25" applyFont="1" applyBorder="1"/>
    <xf numFmtId="0" fontId="13" fillId="0" borderId="0" xfId="25" applyFont="1" applyBorder="1" applyAlignment="1">
      <alignment horizontal="right"/>
    </xf>
    <xf numFmtId="0" fontId="13" fillId="0" borderId="0" xfId="28" applyFont="1"/>
    <xf numFmtId="0" fontId="13" fillId="0" borderId="0" xfId="28" applyFont="1" applyAlignment="1">
      <alignment horizontal="right"/>
    </xf>
    <xf numFmtId="41" fontId="35" fillId="14" borderId="12" xfId="29" applyNumberFormat="1" applyFont="1" applyBorder="1" applyAlignment="1">
      <alignment horizontal="center"/>
    </xf>
    <xf numFmtId="0" fontId="35" fillId="14" borderId="12" xfId="29" applyFont="1" applyBorder="1" applyAlignment="1">
      <alignment horizontal="center"/>
    </xf>
    <xf numFmtId="0" fontId="16" fillId="0" borderId="0" xfId="28" applyFont="1" applyAlignment="1">
      <alignment horizontal="right"/>
    </xf>
    <xf numFmtId="44" fontId="1" fillId="20" borderId="12" xfId="30" applyNumberFormat="1" applyFont="1" applyBorder="1" applyAlignment="1">
      <alignment horizontal="left"/>
    </xf>
    <xf numFmtId="43" fontId="1" fillId="20" borderId="12" xfId="30" applyNumberFormat="1" applyFont="1" applyBorder="1" applyAlignment="1">
      <alignment horizontal="left"/>
    </xf>
    <xf numFmtId="44" fontId="1" fillId="0" borderId="12" xfId="31" applyFont="1" applyFill="1" applyBorder="1" applyAlignment="1"/>
    <xf numFmtId="44" fontId="1" fillId="10" borderId="12" xfId="32" applyNumberFormat="1" applyBorder="1" applyAlignment="1"/>
    <xf numFmtId="0" fontId="16" fillId="0" borderId="0" xfId="28" applyFont="1" applyBorder="1" applyAlignment="1">
      <alignment horizontal="center"/>
    </xf>
    <xf numFmtId="44" fontId="16" fillId="0" borderId="0" xfId="31" applyFont="1" applyBorder="1" applyAlignment="1">
      <alignment horizontal="center"/>
    </xf>
    <xf numFmtId="41" fontId="25" fillId="6" borderId="12" xfId="12" applyNumberFormat="1" applyFont="1" applyBorder="1" applyAlignment="1">
      <alignment horizontal="center"/>
    </xf>
    <xf numFmtId="0" fontId="15" fillId="0" borderId="0" xfId="25"/>
    <xf numFmtId="0" fontId="13" fillId="5" borderId="7" xfId="10" applyFont="1" applyAlignment="1">
      <alignment horizontal="center" vertical="center"/>
    </xf>
    <xf numFmtId="0" fontId="13" fillId="0" borderId="0" xfId="25" quotePrefix="1" applyFont="1"/>
    <xf numFmtId="0" fontId="38" fillId="0" borderId="0" xfId="25" applyFont="1" applyAlignment="1">
      <alignment horizontal="center"/>
    </xf>
    <xf numFmtId="0" fontId="39" fillId="0" borderId="0" xfId="25" applyFont="1"/>
    <xf numFmtId="0" fontId="39" fillId="0" borderId="0" xfId="25" applyFont="1" applyAlignment="1">
      <alignment horizontal="right"/>
    </xf>
    <xf numFmtId="0" fontId="15" fillId="0" borderId="0" xfId="25" applyFont="1"/>
    <xf numFmtId="0" fontId="15" fillId="0" borderId="0" xfId="25" applyFont="1" applyAlignment="1">
      <alignment horizontal="right"/>
    </xf>
    <xf numFmtId="0" fontId="40" fillId="0" borderId="0" xfId="25" applyFont="1"/>
    <xf numFmtId="166" fontId="15" fillId="0" borderId="0" xfId="24" applyNumberFormat="1"/>
    <xf numFmtId="0" fontId="15" fillId="0" borderId="0" xfId="33"/>
    <xf numFmtId="0" fontId="39" fillId="0" borderId="0" xfId="33" applyFont="1"/>
    <xf numFmtId="0" fontId="39" fillId="0" borderId="0" xfId="33" applyFont="1" applyAlignment="1">
      <alignment horizontal="right"/>
    </xf>
    <xf numFmtId="0" fontId="15" fillId="0" borderId="0" xfId="33" applyFont="1"/>
    <xf numFmtId="0" fontId="40" fillId="0" borderId="0" xfId="33" applyFont="1"/>
    <xf numFmtId="0" fontId="4" fillId="0" borderId="2" xfId="4" applyAlignment="1">
      <alignment horizontal="center"/>
    </xf>
    <xf numFmtId="164" fontId="0" fillId="0" borderId="0" xfId="24" applyNumberFormat="1" applyFont="1"/>
    <xf numFmtId="164" fontId="15" fillId="0" borderId="0" xfId="33" applyNumberFormat="1"/>
    <xf numFmtId="0" fontId="1" fillId="16" borderId="12" xfId="19" applyBorder="1" applyAlignment="1">
      <alignment horizontal="center" vertical="center" textRotation="45"/>
    </xf>
    <xf numFmtId="0" fontId="1" fillId="7" borderId="12" xfId="13" applyBorder="1"/>
    <xf numFmtId="10" fontId="1" fillId="7" borderId="12" xfId="1" applyNumberFormat="1" applyFill="1" applyBorder="1"/>
    <xf numFmtId="10" fontId="1" fillId="7" borderId="12" xfId="13" applyNumberFormat="1" applyBorder="1"/>
    <xf numFmtId="0" fontId="13" fillId="0" borderId="0" xfId="33" applyFont="1"/>
    <xf numFmtId="0" fontId="8" fillId="6" borderId="12" xfId="12" applyFont="1" applyBorder="1" applyAlignment="1">
      <alignment horizontal="right"/>
    </xf>
    <xf numFmtId="166" fontId="1" fillId="2" borderId="4" xfId="7" applyNumberFormat="1" applyFont="1" applyAlignment="1"/>
    <xf numFmtId="170" fontId="1" fillId="2" borderId="4" xfId="7" applyNumberFormat="1" applyFont="1" applyAlignment="1"/>
    <xf numFmtId="0" fontId="8" fillId="6" borderId="12" xfId="12" applyFont="1" applyBorder="1" applyAlignment="1">
      <alignment horizontal="right" wrapText="1"/>
    </xf>
    <xf numFmtId="0" fontId="1" fillId="2" borderId="4" xfId="7" applyFont="1" applyAlignment="1">
      <alignment vertical="center"/>
    </xf>
    <xf numFmtId="8" fontId="13" fillId="0" borderId="0" xfId="33" applyNumberFormat="1" applyFont="1"/>
    <xf numFmtId="8" fontId="7" fillId="3" borderId="5" xfId="8" applyNumberFormat="1" applyAlignment="1">
      <alignment horizontal="center"/>
    </xf>
    <xf numFmtId="10" fontId="16" fillId="0" borderId="12" xfId="34" applyNumberFormat="1" applyFont="1" applyFill="1" applyBorder="1" applyAlignment="1">
      <alignment horizontal="center"/>
    </xf>
    <xf numFmtId="1" fontId="16" fillId="0" borderId="26" xfId="34" applyNumberFormat="1" applyFont="1" applyFill="1" applyBorder="1" applyAlignment="1">
      <alignment horizontal="center"/>
    </xf>
    <xf numFmtId="0" fontId="46" fillId="0" borderId="0" xfId="11" applyFont="1" applyBorder="1" applyAlignment="1">
      <alignment vertical="center" textRotation="90"/>
    </xf>
    <xf numFmtId="0" fontId="13" fillId="0" borderId="0" xfId="33" applyFont="1" applyBorder="1"/>
    <xf numFmtId="0" fontId="13" fillId="0" borderId="0" xfId="33" applyFont="1" applyAlignment="1">
      <alignment horizontal="centerContinuous"/>
    </xf>
    <xf numFmtId="1" fontId="16" fillId="0" borderId="12" xfId="34" applyNumberFormat="1" applyFont="1" applyFill="1" applyBorder="1" applyAlignment="1">
      <alignment horizontal="center"/>
    </xf>
    <xf numFmtId="1" fontId="16" fillId="0" borderId="0" xfId="34" applyNumberFormat="1" applyFont="1" applyFill="1" applyBorder="1" applyAlignment="1">
      <alignment horizontal="center"/>
    </xf>
    <xf numFmtId="8" fontId="7" fillId="3" borderId="5" xfId="8" applyNumberFormat="1" applyAlignment="1"/>
    <xf numFmtId="8" fontId="13" fillId="0" borderId="0" xfId="33" applyNumberFormat="1" applyFont="1" applyFill="1" applyBorder="1" applyAlignment="1"/>
    <xf numFmtId="0" fontId="13" fillId="0" borderId="0" xfId="23" applyFont="1" applyFill="1"/>
    <xf numFmtId="10" fontId="6" fillId="2" borderId="4" xfId="7" applyNumberFormat="1" applyAlignment="1">
      <alignment horizontal="center"/>
    </xf>
    <xf numFmtId="0" fontId="25" fillId="8" borderId="12" xfId="27" applyFont="1" applyBorder="1" applyAlignment="1">
      <alignment horizontal="center"/>
    </xf>
    <xf numFmtId="8" fontId="10" fillId="0" borderId="48" xfId="35" applyNumberFormat="1" applyFill="1" applyAlignment="1"/>
    <xf numFmtId="0" fontId="10" fillId="0" borderId="48" xfId="35" applyFill="1" applyAlignment="1">
      <alignment horizontal="right"/>
    </xf>
    <xf numFmtId="8" fontId="6" fillId="2" borderId="4" xfId="7" applyNumberFormat="1" applyAlignment="1"/>
    <xf numFmtId="0" fontId="1" fillId="0" borderId="0" xfId="23" applyFont="1" applyFill="1"/>
    <xf numFmtId="0" fontId="25" fillId="6" borderId="2" xfId="12" applyFont="1" applyBorder="1" applyAlignment="1">
      <alignment horizontal="center"/>
    </xf>
    <xf numFmtId="0" fontId="15" fillId="0" borderId="0" xfId="33" applyNumberFormat="1"/>
    <xf numFmtId="0" fontId="1" fillId="7" borderId="0" xfId="13"/>
    <xf numFmtId="0" fontId="1" fillId="11" borderId="0" xfId="15"/>
    <xf numFmtId="0" fontId="1" fillId="14" borderId="0" xfId="17" applyNumberFormat="1"/>
    <xf numFmtId="0" fontId="1" fillId="16" borderId="0" xfId="19"/>
    <xf numFmtId="0" fontId="1" fillId="18" borderId="0" xfId="21"/>
    <xf numFmtId="0" fontId="1" fillId="28" borderId="0" xfId="36"/>
    <xf numFmtId="0" fontId="12" fillId="0" borderId="0" xfId="37"/>
    <xf numFmtId="0" fontId="13" fillId="0" borderId="0" xfId="38" applyFont="1"/>
    <xf numFmtId="166" fontId="13" fillId="0" borderId="0" xfId="38" applyNumberFormat="1" applyFont="1"/>
    <xf numFmtId="0" fontId="12" fillId="0" borderId="0" xfId="38"/>
    <xf numFmtId="14" fontId="12" fillId="0" borderId="0" xfId="38" applyNumberFormat="1"/>
    <xf numFmtId="10" fontId="0" fillId="0" borderId="0" xfId="39" applyNumberFormat="1" applyFont="1"/>
    <xf numFmtId="0" fontId="10" fillId="13" borderId="12" xfId="16" applyFont="1" applyBorder="1" applyAlignment="1">
      <alignment horizontal="center" vertical="center"/>
    </xf>
    <xf numFmtId="0" fontId="14" fillId="0" borderId="8" xfId="2" applyFont="1" applyBorder="1" applyAlignment="1">
      <alignment horizontal="center"/>
    </xf>
    <xf numFmtId="0" fontId="30" fillId="6" borderId="1" xfId="3" applyFont="1" applyFill="1" applyAlignment="1">
      <alignment horizontal="center" vertical="center"/>
    </xf>
    <xf numFmtId="0" fontId="30" fillId="6" borderId="0" xfId="3" applyFont="1" applyFill="1" applyBorder="1" applyAlignment="1">
      <alignment horizontal="center" vertical="center"/>
    </xf>
    <xf numFmtId="0" fontId="14" fillId="0" borderId="0" xfId="2" applyFont="1" applyAlignment="1">
      <alignment horizontal="center"/>
    </xf>
    <xf numFmtId="0" fontId="32" fillId="9" borderId="35" xfId="14" applyFont="1" applyBorder="1" applyAlignment="1">
      <alignment horizontal="center"/>
    </xf>
    <xf numFmtId="0" fontId="32" fillId="9" borderId="36" xfId="14" applyFont="1" applyBorder="1" applyAlignment="1">
      <alignment horizontal="center"/>
    </xf>
    <xf numFmtId="0" fontId="32" fillId="9" borderId="37" xfId="14" applyFont="1" applyBorder="1" applyAlignment="1">
      <alignment horizontal="center"/>
    </xf>
    <xf numFmtId="0" fontId="33" fillId="0" borderId="0" xfId="25" applyFont="1" applyFill="1" applyBorder="1" applyAlignment="1">
      <alignment horizontal="center"/>
    </xf>
    <xf numFmtId="0" fontId="33" fillId="0" borderId="40" xfId="25" applyFont="1" applyFill="1" applyBorder="1" applyAlignment="1">
      <alignment horizontal="center"/>
    </xf>
    <xf numFmtId="0" fontId="34" fillId="12" borderId="35" xfId="2" applyFont="1" applyFill="1" applyBorder="1" applyAlignment="1">
      <alignment horizontal="center" vertical="center"/>
    </xf>
    <xf numFmtId="0" fontId="34" fillId="12" borderId="36" xfId="2" applyFont="1" applyFill="1" applyBorder="1" applyAlignment="1">
      <alignment horizontal="center" vertical="center"/>
    </xf>
    <xf numFmtId="0" fontId="34" fillId="12" borderId="37" xfId="2" applyFont="1" applyFill="1" applyBorder="1" applyAlignment="1">
      <alignment horizontal="center" vertical="center"/>
    </xf>
    <xf numFmtId="0" fontId="29" fillId="17" borderId="12" xfId="20" applyFont="1" applyBorder="1" applyAlignment="1">
      <alignment horizontal="center"/>
    </xf>
    <xf numFmtId="0" fontId="36" fillId="27" borderId="41" xfId="0" applyFont="1" applyFill="1" applyBorder="1" applyAlignment="1">
      <alignment horizontal="center" vertical="center" wrapText="1"/>
    </xf>
    <xf numFmtId="0" fontId="36" fillId="27" borderId="42" xfId="0" applyFont="1" applyFill="1" applyBorder="1" applyAlignment="1">
      <alignment horizontal="center" vertical="center" wrapText="1"/>
    </xf>
    <xf numFmtId="0" fontId="36" fillId="27" borderId="43" xfId="0" applyFont="1" applyFill="1" applyBorder="1" applyAlignment="1">
      <alignment horizontal="center" vertical="center" wrapText="1"/>
    </xf>
    <xf numFmtId="0" fontId="36" fillId="27" borderId="44" xfId="0" applyFont="1" applyFill="1" applyBorder="1" applyAlignment="1">
      <alignment horizontal="center" vertical="center" wrapText="1"/>
    </xf>
    <xf numFmtId="0" fontId="36" fillId="27" borderId="0" xfId="0" applyFont="1" applyFill="1" applyBorder="1" applyAlignment="1">
      <alignment horizontal="center" vertical="center" wrapText="1"/>
    </xf>
    <xf numFmtId="0" fontId="36" fillId="27" borderId="45" xfId="0" applyFont="1" applyFill="1" applyBorder="1" applyAlignment="1">
      <alignment horizontal="center" vertical="center" wrapText="1"/>
    </xf>
    <xf numFmtId="0" fontId="36" fillId="27" borderId="46" xfId="0" applyFont="1" applyFill="1" applyBorder="1" applyAlignment="1">
      <alignment horizontal="center" vertical="center" wrapText="1"/>
    </xf>
    <xf numFmtId="0" fontId="36" fillId="27" borderId="47" xfId="0" applyFont="1" applyFill="1" applyBorder="1" applyAlignment="1">
      <alignment horizontal="center" vertical="center" wrapText="1"/>
    </xf>
    <xf numFmtId="0" fontId="36" fillId="27" borderId="39" xfId="0" applyFont="1" applyFill="1" applyBorder="1" applyAlignment="1">
      <alignment horizontal="center" vertical="center" wrapText="1"/>
    </xf>
    <xf numFmtId="0" fontId="37" fillId="27" borderId="35" xfId="0" applyFont="1" applyFill="1" applyBorder="1" applyAlignment="1">
      <alignment horizontal="center" vertical="center"/>
    </xf>
    <xf numFmtId="0" fontId="37" fillId="27" borderId="36" xfId="0" applyFont="1" applyFill="1" applyBorder="1" applyAlignment="1">
      <alignment horizontal="center" vertical="center"/>
    </xf>
    <xf numFmtId="0" fontId="37" fillId="27" borderId="37" xfId="0" applyFont="1" applyFill="1" applyBorder="1" applyAlignment="1">
      <alignment horizontal="center" vertical="center"/>
    </xf>
    <xf numFmtId="0" fontId="38" fillId="0" borderId="0" xfId="25" applyFont="1" applyAlignment="1">
      <alignment horizontal="center"/>
    </xf>
    <xf numFmtId="0" fontId="38" fillId="0" borderId="0" xfId="33" applyFont="1" applyAlignment="1">
      <alignment horizontal="center"/>
    </xf>
    <xf numFmtId="0" fontId="41" fillId="0" borderId="0" xfId="2" applyFont="1" applyAlignment="1">
      <alignment horizontal="center"/>
    </xf>
    <xf numFmtId="169" fontId="42" fillId="0" borderId="0" xfId="33" applyNumberFormat="1" applyFont="1" applyAlignment="1">
      <alignment horizontal="center"/>
    </xf>
    <xf numFmtId="0" fontId="43" fillId="0" borderId="0" xfId="2" applyFont="1" applyAlignment="1">
      <alignment horizontal="center"/>
    </xf>
    <xf numFmtId="0" fontId="46" fillId="0" borderId="32" xfId="11" applyFont="1" applyBorder="1" applyAlignment="1">
      <alignment horizontal="center"/>
    </xf>
    <xf numFmtId="0" fontId="46" fillId="0" borderId="23" xfId="11" applyFont="1" applyBorder="1" applyAlignment="1">
      <alignment horizontal="center" vertical="center" textRotation="90"/>
    </xf>
    <xf numFmtId="0" fontId="2" fillId="0" borderId="0" xfId="2" applyAlignment="1">
      <alignment horizontal="center"/>
    </xf>
    <xf numFmtId="0" fontId="25" fillId="6" borderId="2" xfId="12" applyFont="1" applyBorder="1" applyAlignment="1">
      <alignment horizontal="center"/>
    </xf>
    <xf numFmtId="0" fontId="14" fillId="0" borderId="0" xfId="2" applyFont="1" applyFill="1" applyAlignment="1">
      <alignment horizontal="center"/>
    </xf>
    <xf numFmtId="0" fontId="16" fillId="0" borderId="0" xfId="23" applyFont="1" applyAlignment="1" applyProtection="1">
      <alignment horizontal="right"/>
    </xf>
    <xf numFmtId="15" fontId="1" fillId="15" borderId="12" xfId="18" applyNumberFormat="1" applyBorder="1" applyAlignment="1">
      <alignment horizontal="center"/>
    </xf>
    <xf numFmtId="0" fontId="8" fillId="9" borderId="49" xfId="14" applyFont="1" applyBorder="1" applyAlignment="1" applyProtection="1">
      <alignment horizontal="center"/>
    </xf>
    <xf numFmtId="0" fontId="47" fillId="0" borderId="0" xfId="23" applyFont="1" applyBorder="1" applyAlignment="1" applyProtection="1">
      <alignment horizontal="left"/>
    </xf>
    <xf numFmtId="0" fontId="8" fillId="9" borderId="38" xfId="14" applyFont="1" applyBorder="1" applyAlignment="1" applyProtection="1">
      <alignment horizontal="center"/>
    </xf>
    <xf numFmtId="0" fontId="5" fillId="0" borderId="12" xfId="6" applyBorder="1" applyAlignment="1" applyProtection="1">
      <alignment horizontal="left"/>
    </xf>
    <xf numFmtId="168" fontId="1" fillId="20" borderId="34" xfId="41" applyNumberFormat="1" applyBorder="1" applyAlignment="1">
      <alignment horizontal="center" vertical="center"/>
    </xf>
    <xf numFmtId="1" fontId="1" fillId="10" borderId="34" xfId="40" applyNumberFormat="1" applyBorder="1" applyAlignment="1">
      <alignment horizontal="center"/>
    </xf>
    <xf numFmtId="1" fontId="1" fillId="10" borderId="12" xfId="40" applyNumberFormat="1" applyBorder="1" applyAlignment="1">
      <alignment horizontal="center"/>
    </xf>
    <xf numFmtId="0" fontId="48" fillId="17" borderId="12" xfId="42" applyFont="1" applyBorder="1" applyAlignment="1">
      <alignment horizontal="center"/>
    </xf>
    <xf numFmtId="0" fontId="49" fillId="29" borderId="12" xfId="23" applyFont="1" applyFill="1" applyBorder="1" applyAlignment="1">
      <alignment horizontal="center"/>
    </xf>
    <xf numFmtId="171" fontId="1" fillId="15" borderId="12" xfId="18" applyNumberFormat="1" applyFont="1" applyBorder="1" applyAlignment="1">
      <alignment horizontal="center"/>
    </xf>
    <xf numFmtId="3" fontId="1" fillId="15" borderId="12" xfId="18" applyNumberFormat="1" applyFont="1" applyBorder="1" applyAlignment="1">
      <alignment horizontal="center"/>
    </xf>
  </cellXfs>
  <cellStyles count="43">
    <cellStyle name="20% - Accent2" xfId="40" builtinId="34"/>
    <cellStyle name="20% - Accent2 2" xfId="32" xr:uid="{00000000-0005-0000-0000-000000000000}"/>
    <cellStyle name="20% - Accent3" xfId="16" builtinId="38"/>
    <cellStyle name="20% - Accent4" xfId="18" builtinId="42"/>
    <cellStyle name="20% - Accent6" xfId="41" builtinId="50"/>
    <cellStyle name="20% - Accent6 2" xfId="30" xr:uid="{00000000-0005-0000-0000-000003000000}"/>
    <cellStyle name="40% - Accent1" xfId="13" builtinId="31"/>
    <cellStyle name="40% - Accent2" xfId="15" builtinId="35"/>
    <cellStyle name="40% - Accent3" xfId="17" builtinId="39"/>
    <cellStyle name="40% - Accent3 2" xfId="29" xr:uid="{00000000-0005-0000-0000-000007000000}"/>
    <cellStyle name="40% - Accent4" xfId="19" builtinId="43"/>
    <cellStyle name="40% - Accent5" xfId="21" builtinId="47"/>
    <cellStyle name="40% - Accent6" xfId="36" builtinId="51"/>
    <cellStyle name="60% - Accent1 2" xfId="27" xr:uid="{00000000-0005-0000-0000-00000B000000}"/>
    <cellStyle name="60% - Accent4" xfId="20" builtinId="44"/>
    <cellStyle name="60% - Accent4 2" xfId="42" xr:uid="{25E36A0F-8621-4A93-9F5E-3B3600033852}"/>
    <cellStyle name="Accent1" xfId="12" builtinId="29"/>
    <cellStyle name="Accent2" xfId="14" builtinId="33"/>
    <cellStyle name="Accent6" xfId="22" builtinId="49"/>
    <cellStyle name="Check Cell" xfId="9" builtinId="23"/>
    <cellStyle name="Currency 2" xfId="24" xr:uid="{00000000-0005-0000-0000-000011000000}"/>
    <cellStyle name="Currency 2 2" xfId="31" xr:uid="{00000000-0005-0000-0000-000012000000}"/>
    <cellStyle name="Explanatory Text" xfId="11" builtinId="53"/>
    <cellStyle name="Heading 1" xfId="3" builtinId="16"/>
    <cellStyle name="Heading 2" xfId="4" builtinId="17"/>
    <cellStyle name="Heading 3" xfId="5" builtinId="18"/>
    <cellStyle name="Heading 4" xfId="6" builtinId="19"/>
    <cellStyle name="Input" xfId="7" builtinId="20"/>
    <cellStyle name="Normal" xfId="0" builtinId="0"/>
    <cellStyle name="Normal 2" xfId="23" xr:uid="{00000000-0005-0000-0000-00001A000000}"/>
    <cellStyle name="Normal 2 2" xfId="33" xr:uid="{00000000-0005-0000-0000-00001B000000}"/>
    <cellStyle name="Normal 2 2 2" xfId="38" xr:uid="{00000000-0005-0000-0000-00001C000000}"/>
    <cellStyle name="Normal 2 3" xfId="37" xr:uid="{00000000-0005-0000-0000-00001D000000}"/>
    <cellStyle name="Normal 3" xfId="25" xr:uid="{00000000-0005-0000-0000-00001E000000}"/>
    <cellStyle name="Normal 4" xfId="28" xr:uid="{00000000-0005-0000-0000-00001F000000}"/>
    <cellStyle name="Normal_Sheet1_1" xfId="26" xr:uid="{00000000-0005-0000-0000-000020000000}"/>
    <cellStyle name="Note" xfId="10" builtinId="10"/>
    <cellStyle name="Output" xfId="8" builtinId="21"/>
    <cellStyle name="Percent" xfId="1" builtinId="5"/>
    <cellStyle name="Percent 2" xfId="34" xr:uid="{00000000-0005-0000-0000-000024000000}"/>
    <cellStyle name="Percent 2 2" xfId="39" xr:uid="{00000000-0005-0000-0000-000025000000}"/>
    <cellStyle name="Title" xfId="2" builtinId="15"/>
    <cellStyle name="Total" xfId="3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67730</xdr:colOff>
      <xdr:row>3</xdr:row>
      <xdr:rowOff>124882</xdr:rowOff>
    </xdr:from>
    <xdr:to>
      <xdr:col>9</xdr:col>
      <xdr:colOff>986363</xdr:colOff>
      <xdr:row>5</xdr:row>
      <xdr:rowOff>99059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E626A578-2F6B-49C2-B887-BE35816CF739}"/>
            </a:ext>
          </a:extLst>
        </xdr:cNvPr>
        <xdr:cNvSpPr txBox="1">
          <a:spLocks noChangeArrowheads="1"/>
        </xdr:cNvSpPr>
      </xdr:nvSpPr>
      <xdr:spPr bwMode="auto">
        <a:xfrm>
          <a:off x="6519330" y="804332"/>
          <a:ext cx="1864783" cy="35517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Expenses</a:t>
          </a:r>
        </a:p>
      </xdr:txBody>
    </xdr:sp>
    <xdr:clientData/>
  </xdr:twoCellAnchor>
  <xdr:twoCellAnchor>
    <xdr:from>
      <xdr:col>8</xdr:col>
      <xdr:colOff>67731</xdr:colOff>
      <xdr:row>9</xdr:row>
      <xdr:rowOff>116417</xdr:rowOff>
    </xdr:from>
    <xdr:to>
      <xdr:col>9</xdr:col>
      <xdr:colOff>986364</xdr:colOff>
      <xdr:row>11</xdr:row>
      <xdr:rowOff>122343</xdr:rowOff>
    </xdr:to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73DB8428-B31E-400F-A007-2C9CEDED30A3}"/>
            </a:ext>
          </a:extLst>
        </xdr:cNvPr>
        <xdr:cNvSpPr txBox="1">
          <a:spLocks noChangeArrowheads="1"/>
        </xdr:cNvSpPr>
      </xdr:nvSpPr>
      <xdr:spPr bwMode="auto">
        <a:xfrm>
          <a:off x="6519331" y="1862667"/>
          <a:ext cx="1864783" cy="36152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TOTAL Expenses</a:t>
          </a:r>
        </a:p>
      </xdr:txBody>
    </xdr:sp>
    <xdr:clientData/>
  </xdr:twoCellAnchor>
  <xdr:twoCellAnchor>
    <xdr:from>
      <xdr:col>8</xdr:col>
      <xdr:colOff>88900</xdr:colOff>
      <xdr:row>15</xdr:row>
      <xdr:rowOff>116416</xdr:rowOff>
    </xdr:from>
    <xdr:to>
      <xdr:col>9</xdr:col>
      <xdr:colOff>1007533</xdr:colOff>
      <xdr:row>17</xdr:row>
      <xdr:rowOff>101176</xdr:rowOff>
    </xdr:to>
    <xdr:sp macro="" textlink="">
      <xdr:nvSpPr>
        <xdr:cNvPr id="4" name="Text 1">
          <a:extLst>
            <a:ext uri="{FF2B5EF4-FFF2-40B4-BE49-F238E27FC236}">
              <a16:creationId xmlns:a16="http://schemas.microsoft.com/office/drawing/2014/main" id="{1B31D6CE-AEF8-4400-B8C6-C2414D9413F4}"/>
            </a:ext>
          </a:extLst>
        </xdr:cNvPr>
        <xdr:cNvSpPr txBox="1">
          <a:spLocks noChangeArrowheads="1"/>
        </xdr:cNvSpPr>
      </xdr:nvSpPr>
      <xdr:spPr bwMode="auto">
        <a:xfrm>
          <a:off x="6540500" y="2967566"/>
          <a:ext cx="1864783" cy="35306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AVG.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Expenses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0</xdr:row>
      <xdr:rowOff>7830</xdr:rowOff>
    </xdr:from>
    <xdr:to>
      <xdr:col>13</xdr:col>
      <xdr:colOff>82550</xdr:colOff>
      <xdr:row>16</xdr:row>
      <xdr:rowOff>114300</xdr:rowOff>
    </xdr:to>
    <xdr:pic>
      <xdr:nvPicPr>
        <xdr:cNvPr id="3" name="Picture 2" descr="Image result for excel functions meme">
          <a:extLst>
            <a:ext uri="{FF2B5EF4-FFF2-40B4-BE49-F238E27FC236}">
              <a16:creationId xmlns:a16="http://schemas.microsoft.com/office/drawing/2014/main" id="{1EAFB206-BB5D-4B08-BA94-4ED907EC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950" y="7830"/>
          <a:ext cx="4089400" cy="306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Volumes\LaCie\Excel%202016%20Outlines\Excel%20Day%203%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Karim\AppData\Local\Temp\Temp1_CondFormat01.zip\CondFormat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04-02.CLASSROOM.000\Desktop\Excel%20Power%20User%20Course\Retrieving%20Data%20-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Same Cell"/>
      <sheetName val="Same Cell Ref"/>
      <sheetName val="MultiCell"/>
      <sheetName val="Errors"/>
      <sheetName val="MissingText"/>
      <sheetName val="Hide Dups"/>
      <sheetName val="In List"/>
      <sheetName val="Lottery"/>
      <sheetName val="LotteryTable"/>
      <sheetName val="LotteryList"/>
      <sheetName val="Duplicates"/>
      <sheetName val="DupRules"/>
      <sheetName val="DupRows"/>
      <sheetName val="Expiry"/>
      <sheetName val="Expired"/>
      <sheetName val="Temperature"/>
      <sheetName val="Printing"/>
      <sheetName val="2Cond"/>
      <sheetName val="Shade Alt"/>
      <sheetName val="Shade Band"/>
      <sheetName val="Shade Band Flex"/>
      <sheetName val="Shade Filtered"/>
      <sheetName val="Color Shapes"/>
      <sheetName val="ColorIcons"/>
      <sheetName val="ColorIconsNum"/>
      <sheetName val="Strikethrough"/>
      <sheetName val="MyLinks"/>
      <sheetName val="CondFormat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8" refreshError="1"/>
      <sheetData sheetId="9"/>
      <sheetData sheetId="10">
        <row r="1">
          <cell r="G1" t="str">
            <v>No6</v>
          </cell>
        </row>
        <row r="2">
          <cell r="G2">
            <v>46</v>
          </cell>
        </row>
        <row r="3">
          <cell r="G3">
            <v>49</v>
          </cell>
        </row>
        <row r="4">
          <cell r="G4">
            <v>49</v>
          </cell>
        </row>
        <row r="5">
          <cell r="G5">
            <v>43</v>
          </cell>
        </row>
        <row r="6">
          <cell r="G6">
            <v>42</v>
          </cell>
        </row>
        <row r="7">
          <cell r="G7">
            <v>44</v>
          </cell>
        </row>
        <row r="8">
          <cell r="G8">
            <v>49</v>
          </cell>
        </row>
        <row r="9">
          <cell r="G9">
            <v>49</v>
          </cell>
        </row>
        <row r="10">
          <cell r="G10">
            <v>49</v>
          </cell>
        </row>
        <row r="11">
          <cell r="G11">
            <v>47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Products"/>
      <sheetName val="Index Match"/>
      <sheetName val="Payroll"/>
      <sheetName val="Examine Functions"/>
    </sheetNames>
    <sheetDataSet>
      <sheetData sheetId="0"/>
      <sheetData sheetId="1">
        <row r="3">
          <cell r="A3" t="str">
            <v>PROD #</v>
          </cell>
          <cell r="B3" t="str">
            <v>Name</v>
          </cell>
          <cell r="C3" t="str">
            <v>Type Code</v>
          </cell>
          <cell r="D3" t="str">
            <v>Vendor Code</v>
          </cell>
          <cell r="E3" t="str">
            <v>Price</v>
          </cell>
        </row>
        <row r="4">
          <cell r="A4">
            <v>1</v>
          </cell>
          <cell r="B4" t="str">
            <v>Biscotto al Nero</v>
          </cell>
          <cell r="C4" t="str">
            <v>D</v>
          </cell>
          <cell r="D4">
            <v>301</v>
          </cell>
          <cell r="E4">
            <v>1.5</v>
          </cell>
        </row>
        <row r="5">
          <cell r="A5">
            <v>2</v>
          </cell>
          <cell r="B5" t="str">
            <v>Cioccolacino</v>
          </cell>
          <cell r="C5" t="str">
            <v>B</v>
          </cell>
          <cell r="D5">
            <v>430</v>
          </cell>
          <cell r="E5">
            <v>2.95</v>
          </cell>
        </row>
        <row r="6">
          <cell r="A6">
            <v>3</v>
          </cell>
          <cell r="B6" t="str">
            <v>Oranciata</v>
          </cell>
          <cell r="C6" t="str">
            <v>B</v>
          </cell>
          <cell r="D6">
            <v>406</v>
          </cell>
          <cell r="E6">
            <v>1.95</v>
          </cell>
        </row>
        <row r="7">
          <cell r="A7">
            <v>4</v>
          </cell>
          <cell r="B7" t="str">
            <v>Cappuccino</v>
          </cell>
          <cell r="C7" t="str">
            <v>B</v>
          </cell>
          <cell r="D7">
            <v>430</v>
          </cell>
          <cell r="E7">
            <v>2.5</v>
          </cell>
        </row>
        <row r="8">
          <cell r="A8">
            <v>5</v>
          </cell>
          <cell r="B8" t="str">
            <v>Caffe Americana - Decaf.</v>
          </cell>
          <cell r="C8" t="str">
            <v>B</v>
          </cell>
          <cell r="D8">
            <v>430</v>
          </cell>
          <cell r="E8">
            <v>1.5</v>
          </cell>
        </row>
        <row r="9">
          <cell r="A9">
            <v>6</v>
          </cell>
          <cell r="B9" t="str">
            <v>Pizzetta Rossa</v>
          </cell>
          <cell r="C9" t="str">
            <v>M</v>
          </cell>
          <cell r="D9">
            <v>395</v>
          </cell>
          <cell r="E9">
            <v>5.95</v>
          </cell>
        </row>
        <row r="10">
          <cell r="A10">
            <v>7</v>
          </cell>
          <cell r="B10" t="str">
            <v>Torta Danica</v>
          </cell>
          <cell r="C10" t="str">
            <v>D</v>
          </cell>
          <cell r="D10">
            <v>301</v>
          </cell>
          <cell r="E10">
            <v>2.95</v>
          </cell>
        </row>
        <row r="11">
          <cell r="A11">
            <v>8</v>
          </cell>
          <cell r="B11" t="str">
            <v>Panettone</v>
          </cell>
          <cell r="C11" t="str">
            <v>D</v>
          </cell>
          <cell r="D11">
            <v>301</v>
          </cell>
          <cell r="E11">
            <v>3.5</v>
          </cell>
        </row>
        <row r="12">
          <cell r="A12">
            <v>9</v>
          </cell>
          <cell r="B12" t="str">
            <v>Pizzetta Basilica</v>
          </cell>
          <cell r="C12" t="str">
            <v>M</v>
          </cell>
          <cell r="D12">
            <v>395</v>
          </cell>
          <cell r="E12">
            <v>5.95</v>
          </cell>
        </row>
        <row r="13">
          <cell r="A13">
            <v>10</v>
          </cell>
          <cell r="B13" t="str">
            <v>Biscotto al Cesare</v>
          </cell>
          <cell r="C13" t="str">
            <v>D</v>
          </cell>
          <cell r="D13">
            <v>301</v>
          </cell>
          <cell r="E13">
            <v>1.5</v>
          </cell>
        </row>
        <row r="14">
          <cell r="A14">
            <v>11</v>
          </cell>
          <cell r="B14" t="str">
            <v>Caffe Francese</v>
          </cell>
          <cell r="C14" t="str">
            <v>B</v>
          </cell>
          <cell r="D14">
            <v>430</v>
          </cell>
          <cell r="E14">
            <v>2.5</v>
          </cell>
        </row>
        <row r="15">
          <cell r="A15">
            <v>12</v>
          </cell>
          <cell r="B15" t="str">
            <v>Pizzetta due Formaggii</v>
          </cell>
          <cell r="C15" t="str">
            <v>M</v>
          </cell>
          <cell r="D15">
            <v>395</v>
          </cell>
          <cell r="E15">
            <v>7.95</v>
          </cell>
        </row>
        <row r="16">
          <cell r="A16">
            <v>13</v>
          </cell>
          <cell r="B16" t="str">
            <v>Mille Foglie</v>
          </cell>
          <cell r="C16" t="str">
            <v>D</v>
          </cell>
          <cell r="D16">
            <v>158</v>
          </cell>
          <cell r="E16">
            <v>3.5</v>
          </cell>
        </row>
        <row r="17">
          <cell r="A17">
            <v>14</v>
          </cell>
          <cell r="B17" t="str">
            <v>Caffe Americana - Reg.</v>
          </cell>
          <cell r="C17" t="str">
            <v>B</v>
          </cell>
          <cell r="D17">
            <v>430</v>
          </cell>
          <cell r="E17">
            <v>1.5</v>
          </cell>
        </row>
        <row r="18">
          <cell r="A18">
            <v>15</v>
          </cell>
          <cell r="B18" t="str">
            <v>Pizzetta con Funghi</v>
          </cell>
          <cell r="C18" t="str">
            <v>M</v>
          </cell>
          <cell r="D18">
            <v>395</v>
          </cell>
          <cell r="E18">
            <v>6.95</v>
          </cell>
        </row>
        <row r="19">
          <cell r="A19">
            <v>16</v>
          </cell>
          <cell r="B19" t="str">
            <v>Cioccolatini</v>
          </cell>
          <cell r="C19" t="str">
            <v>D</v>
          </cell>
          <cell r="D19">
            <v>258</v>
          </cell>
          <cell r="E19">
            <v>3.95</v>
          </cell>
        </row>
        <row r="20">
          <cell r="A20">
            <v>17</v>
          </cell>
          <cell r="B20" t="str">
            <v>Pizzetta con Formaggio</v>
          </cell>
          <cell r="C20" t="str">
            <v>M</v>
          </cell>
          <cell r="D20">
            <v>395</v>
          </cell>
          <cell r="E20">
            <v>6.95</v>
          </cell>
        </row>
        <row r="21">
          <cell r="A21">
            <v>18</v>
          </cell>
          <cell r="B21" t="str">
            <v>Sfogliatelle</v>
          </cell>
          <cell r="C21" t="str">
            <v>D</v>
          </cell>
          <cell r="D21">
            <v>158</v>
          </cell>
          <cell r="E21">
            <v>3.5</v>
          </cell>
        </row>
        <row r="22">
          <cell r="A22">
            <v>19</v>
          </cell>
          <cell r="B22" t="str">
            <v>Cioccolata Calda</v>
          </cell>
          <cell r="C22" t="str">
            <v>B</v>
          </cell>
          <cell r="D22">
            <v>330</v>
          </cell>
          <cell r="E22">
            <v>2.25</v>
          </cell>
        </row>
        <row r="23">
          <cell r="A23">
            <v>20</v>
          </cell>
          <cell r="B23" t="str">
            <v>Caffe Latte</v>
          </cell>
          <cell r="C23" t="str">
            <v>B</v>
          </cell>
          <cell r="D23">
            <v>430</v>
          </cell>
          <cell r="E23">
            <v>2.5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Instrucor%20Files%20-%20Faz%20K%20Personal/Excel%202016/Excel%20Day%203%20-%20Faz%20Karim/Excel%20Day%203%20Excercise%20File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Karim/Desktop/Instrucor%20Files%20-%20Faz%20K%20Personal/Excel%202016/Excel%20Day%203%20-%20Faz%20Karim/Excel%20Day%203%20Excercise%20File.xlsx" TargetMode="External"/><Relationship Id="rId2" Type="http://schemas.openxmlformats.org/officeDocument/2006/relationships/externalLinkPath" Target="/Users/Karim/Desktop/Instrucor%20Files%20-%20Faz%20K%20Personal/Excel%202016/Excel%20Day%203%20-%20Faz%20Karim/Excel%20Day%203%20Excercise%20File.xlsx" TargetMode="External"/><Relationship Id="rId1" Type="http://schemas.openxmlformats.org/officeDocument/2006/relationships/externalLinkPath" Target="/Users/Karim/Desktop/Instrucor%20Files%20-%20Faz%20K%20Personal/Excel%202016/Excel%20Day%203%20-%20Faz%20Karim/Excel%20Day%203%20Excercise%20File.xls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I16"/>
  <sheetViews>
    <sheetView tabSelected="1" zoomScale="85" zoomScaleNormal="85" workbookViewId="0">
      <selection activeCell="A2" sqref="A2:F2"/>
    </sheetView>
  </sheetViews>
  <sheetFormatPr defaultColWidth="9.36328125" defaultRowHeight="14.5" x14ac:dyDescent="0.35"/>
  <cols>
    <col min="1" max="1" width="14.54296875" style="1" bestFit="1" customWidth="1"/>
    <col min="2" max="2" width="8.453125" style="1" bestFit="1" customWidth="1"/>
    <col min="3" max="4" width="9.453125" style="1" bestFit="1" customWidth="1"/>
    <col min="5" max="5" width="9.36328125" style="1" customWidth="1"/>
    <col min="6" max="6" width="11.6328125" style="1" customWidth="1"/>
    <col min="7" max="7" width="1" style="1" customWidth="1"/>
    <col min="8" max="8" width="20" style="1" customWidth="1"/>
    <col min="9" max="9" width="14.6328125" style="1" bestFit="1" customWidth="1"/>
    <col min="10" max="16384" width="9.36328125" style="1"/>
  </cols>
  <sheetData>
    <row r="1" spans="1:9" ht="15" thickBot="1" x14ac:dyDescent="0.4"/>
    <row r="2" spans="1:9" ht="24" thickBot="1" x14ac:dyDescent="0.6">
      <c r="A2" s="162" t="s">
        <v>446</v>
      </c>
      <c r="B2" s="162"/>
      <c r="C2" s="162"/>
      <c r="D2" s="162"/>
      <c r="E2" s="162"/>
      <c r="F2" s="162"/>
      <c r="H2" s="2" t="s">
        <v>0</v>
      </c>
      <c r="I2" s="3">
        <v>34000</v>
      </c>
    </row>
    <row r="3" spans="1:9" ht="15.5" thickTop="1" thickBot="1" x14ac:dyDescent="0.4"/>
    <row r="4" spans="1:9" ht="15" thickBot="1" x14ac:dyDescent="0.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H4" s="5" t="s">
        <v>7</v>
      </c>
      <c r="I4" s="6" t="s">
        <v>8</v>
      </c>
    </row>
    <row r="5" spans="1:9" x14ac:dyDescent="0.35">
      <c r="A5" s="7" t="s">
        <v>9</v>
      </c>
      <c r="B5" s="8">
        <v>9550</v>
      </c>
      <c r="C5" s="8">
        <v>9230</v>
      </c>
      <c r="D5" s="8">
        <v>8500</v>
      </c>
      <c r="E5" s="8">
        <v>8965</v>
      </c>
      <c r="F5" s="9">
        <f>SUM(B5:E5)</f>
        <v>36245</v>
      </c>
      <c r="H5" s="10"/>
      <c r="I5" s="11"/>
    </row>
    <row r="6" spans="1:9" x14ac:dyDescent="0.35">
      <c r="A6" s="7" t="s">
        <v>10</v>
      </c>
      <c r="B6" s="8">
        <v>5975</v>
      </c>
      <c r="C6" s="8">
        <v>6900</v>
      </c>
      <c r="D6" s="8">
        <v>8500</v>
      </c>
      <c r="E6" s="8">
        <v>10100</v>
      </c>
      <c r="F6" s="9">
        <f t="shared" ref="F6:F10" si="0">SUM(B6:E6)</f>
        <v>31475</v>
      </c>
      <c r="H6" s="10"/>
      <c r="I6" s="11"/>
    </row>
    <row r="7" spans="1:9" x14ac:dyDescent="0.35">
      <c r="A7" s="7" t="s">
        <v>11</v>
      </c>
      <c r="B7" s="8">
        <v>7825</v>
      </c>
      <c r="C7" s="8">
        <v>8580</v>
      </c>
      <c r="D7" s="8">
        <v>9910</v>
      </c>
      <c r="E7" s="8">
        <v>7512</v>
      </c>
      <c r="F7" s="9">
        <f t="shared" si="0"/>
        <v>33827</v>
      </c>
      <c r="H7" s="10"/>
      <c r="I7" s="11"/>
    </row>
    <row r="8" spans="1:9" x14ac:dyDescent="0.35">
      <c r="A8" s="7" t="s">
        <v>12</v>
      </c>
      <c r="B8" s="8">
        <v>9560</v>
      </c>
      <c r="C8" s="8">
        <v>10150</v>
      </c>
      <c r="D8" s="8">
        <v>11200</v>
      </c>
      <c r="E8" s="8">
        <v>9795</v>
      </c>
      <c r="F8" s="9">
        <f t="shared" si="0"/>
        <v>40705</v>
      </c>
      <c r="H8" s="10"/>
      <c r="I8" s="11"/>
    </row>
    <row r="9" spans="1:9" x14ac:dyDescent="0.35">
      <c r="A9" s="12" t="s">
        <v>13</v>
      </c>
      <c r="B9" s="13">
        <v>8800</v>
      </c>
      <c r="C9" s="13">
        <v>7645</v>
      </c>
      <c r="D9" s="13">
        <v>9250</v>
      </c>
      <c r="E9" s="13">
        <v>8304</v>
      </c>
      <c r="F9" s="9">
        <f t="shared" si="0"/>
        <v>33999</v>
      </c>
      <c r="H9" s="10"/>
      <c r="I9" s="11"/>
    </row>
    <row r="10" spans="1:9" ht="15" thickBot="1" x14ac:dyDescent="0.4">
      <c r="A10" s="14" t="s">
        <v>14</v>
      </c>
      <c r="B10" s="15">
        <v>7892</v>
      </c>
      <c r="C10" s="15">
        <v>9695</v>
      </c>
      <c r="D10" s="15">
        <v>9520</v>
      </c>
      <c r="E10" s="15">
        <v>10252</v>
      </c>
      <c r="F10" s="9">
        <f t="shared" si="0"/>
        <v>37359</v>
      </c>
      <c r="H10" s="10"/>
      <c r="I10" s="11"/>
    </row>
    <row r="12" spans="1:9" ht="28.5" customHeight="1" x14ac:dyDescent="0.35">
      <c r="D12" s="161" t="s">
        <v>15</v>
      </c>
      <c r="E12" s="161"/>
      <c r="F12" s="16"/>
      <c r="H12" s="17" t="s">
        <v>16</v>
      </c>
      <c r="I12" s="18"/>
    </row>
    <row r="13" spans="1:9" ht="29.25" customHeight="1" x14ac:dyDescent="0.35">
      <c r="D13" s="161" t="s">
        <v>17</v>
      </c>
      <c r="E13" s="161"/>
      <c r="F13" s="16"/>
    </row>
    <row r="14" spans="1:9" ht="24" customHeight="1" x14ac:dyDescent="0.35">
      <c r="D14" s="161" t="s">
        <v>18</v>
      </c>
      <c r="E14" s="161"/>
      <c r="F14" s="16"/>
    </row>
    <row r="15" spans="1:9" ht="26.25" customHeight="1" x14ac:dyDescent="0.35">
      <c r="D15" s="161" t="s">
        <v>19</v>
      </c>
      <c r="E15" s="161"/>
      <c r="F15" s="16"/>
    </row>
    <row r="16" spans="1:9" ht="25.5" customHeight="1" x14ac:dyDescent="0.35">
      <c r="D16" s="161" t="s">
        <v>20</v>
      </c>
      <c r="E16" s="161"/>
      <c r="F16" s="16"/>
    </row>
  </sheetData>
  <mergeCells count="6">
    <mergeCell ref="D16:E16"/>
    <mergeCell ref="A2:F2"/>
    <mergeCell ref="D12:E12"/>
    <mergeCell ref="D13:E13"/>
    <mergeCell ref="D14:E14"/>
    <mergeCell ref="D15:E15"/>
  </mergeCells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80A0-98A5-423B-81EB-C0E03727D3C0}">
  <dimension ref="A1:C14"/>
  <sheetViews>
    <sheetView workbookViewId="0">
      <selection activeCell="C21" sqref="C21"/>
    </sheetView>
  </sheetViews>
  <sheetFormatPr defaultColWidth="9.1796875" defaultRowHeight="14.5" x14ac:dyDescent="0.35"/>
  <cols>
    <col min="1" max="1" width="23.453125" style="1" bestFit="1" customWidth="1"/>
    <col min="2" max="2" width="20.54296875" style="1" customWidth="1"/>
    <col min="3" max="3" width="18.7265625" style="1" customWidth="1"/>
    <col min="4" max="16384" width="9.1796875" style="1"/>
  </cols>
  <sheetData>
    <row r="1" spans="1:3" x14ac:dyDescent="0.35">
      <c r="B1" s="197" t="s">
        <v>432</v>
      </c>
      <c r="C1" s="198"/>
    </row>
    <row r="2" spans="1:3" ht="15" thickBot="1" x14ac:dyDescent="0.4"/>
    <row r="3" spans="1:3" x14ac:dyDescent="0.35">
      <c r="B3" s="199" t="s">
        <v>433</v>
      </c>
      <c r="C3" s="199" t="s">
        <v>434</v>
      </c>
    </row>
    <row r="4" spans="1:3" ht="19" thickBot="1" x14ac:dyDescent="0.5">
      <c r="A4" s="200" t="s">
        <v>431</v>
      </c>
      <c r="B4" s="201" t="s">
        <v>435</v>
      </c>
      <c r="C4" s="201" t="s">
        <v>436</v>
      </c>
    </row>
    <row r="5" spans="1:3" x14ac:dyDescent="0.35">
      <c r="A5" s="202" t="s">
        <v>437</v>
      </c>
      <c r="B5" s="203">
        <f ca="1">TODAY()-10</f>
        <v>43459</v>
      </c>
      <c r="C5" s="204"/>
    </row>
    <row r="6" spans="1:3" x14ac:dyDescent="0.35">
      <c r="A6" s="202" t="s">
        <v>438</v>
      </c>
      <c r="B6" s="203">
        <f ca="1">TODAY()-15</f>
        <v>43454</v>
      </c>
      <c r="C6" s="205"/>
    </row>
    <row r="7" spans="1:3" x14ac:dyDescent="0.35">
      <c r="A7" s="202" t="s">
        <v>439</v>
      </c>
      <c r="B7" s="203">
        <f ca="1">TODAY()-32</f>
        <v>43437</v>
      </c>
      <c r="C7" s="205"/>
    </row>
    <row r="8" spans="1:3" x14ac:dyDescent="0.35">
      <c r="A8" s="202" t="s">
        <v>440</v>
      </c>
      <c r="B8" s="203">
        <f ca="1">TODAY()-45</f>
        <v>43424</v>
      </c>
      <c r="C8" s="205"/>
    </row>
    <row r="9" spans="1:3" x14ac:dyDescent="0.35">
      <c r="A9" s="202" t="s">
        <v>441</v>
      </c>
      <c r="B9" s="203">
        <f ca="1">TODAY()-3</f>
        <v>43466</v>
      </c>
      <c r="C9" s="205"/>
    </row>
    <row r="12" spans="1:3" ht="21" x14ac:dyDescent="0.5">
      <c r="A12" s="206" t="s">
        <v>442</v>
      </c>
      <c r="B12" s="206"/>
      <c r="C12" s="206"/>
    </row>
    <row r="13" spans="1:3" x14ac:dyDescent="0.35">
      <c r="A13" s="207" t="s">
        <v>443</v>
      </c>
      <c r="B13" s="207" t="s">
        <v>444</v>
      </c>
      <c r="C13" s="207" t="s">
        <v>445</v>
      </c>
    </row>
    <row r="14" spans="1:3" x14ac:dyDescent="0.35">
      <c r="A14" s="208"/>
      <c r="B14" s="209"/>
      <c r="C14" s="209"/>
    </row>
  </sheetData>
  <mergeCells count="1">
    <mergeCell ref="A12:C12"/>
  </mergeCells>
  <printOptions horizontalCentered="1"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3:R18"/>
  <sheetViews>
    <sheetView workbookViewId="0">
      <selection activeCell="O13" sqref="O13"/>
    </sheetView>
  </sheetViews>
  <sheetFormatPr defaultColWidth="8.6328125" defaultRowHeight="14.5" x14ac:dyDescent="0.35"/>
  <cols>
    <col min="1" max="16384" width="8.6328125" style="28"/>
  </cols>
  <sheetData>
    <row r="3" spans="2:18" ht="15" customHeight="1" thickBot="1" x14ac:dyDescent="0.4"/>
    <row r="4" spans="2:18" ht="14.75" customHeight="1" x14ac:dyDescent="0.35">
      <c r="B4" s="175" t="s">
        <v>269</v>
      </c>
      <c r="C4" s="176"/>
      <c r="D4" s="177"/>
      <c r="P4" s="175" t="s">
        <v>269</v>
      </c>
      <c r="Q4" s="176"/>
      <c r="R4" s="177"/>
    </row>
    <row r="5" spans="2:18" ht="14.75" customHeight="1" x14ac:dyDescent="0.35">
      <c r="B5" s="178"/>
      <c r="C5" s="179"/>
      <c r="D5" s="180"/>
      <c r="P5" s="178"/>
      <c r="Q5" s="179"/>
      <c r="R5" s="180"/>
    </row>
    <row r="6" spans="2:18" ht="14.75" customHeight="1" x14ac:dyDescent="0.35">
      <c r="B6" s="178"/>
      <c r="C6" s="179"/>
      <c r="D6" s="180"/>
      <c r="P6" s="178"/>
      <c r="Q6" s="179"/>
      <c r="R6" s="180"/>
    </row>
    <row r="7" spans="2:18" ht="14.75" customHeight="1" x14ac:dyDescent="0.35">
      <c r="B7" s="178"/>
      <c r="C7" s="179"/>
      <c r="D7" s="180"/>
      <c r="P7" s="178"/>
      <c r="Q7" s="179"/>
      <c r="R7" s="180"/>
    </row>
    <row r="8" spans="2:18" ht="14.75" customHeight="1" x14ac:dyDescent="0.35">
      <c r="B8" s="178"/>
      <c r="C8" s="179"/>
      <c r="D8" s="180"/>
      <c r="P8" s="178"/>
      <c r="Q8" s="179"/>
      <c r="R8" s="180"/>
    </row>
    <row r="9" spans="2:18" ht="14.75" customHeight="1" x14ac:dyDescent="0.35">
      <c r="B9" s="178"/>
      <c r="C9" s="179"/>
      <c r="D9" s="180"/>
      <c r="P9" s="178"/>
      <c r="Q9" s="179"/>
      <c r="R9" s="180"/>
    </row>
    <row r="10" spans="2:18" ht="15" customHeight="1" thickBot="1" x14ac:dyDescent="0.4">
      <c r="B10" s="181"/>
      <c r="C10" s="182"/>
      <c r="D10" s="183"/>
      <c r="P10" s="181"/>
      <c r="Q10" s="182"/>
      <c r="R10" s="183"/>
    </row>
    <row r="17" spans="4:16" ht="15" thickBot="1" x14ac:dyDescent="0.4"/>
    <row r="18" spans="4:16" ht="26.5" thickBot="1" x14ac:dyDescent="0.4">
      <c r="D18" s="184" t="s">
        <v>270</v>
      </c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6"/>
    </row>
  </sheetData>
  <mergeCells count="3">
    <mergeCell ref="B4:D10"/>
    <mergeCell ref="P4:R10"/>
    <mergeCell ref="D18:P1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3" tint="0.79998168889431442"/>
  </sheetPr>
  <dimension ref="A1:E9"/>
  <sheetViews>
    <sheetView workbookViewId="0">
      <selection activeCell="I12" sqref="I12"/>
    </sheetView>
  </sheetViews>
  <sheetFormatPr defaultColWidth="8.6328125" defaultRowHeight="12.5" x14ac:dyDescent="0.25"/>
  <cols>
    <col min="1" max="1" width="11.36328125" style="101" customWidth="1"/>
    <col min="2" max="16384" width="8.6328125" style="101"/>
  </cols>
  <sheetData>
    <row r="1" spans="1:5" ht="13" x14ac:dyDescent="0.3">
      <c r="A1" s="187" t="s">
        <v>271</v>
      </c>
      <c r="B1" s="187" t="s">
        <v>272</v>
      </c>
      <c r="C1" s="187" t="s">
        <v>273</v>
      </c>
      <c r="D1" s="187" t="s">
        <v>274</v>
      </c>
      <c r="E1" s="187" t="s">
        <v>275</v>
      </c>
    </row>
    <row r="2" spans="1:5" ht="13" x14ac:dyDescent="0.3">
      <c r="A2" s="104"/>
      <c r="B2" s="104"/>
      <c r="C2" s="104"/>
      <c r="D2" s="104"/>
      <c r="E2" s="104"/>
    </row>
    <row r="3" spans="1:5" ht="13.25" x14ac:dyDescent="0.25">
      <c r="A3" s="105" t="s">
        <v>276</v>
      </c>
      <c r="B3" s="106" t="s">
        <v>272</v>
      </c>
      <c r="C3" s="106" t="s">
        <v>273</v>
      </c>
      <c r="D3" s="106" t="s">
        <v>274</v>
      </c>
      <c r="E3" s="106" t="s">
        <v>275</v>
      </c>
    </row>
    <row r="4" spans="1:5" ht="13.25" x14ac:dyDescent="0.25">
      <c r="A4" s="101" t="s">
        <v>252</v>
      </c>
      <c r="B4" s="101">
        <v>600</v>
      </c>
      <c r="C4" s="101">
        <v>800</v>
      </c>
      <c r="D4" s="101">
        <v>900</v>
      </c>
      <c r="E4" s="101">
        <v>500</v>
      </c>
    </row>
    <row r="5" spans="1:5" ht="13.25" x14ac:dyDescent="0.25">
      <c r="A5" s="107" t="s">
        <v>277</v>
      </c>
      <c r="B5" s="108">
        <v>400</v>
      </c>
      <c r="C5" s="108">
        <v>100</v>
      </c>
      <c r="D5" s="108">
        <v>800</v>
      </c>
      <c r="E5" s="108">
        <v>100</v>
      </c>
    </row>
    <row r="6" spans="1:5" ht="13.25" x14ac:dyDescent="0.25">
      <c r="A6" s="107" t="s">
        <v>253</v>
      </c>
      <c r="B6" s="101">
        <v>200</v>
      </c>
      <c r="C6" s="101">
        <v>500</v>
      </c>
      <c r="D6" s="101">
        <v>500</v>
      </c>
      <c r="E6" s="101">
        <v>200</v>
      </c>
    </row>
    <row r="7" spans="1:5" ht="13.25" x14ac:dyDescent="0.25">
      <c r="A7" s="107" t="s">
        <v>278</v>
      </c>
      <c r="B7" s="101">
        <v>200</v>
      </c>
      <c r="C7" s="101">
        <v>300</v>
      </c>
      <c r="D7" s="101">
        <v>500</v>
      </c>
      <c r="E7" s="101">
        <v>300</v>
      </c>
    </row>
    <row r="9" spans="1:5" ht="13" x14ac:dyDescent="0.3">
      <c r="A9" s="109" t="s">
        <v>279</v>
      </c>
      <c r="B9" s="110">
        <f>SUM(B4:B7)</f>
        <v>1400</v>
      </c>
      <c r="C9" s="110">
        <f>SUM(C4:C7)</f>
        <v>1700</v>
      </c>
      <c r="D9" s="110">
        <f>SUM(D4:D7)</f>
        <v>2700</v>
      </c>
      <c r="E9" s="110">
        <f>SUM(E6:E7)</f>
        <v>500</v>
      </c>
    </row>
  </sheetData>
  <dataConsolidate topLabels="1">
    <dataRefs count="1">
      <dataRef ref="A3:E9" sheet="Connecticut" r:id="rId1"/>
    </dataRefs>
  </dataConsolidate>
  <mergeCells count="1">
    <mergeCell ref="A1:E1"/>
  </mergeCells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3" tint="0.79998168889431442"/>
  </sheetPr>
  <dimension ref="A1:E9"/>
  <sheetViews>
    <sheetView workbookViewId="0">
      <selection activeCell="G23" sqref="G23"/>
    </sheetView>
  </sheetViews>
  <sheetFormatPr defaultColWidth="8.6328125" defaultRowHeight="12.5" x14ac:dyDescent="0.25"/>
  <cols>
    <col min="1" max="1" width="11.36328125" style="101" customWidth="1"/>
    <col min="2" max="16384" width="8.6328125" style="101"/>
  </cols>
  <sheetData>
    <row r="1" spans="1:5" ht="13" x14ac:dyDescent="0.3">
      <c r="A1" s="187" t="s">
        <v>280</v>
      </c>
      <c r="B1" s="187"/>
      <c r="C1" s="187"/>
      <c r="D1" s="187"/>
      <c r="E1" s="187"/>
    </row>
    <row r="3" spans="1:5" ht="13.25" x14ac:dyDescent="0.25">
      <c r="A3" s="105" t="s">
        <v>276</v>
      </c>
      <c r="B3" s="106" t="s">
        <v>272</v>
      </c>
      <c r="C3" s="106" t="s">
        <v>273</v>
      </c>
      <c r="D3" s="106" t="s">
        <v>274</v>
      </c>
      <c r="E3" s="106" t="s">
        <v>275</v>
      </c>
    </row>
    <row r="4" spans="1:5" ht="13.25" x14ac:dyDescent="0.25">
      <c r="A4" s="101" t="s">
        <v>252</v>
      </c>
      <c r="B4" s="101">
        <v>400</v>
      </c>
      <c r="C4" s="101">
        <v>800</v>
      </c>
      <c r="D4" s="101">
        <v>900</v>
      </c>
      <c r="E4" s="101">
        <v>300</v>
      </c>
    </row>
    <row r="5" spans="1:5" ht="13.25" x14ac:dyDescent="0.25">
      <c r="A5" s="101" t="s">
        <v>277</v>
      </c>
      <c r="B5" s="101">
        <v>200</v>
      </c>
      <c r="C5" s="101">
        <v>500</v>
      </c>
      <c r="D5" s="101">
        <v>1200</v>
      </c>
      <c r="E5" s="101">
        <v>100</v>
      </c>
    </row>
    <row r="6" spans="1:5" ht="13.25" x14ac:dyDescent="0.25">
      <c r="A6" s="101" t="s">
        <v>253</v>
      </c>
      <c r="B6" s="101">
        <v>300</v>
      </c>
      <c r="C6" s="101">
        <v>400</v>
      </c>
      <c r="D6" s="101">
        <v>1400</v>
      </c>
      <c r="E6" s="101">
        <v>300</v>
      </c>
    </row>
    <row r="7" spans="1:5" ht="13.25" x14ac:dyDescent="0.25">
      <c r="A7" s="101" t="s">
        <v>278</v>
      </c>
      <c r="B7" s="101">
        <v>100</v>
      </c>
      <c r="C7" s="101">
        <v>300</v>
      </c>
      <c r="D7" s="101">
        <v>500</v>
      </c>
      <c r="E7" s="101">
        <v>300</v>
      </c>
    </row>
    <row r="9" spans="1:5" ht="13" x14ac:dyDescent="0.3">
      <c r="A9" s="109" t="s">
        <v>279</v>
      </c>
      <c r="B9" s="110">
        <f>SUM(B4:B7)</f>
        <v>1000</v>
      </c>
      <c r="C9" s="110">
        <f>SUM(C4:C7)</f>
        <v>2000</v>
      </c>
      <c r="D9" s="110">
        <f>SUM(D4:D7)</f>
        <v>4000</v>
      </c>
      <c r="E9" s="110">
        <f>SUM(E4:E7)</f>
        <v>1000</v>
      </c>
    </row>
  </sheetData>
  <dataConsolidate topLabels="1">
    <dataRefs count="3">
      <dataRef ref="A2:E9" sheet="Connecticut" r:id="rId1"/>
      <dataRef ref="A3:E9" sheet="Maine" r:id="rId2"/>
      <dataRef ref="A2:E9" sheet="New Hampshire" r:id="rId3"/>
    </dataRefs>
  </dataConsolidate>
  <mergeCells count="1">
    <mergeCell ref="A1:E1"/>
  </mergeCells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3" tint="0.79998168889431442"/>
  </sheetPr>
  <dimension ref="A1:E9"/>
  <sheetViews>
    <sheetView workbookViewId="0">
      <selection activeCell="N29" sqref="N29"/>
    </sheetView>
  </sheetViews>
  <sheetFormatPr defaultColWidth="8.6328125" defaultRowHeight="12.5" x14ac:dyDescent="0.25"/>
  <cols>
    <col min="1" max="1" width="11.36328125" style="101" customWidth="1"/>
    <col min="2" max="16384" width="8.6328125" style="101"/>
  </cols>
  <sheetData>
    <row r="1" spans="1:5" ht="13" x14ac:dyDescent="0.3">
      <c r="A1" s="187" t="s">
        <v>281</v>
      </c>
      <c r="B1" s="187"/>
      <c r="C1" s="187"/>
      <c r="D1" s="187"/>
      <c r="E1" s="187"/>
    </row>
    <row r="3" spans="1:5" ht="13.25" x14ac:dyDescent="0.25">
      <c r="A3" s="105" t="s">
        <v>276</v>
      </c>
      <c r="B3" s="106" t="s">
        <v>272</v>
      </c>
      <c r="C3" s="106" t="s">
        <v>273</v>
      </c>
      <c r="D3" s="106" t="s">
        <v>274</v>
      </c>
      <c r="E3" s="106" t="s">
        <v>275</v>
      </c>
    </row>
    <row r="4" spans="1:5" ht="13.25" x14ac:dyDescent="0.25">
      <c r="A4" s="107" t="s">
        <v>252</v>
      </c>
      <c r="B4" s="101">
        <v>500</v>
      </c>
      <c r="C4" s="101">
        <v>600</v>
      </c>
      <c r="D4" s="101">
        <v>700</v>
      </c>
      <c r="E4" s="101">
        <v>400</v>
      </c>
    </row>
    <row r="5" spans="1:5" ht="13.25" x14ac:dyDescent="0.25">
      <c r="A5" s="107" t="s">
        <v>277</v>
      </c>
      <c r="B5" s="101">
        <v>300</v>
      </c>
      <c r="C5" s="101">
        <v>200</v>
      </c>
      <c r="D5" s="101">
        <v>500</v>
      </c>
      <c r="E5" s="101">
        <v>600</v>
      </c>
    </row>
    <row r="6" spans="1:5" ht="13.25" x14ac:dyDescent="0.25">
      <c r="A6" s="107" t="s">
        <v>253</v>
      </c>
      <c r="B6" s="101">
        <v>200</v>
      </c>
      <c r="C6" s="101">
        <v>400</v>
      </c>
      <c r="D6" s="101">
        <v>500</v>
      </c>
      <c r="E6" s="101">
        <v>100</v>
      </c>
    </row>
    <row r="7" spans="1:5" ht="13.25" x14ac:dyDescent="0.25">
      <c r="A7" s="107" t="s">
        <v>278</v>
      </c>
      <c r="B7" s="101">
        <v>300</v>
      </c>
      <c r="C7" s="101">
        <v>300</v>
      </c>
      <c r="D7" s="101">
        <v>100</v>
      </c>
      <c r="E7" s="101">
        <v>200</v>
      </c>
    </row>
    <row r="9" spans="1:5" ht="13" x14ac:dyDescent="0.3">
      <c r="A9" s="109" t="s">
        <v>279</v>
      </c>
      <c r="B9" s="110">
        <f>SUM(B4:B7)</f>
        <v>1300</v>
      </c>
      <c r="C9" s="110">
        <f>SUM(C4:C7)</f>
        <v>1500</v>
      </c>
      <c r="D9" s="110">
        <f>SUM(D4:D7)</f>
        <v>1800</v>
      </c>
      <c r="E9" s="110">
        <f>SUM(E4:E7)</f>
        <v>1300</v>
      </c>
    </row>
  </sheetData>
  <dataConsolidate/>
  <mergeCells count="1">
    <mergeCell ref="A1:E1"/>
  </mergeCells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3" tint="0.79998168889431442"/>
  </sheetPr>
  <dimension ref="A1:E9"/>
  <sheetViews>
    <sheetView workbookViewId="0">
      <selection activeCell="M20" sqref="M20"/>
    </sheetView>
  </sheetViews>
  <sheetFormatPr defaultColWidth="8.6328125" defaultRowHeight="12.5" x14ac:dyDescent="0.25"/>
  <cols>
    <col min="1" max="1" width="11.453125" style="111" bestFit="1" customWidth="1"/>
    <col min="2" max="16384" width="8.6328125" style="111"/>
  </cols>
  <sheetData>
    <row r="1" spans="1:5" ht="13" x14ac:dyDescent="0.3">
      <c r="A1" s="188" t="s">
        <v>282</v>
      </c>
      <c r="B1" s="188"/>
      <c r="C1" s="188"/>
      <c r="D1" s="188"/>
      <c r="E1" s="188"/>
    </row>
    <row r="3" spans="1:5" ht="13.25" x14ac:dyDescent="0.25">
      <c r="A3" s="112" t="s">
        <v>276</v>
      </c>
      <c r="B3" s="113" t="s">
        <v>272</v>
      </c>
      <c r="C3" s="113" t="s">
        <v>273</v>
      </c>
      <c r="D3" s="113" t="s">
        <v>274</v>
      </c>
      <c r="E3" s="113" t="s">
        <v>275</v>
      </c>
    </row>
    <row r="4" spans="1:5" ht="13.25" x14ac:dyDescent="0.25">
      <c r="A4" s="114" t="s">
        <v>252</v>
      </c>
    </row>
    <row r="5" spans="1:5" ht="13.25" x14ac:dyDescent="0.25">
      <c r="A5" s="114" t="s">
        <v>277</v>
      </c>
    </row>
    <row r="6" spans="1:5" ht="13.25" x14ac:dyDescent="0.25">
      <c r="A6" s="114" t="s">
        <v>253</v>
      </c>
    </row>
    <row r="7" spans="1:5" ht="13.25" x14ac:dyDescent="0.25">
      <c r="A7" s="114" t="s">
        <v>278</v>
      </c>
    </row>
    <row r="9" spans="1:5" ht="13" x14ac:dyDescent="0.3">
      <c r="A9" s="115" t="s">
        <v>279</v>
      </c>
      <c r="B9" s="110">
        <f>SUM(B4:B7)</f>
        <v>0</v>
      </c>
      <c r="C9" s="110">
        <f>SUM(C4:C7)</f>
        <v>0</v>
      </c>
      <c r="D9" s="110">
        <f>SUM(D4:D7)</f>
        <v>0</v>
      </c>
      <c r="E9" s="110">
        <f>SUM(E4:E7)</f>
        <v>0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5" tint="0.59999389629810485"/>
  </sheetPr>
  <dimension ref="A1:C7"/>
  <sheetViews>
    <sheetView workbookViewId="0">
      <selection activeCell="I11" sqref="I11"/>
    </sheetView>
  </sheetViews>
  <sheetFormatPr defaultColWidth="9.36328125" defaultRowHeight="12.5" x14ac:dyDescent="0.25"/>
  <cols>
    <col min="1" max="1" width="15.453125" style="111" bestFit="1" customWidth="1"/>
    <col min="2" max="2" width="9.36328125" style="111" customWidth="1"/>
    <col min="3" max="3" width="13.6328125" style="111" bestFit="1" customWidth="1"/>
    <col min="4" max="16384" width="9.36328125" style="111"/>
  </cols>
  <sheetData>
    <row r="1" spans="1:3" ht="23.5" x14ac:dyDescent="0.55000000000000004">
      <c r="A1" s="189" t="s">
        <v>283</v>
      </c>
      <c r="B1" s="189"/>
      <c r="C1" s="189"/>
    </row>
    <row r="2" spans="1:3" ht="15.5" x14ac:dyDescent="0.35">
      <c r="A2" s="190">
        <v>42005</v>
      </c>
      <c r="B2" s="190"/>
      <c r="C2" s="190"/>
    </row>
    <row r="4" spans="1:3" ht="17.5" thickBot="1" x14ac:dyDescent="0.45">
      <c r="A4" s="116" t="s">
        <v>284</v>
      </c>
      <c r="B4" s="116" t="s">
        <v>228</v>
      </c>
      <c r="C4" s="116" t="s">
        <v>285</v>
      </c>
    </row>
    <row r="5" spans="1:3" ht="15" thickTop="1" x14ac:dyDescent="0.35">
      <c r="A5" s="114" t="s">
        <v>286</v>
      </c>
      <c r="B5" s="117">
        <v>34</v>
      </c>
      <c r="C5" s="117">
        <f>B5*15%</f>
        <v>5.0999999999999996</v>
      </c>
    </row>
    <row r="6" spans="1:3" ht="14.5" x14ac:dyDescent="0.35">
      <c r="A6" s="111" t="s">
        <v>287</v>
      </c>
      <c r="B6" s="117">
        <v>45</v>
      </c>
      <c r="C6" s="117">
        <f t="shared" ref="C6:C7" si="0">B6*15%</f>
        <v>6.75</v>
      </c>
    </row>
    <row r="7" spans="1:3" ht="14.5" x14ac:dyDescent="0.35">
      <c r="A7" s="111" t="s">
        <v>288</v>
      </c>
      <c r="B7" s="117">
        <v>22</v>
      </c>
      <c r="C7" s="117">
        <f t="shared" si="0"/>
        <v>3.3</v>
      </c>
    </row>
  </sheetData>
  <mergeCells count="2">
    <mergeCell ref="A1:C1"/>
    <mergeCell ref="A2:C2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5" tint="0.59999389629810485"/>
  </sheetPr>
  <dimension ref="A1:C7"/>
  <sheetViews>
    <sheetView workbookViewId="0">
      <selection sqref="A1:C1"/>
    </sheetView>
  </sheetViews>
  <sheetFormatPr defaultColWidth="9.36328125" defaultRowHeight="12.5" x14ac:dyDescent="0.25"/>
  <cols>
    <col min="1" max="1" width="15.453125" style="111" bestFit="1" customWidth="1"/>
    <col min="2" max="2" width="9.36328125" style="111" customWidth="1"/>
    <col min="3" max="3" width="13.6328125" style="111" bestFit="1" customWidth="1"/>
    <col min="4" max="16384" width="9.36328125" style="111"/>
  </cols>
  <sheetData>
    <row r="1" spans="1:3" ht="23.5" x14ac:dyDescent="0.55000000000000004">
      <c r="A1" s="191" t="s">
        <v>289</v>
      </c>
      <c r="B1" s="191"/>
      <c r="C1" s="191"/>
    </row>
    <row r="2" spans="1:3" ht="15.5" x14ac:dyDescent="0.35">
      <c r="A2" s="190">
        <v>42005</v>
      </c>
      <c r="B2" s="190"/>
      <c r="C2" s="190"/>
    </row>
    <row r="4" spans="1:3" ht="17.5" thickBot="1" x14ac:dyDescent="0.45">
      <c r="A4" s="116" t="s">
        <v>284</v>
      </c>
      <c r="B4" s="116" t="s">
        <v>228</v>
      </c>
      <c r="C4" s="116" t="s">
        <v>285</v>
      </c>
    </row>
    <row r="5" spans="1:3" ht="15" thickTop="1" x14ac:dyDescent="0.35">
      <c r="A5" s="111" t="s">
        <v>288</v>
      </c>
      <c r="B5" s="117">
        <v>22</v>
      </c>
      <c r="C5" s="117">
        <f>B5*15%</f>
        <v>3.3</v>
      </c>
    </row>
    <row r="6" spans="1:3" ht="14.5" x14ac:dyDescent="0.35">
      <c r="A6" s="111" t="s">
        <v>290</v>
      </c>
      <c r="B6" s="117">
        <v>14</v>
      </c>
      <c r="C6" s="117">
        <f t="shared" ref="C6:C7" si="0">B6*15%</f>
        <v>2.1</v>
      </c>
    </row>
    <row r="7" spans="1:3" ht="14.5" x14ac:dyDescent="0.35">
      <c r="A7" s="111" t="s">
        <v>286</v>
      </c>
      <c r="B7" s="117">
        <v>54</v>
      </c>
      <c r="C7" s="117">
        <f t="shared" si="0"/>
        <v>8.1</v>
      </c>
    </row>
  </sheetData>
  <mergeCells count="2">
    <mergeCell ref="A1:C1"/>
    <mergeCell ref="A2:C2"/>
  </mergeCell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5" tint="0.59999389629810485"/>
  </sheetPr>
  <dimension ref="A1:C7"/>
  <sheetViews>
    <sheetView workbookViewId="0">
      <selection activeCell="A4" sqref="A4:C6"/>
    </sheetView>
  </sheetViews>
  <sheetFormatPr defaultColWidth="9.36328125" defaultRowHeight="12.5" x14ac:dyDescent="0.25"/>
  <cols>
    <col min="1" max="1" width="13.453125" style="111" bestFit="1" customWidth="1"/>
    <col min="2" max="2" width="9.36328125" style="111" customWidth="1"/>
    <col min="3" max="3" width="13.6328125" style="111" bestFit="1" customWidth="1"/>
    <col min="4" max="16384" width="9.36328125" style="111"/>
  </cols>
  <sheetData>
    <row r="1" spans="1:3" ht="23.5" x14ac:dyDescent="0.55000000000000004">
      <c r="A1" s="191" t="s">
        <v>291</v>
      </c>
      <c r="B1" s="191"/>
      <c r="C1" s="191"/>
    </row>
    <row r="2" spans="1:3" ht="15.5" x14ac:dyDescent="0.35">
      <c r="A2" s="190">
        <v>42005</v>
      </c>
      <c r="B2" s="190"/>
      <c r="C2" s="190"/>
    </row>
    <row r="4" spans="1:3" ht="17.5" thickBot="1" x14ac:dyDescent="0.45">
      <c r="A4" s="116" t="s">
        <v>284</v>
      </c>
      <c r="B4" s="116" t="s">
        <v>228</v>
      </c>
      <c r="C4" s="116" t="s">
        <v>285</v>
      </c>
    </row>
    <row r="5" spans="1:3" ht="15" thickTop="1" x14ac:dyDescent="0.35">
      <c r="A5" s="111" t="s">
        <v>290</v>
      </c>
      <c r="B5" s="117">
        <v>44</v>
      </c>
      <c r="C5" s="117">
        <f>B5*15%</f>
        <v>6.6</v>
      </c>
    </row>
    <row r="6" spans="1:3" ht="14.5" x14ac:dyDescent="0.35">
      <c r="A6" s="114" t="s">
        <v>287</v>
      </c>
      <c r="B6" s="117">
        <v>32</v>
      </c>
      <c r="C6" s="117">
        <f>B6*15%</f>
        <v>4.8</v>
      </c>
    </row>
    <row r="7" spans="1:3" x14ac:dyDescent="0.25">
      <c r="B7" s="118"/>
      <c r="C7" s="118"/>
    </row>
  </sheetData>
  <mergeCells count="2">
    <mergeCell ref="A1:C1"/>
    <mergeCell ref="A2:C2"/>
  </mergeCell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8">
    <tabColor theme="5" tint="0.59999389629810485"/>
  </sheetPr>
  <dimension ref="A1:C7"/>
  <sheetViews>
    <sheetView topLeftCell="B1" workbookViewId="0">
      <selection activeCell="B5" sqref="B5"/>
    </sheetView>
  </sheetViews>
  <sheetFormatPr defaultColWidth="9.36328125" defaultRowHeight="12.5" x14ac:dyDescent="0.25"/>
  <cols>
    <col min="1" max="1" width="16.36328125" style="111" customWidth="1"/>
    <col min="2" max="3" width="13.6328125" style="111" customWidth="1"/>
    <col min="4" max="16384" width="9.36328125" style="111"/>
  </cols>
  <sheetData>
    <row r="1" spans="1:3" ht="23.5" x14ac:dyDescent="0.55000000000000004">
      <c r="A1" s="165" t="s">
        <v>292</v>
      </c>
      <c r="B1" s="165"/>
      <c r="C1" s="165"/>
    </row>
    <row r="2" spans="1:3" ht="15.5" x14ac:dyDescent="0.35">
      <c r="A2" s="190">
        <v>42005</v>
      </c>
      <c r="B2" s="190"/>
      <c r="C2" s="190"/>
    </row>
    <row r="4" spans="1:3" x14ac:dyDescent="0.25">
      <c r="A4" s="112" t="s">
        <v>293</v>
      </c>
      <c r="B4" s="112"/>
    </row>
    <row r="5" spans="1:3" x14ac:dyDescent="0.25">
      <c r="A5" s="118"/>
      <c r="B5" s="118"/>
    </row>
    <row r="6" spans="1:3" x14ac:dyDescent="0.25">
      <c r="A6" s="118"/>
      <c r="B6" s="118"/>
    </row>
    <row r="7" spans="1:3" x14ac:dyDescent="0.25">
      <c r="A7" s="118"/>
      <c r="B7" s="118"/>
    </row>
  </sheetData>
  <dataConsolidate/>
  <mergeCells count="2">
    <mergeCell ref="A1:C1"/>
    <mergeCell ref="A2:C2"/>
  </mergeCell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"/>
  <sheetViews>
    <sheetView workbookViewId="0">
      <selection activeCell="E10" sqref="E10"/>
    </sheetView>
  </sheetViews>
  <sheetFormatPr defaultRowHeight="14.5" x14ac:dyDescent="0.35"/>
  <cols>
    <col min="1" max="1" width="5.36328125" bestFit="1" customWidth="1"/>
    <col min="2" max="2" width="52.6328125" bestFit="1" customWidth="1"/>
    <col min="3" max="3" width="7.453125" bestFit="1" customWidth="1"/>
  </cols>
  <sheetData>
    <row r="1" spans="1:3" x14ac:dyDescent="0.35">
      <c r="A1" s="20" t="s">
        <v>21</v>
      </c>
      <c r="B1" s="20" t="s">
        <v>23</v>
      </c>
      <c r="C1" s="20" t="s">
        <v>24</v>
      </c>
    </row>
    <row r="2" spans="1:3" x14ac:dyDescent="0.35">
      <c r="A2" s="19">
        <v>45</v>
      </c>
      <c r="B2" s="48" t="s">
        <v>80</v>
      </c>
      <c r="C2" s="19"/>
    </row>
    <row r="3" spans="1:3" x14ac:dyDescent="0.35">
      <c r="A3" s="19">
        <v>90</v>
      </c>
      <c r="B3" s="48" t="s">
        <v>79</v>
      </c>
      <c r="C3" s="19"/>
    </row>
    <row r="4" spans="1:3" x14ac:dyDescent="0.35">
      <c r="A4" s="19">
        <v>78</v>
      </c>
      <c r="B4" s="47" t="s">
        <v>78</v>
      </c>
      <c r="C4" s="19"/>
    </row>
    <row r="8" spans="1:3" x14ac:dyDescent="0.35">
      <c r="B8" t="s">
        <v>22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6"/>
  <sheetViews>
    <sheetView workbookViewId="0">
      <selection activeCell="B4" sqref="B4"/>
    </sheetView>
  </sheetViews>
  <sheetFormatPr defaultRowHeight="14.5" x14ac:dyDescent="0.35"/>
  <cols>
    <col min="1" max="1" width="17.6328125" bestFit="1" customWidth="1"/>
    <col min="2" max="2" width="24.36328125" customWidth="1"/>
    <col min="3" max="3" width="7.6328125" bestFit="1" customWidth="1"/>
  </cols>
  <sheetData>
    <row r="1" spans="1:3" ht="20" thickBot="1" x14ac:dyDescent="0.5">
      <c r="A1" s="44" t="s">
        <v>297</v>
      </c>
      <c r="B1" s="44" t="s">
        <v>296</v>
      </c>
    </row>
    <row r="2" spans="1:3" ht="15" thickTop="1" x14ac:dyDescent="0.35"/>
    <row r="3" spans="1:3" ht="37" x14ac:dyDescent="0.35">
      <c r="A3" s="119" t="s">
        <v>300</v>
      </c>
      <c r="B3" s="119" t="s">
        <v>299</v>
      </c>
      <c r="C3" s="119" t="s">
        <v>301</v>
      </c>
    </row>
    <row r="4" spans="1:3" x14ac:dyDescent="0.35">
      <c r="A4" s="120" t="s">
        <v>294</v>
      </c>
      <c r="B4" s="120">
        <v>4478</v>
      </c>
      <c r="C4" s="121">
        <f>B4/B6</f>
        <v>0.63898401826484019</v>
      </c>
    </row>
    <row r="5" spans="1:3" x14ac:dyDescent="0.35">
      <c r="A5" s="120" t="s">
        <v>295</v>
      </c>
      <c r="B5" s="120">
        <v>2530</v>
      </c>
      <c r="C5" s="121">
        <f>B5/B6</f>
        <v>0.36101598173515981</v>
      </c>
    </row>
    <row r="6" spans="1:3" x14ac:dyDescent="0.35">
      <c r="A6" s="120" t="s">
        <v>298</v>
      </c>
      <c r="B6" s="120">
        <f>SUM(B4:B5)</f>
        <v>7008</v>
      </c>
      <c r="C6" s="122">
        <f>SUM(C4:C5)</f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/>
  <dimension ref="A1:N25"/>
  <sheetViews>
    <sheetView workbookViewId="0">
      <selection activeCell="F11" sqref="F11"/>
    </sheetView>
  </sheetViews>
  <sheetFormatPr defaultColWidth="9.36328125" defaultRowHeight="14.5" x14ac:dyDescent="0.35"/>
  <cols>
    <col min="1" max="1" width="4.6328125" style="123" customWidth="1"/>
    <col min="2" max="2" width="24.453125" style="123" customWidth="1"/>
    <col min="3" max="3" width="11.36328125" style="123" customWidth="1"/>
    <col min="4" max="4" width="12.453125" style="123" customWidth="1"/>
    <col min="5" max="5" width="12.453125" style="123" bestFit="1" customWidth="1"/>
    <col min="6" max="6" width="12.453125" style="123" customWidth="1"/>
    <col min="7" max="7" width="1" style="111" customWidth="1"/>
    <col min="8" max="8" width="1" style="123" customWidth="1"/>
    <col min="9" max="9" width="4.6328125" style="123" customWidth="1"/>
    <col min="10" max="10" width="18.36328125" style="123" customWidth="1"/>
    <col min="11" max="11" width="12.453125" style="123" customWidth="1"/>
    <col min="12" max="12" width="9.453125" style="123" bestFit="1" customWidth="1"/>
    <col min="13" max="14" width="13.36328125" style="123" bestFit="1" customWidth="1"/>
    <col min="15" max="16384" width="9.36328125" style="123"/>
  </cols>
  <sheetData>
    <row r="1" spans="1:11" ht="23.5" x14ac:dyDescent="0.55000000000000004">
      <c r="A1" s="194" t="s">
        <v>302</v>
      </c>
      <c r="B1" s="194"/>
      <c r="C1" s="194"/>
      <c r="D1" s="194"/>
      <c r="E1" s="194"/>
      <c r="F1" s="194"/>
    </row>
    <row r="3" spans="1:11" x14ac:dyDescent="0.35">
      <c r="B3" s="124" t="s">
        <v>303</v>
      </c>
      <c r="C3" s="125">
        <v>8000</v>
      </c>
    </row>
    <row r="4" spans="1:11" x14ac:dyDescent="0.35">
      <c r="B4" s="124" t="s">
        <v>304</v>
      </c>
      <c r="C4" s="126">
        <v>0.14199999999999999</v>
      </c>
    </row>
    <row r="5" spans="1:11" ht="29" x14ac:dyDescent="0.35">
      <c r="B5" s="127" t="s">
        <v>305</v>
      </c>
      <c r="C5" s="128">
        <v>48</v>
      </c>
    </row>
    <row r="6" spans="1:11" x14ac:dyDescent="0.35">
      <c r="C6" s="129"/>
    </row>
    <row r="7" spans="1:11" ht="20" thickBot="1" x14ac:dyDescent="0.5">
      <c r="B7" s="44" t="s">
        <v>306</v>
      </c>
      <c r="J7" s="44" t="s">
        <v>307</v>
      </c>
    </row>
    <row r="8" spans="1:11" ht="15" thickTop="1" x14ac:dyDescent="0.35">
      <c r="C8" s="130">
        <f>PMT($C$4/12,$C$5,$C$3)</f>
        <v>-219.41526806553765</v>
      </c>
      <c r="K8" s="130">
        <f>PMT($C$4/12,$C$5,$C$3)</f>
        <v>-219.41526806553765</v>
      </c>
    </row>
    <row r="9" spans="1:11" ht="15" customHeight="1" x14ac:dyDescent="0.35">
      <c r="A9" s="193" t="s">
        <v>308</v>
      </c>
      <c r="B9" s="131">
        <v>0.12</v>
      </c>
      <c r="C9" s="75"/>
      <c r="I9" s="193" t="s">
        <v>309</v>
      </c>
      <c r="J9" s="132">
        <v>12</v>
      </c>
      <c r="K9" s="75"/>
    </row>
    <row r="10" spans="1:11" x14ac:dyDescent="0.35">
      <c r="A10" s="193"/>
      <c r="B10" s="131">
        <v>0.125</v>
      </c>
      <c r="C10" s="75"/>
      <c r="I10" s="193"/>
      <c r="J10" s="132">
        <v>24</v>
      </c>
      <c r="K10" s="75"/>
    </row>
    <row r="11" spans="1:11" x14ac:dyDescent="0.35">
      <c r="A11" s="193"/>
      <c r="B11" s="131">
        <v>0.13</v>
      </c>
      <c r="C11" s="75"/>
      <c r="I11" s="193"/>
      <c r="J11" s="132">
        <v>36</v>
      </c>
      <c r="K11" s="75"/>
    </row>
    <row r="12" spans="1:11" x14ac:dyDescent="0.35">
      <c r="A12" s="193"/>
      <c r="B12" s="131">
        <v>0.13500000000000001</v>
      </c>
      <c r="C12" s="75"/>
      <c r="I12" s="193"/>
      <c r="J12" s="132">
        <v>48</v>
      </c>
      <c r="K12" s="75"/>
    </row>
    <row r="13" spans="1:11" x14ac:dyDescent="0.35">
      <c r="A13" s="193"/>
      <c r="B13" s="131">
        <v>0.14000000000000001</v>
      </c>
      <c r="C13" s="75"/>
      <c r="I13" s="193"/>
      <c r="J13" s="132">
        <v>60</v>
      </c>
      <c r="K13" s="75"/>
    </row>
    <row r="14" spans="1:11" x14ac:dyDescent="0.35">
      <c r="A14" s="193"/>
      <c r="B14" s="131">
        <v>0.14499999999999999</v>
      </c>
      <c r="C14" s="75"/>
      <c r="I14" s="193"/>
      <c r="J14" s="132">
        <v>72</v>
      </c>
      <c r="K14" s="75"/>
    </row>
    <row r="15" spans="1:11" x14ac:dyDescent="0.35">
      <c r="A15" s="193"/>
      <c r="B15" s="131">
        <v>0.15</v>
      </c>
      <c r="C15" s="75"/>
      <c r="I15" s="193"/>
      <c r="J15" s="132">
        <v>84</v>
      </c>
      <c r="K15" s="75"/>
    </row>
    <row r="16" spans="1:11" x14ac:dyDescent="0.35">
      <c r="A16" s="133"/>
      <c r="B16" s="134"/>
    </row>
    <row r="17" spans="1:14" ht="20" thickBot="1" x14ac:dyDescent="0.5">
      <c r="B17" s="44" t="s">
        <v>306</v>
      </c>
      <c r="C17" s="192" t="s">
        <v>309</v>
      </c>
      <c r="D17" s="192"/>
      <c r="E17" s="192"/>
      <c r="F17" s="192"/>
      <c r="H17" s="135"/>
      <c r="J17" s="44" t="s">
        <v>307</v>
      </c>
      <c r="K17" s="192" t="s">
        <v>308</v>
      </c>
      <c r="L17" s="192"/>
      <c r="M17" s="192"/>
      <c r="N17" s="192"/>
    </row>
    <row r="18" spans="1:14" ht="15.75" customHeight="1" thickTop="1" x14ac:dyDescent="0.35">
      <c r="B18" s="130">
        <f>PMT($C$4/12,$C$5,$C$3)</f>
        <v>-219.41526806553765</v>
      </c>
      <c r="C18" s="136">
        <v>190</v>
      </c>
      <c r="D18" s="136">
        <v>240</v>
      </c>
      <c r="E18" s="136">
        <v>360</v>
      </c>
      <c r="F18" s="136">
        <v>420</v>
      </c>
      <c r="H18" s="137"/>
      <c r="J18" s="130">
        <f>PMT($C$4/12,$C$5,$C$3)</f>
        <v>-219.41526806553765</v>
      </c>
      <c r="K18" s="131">
        <v>0.16</v>
      </c>
      <c r="L18" s="131">
        <v>0.16500000000000001</v>
      </c>
      <c r="M18" s="131">
        <v>0.17</v>
      </c>
      <c r="N18" s="131">
        <v>0.17499999999999999</v>
      </c>
    </row>
    <row r="19" spans="1:14" x14ac:dyDescent="0.35">
      <c r="A19" s="193" t="s">
        <v>308</v>
      </c>
      <c r="B19" s="131">
        <v>0.12</v>
      </c>
      <c r="C19" s="138"/>
      <c r="D19" s="138"/>
      <c r="E19" s="138"/>
      <c r="F19" s="138"/>
      <c r="H19" s="139"/>
      <c r="I19" s="193" t="s">
        <v>309</v>
      </c>
      <c r="J19" s="132">
        <v>12</v>
      </c>
      <c r="K19" s="138"/>
      <c r="L19" s="138"/>
      <c r="M19" s="138"/>
      <c r="N19" s="138"/>
    </row>
    <row r="20" spans="1:14" x14ac:dyDescent="0.35">
      <c r="A20" s="193"/>
      <c r="B20" s="131">
        <v>0.125</v>
      </c>
      <c r="C20" s="138"/>
      <c r="D20" s="138"/>
      <c r="E20" s="138"/>
      <c r="F20" s="138"/>
      <c r="H20" s="139"/>
      <c r="I20" s="193"/>
      <c r="J20" s="132">
        <v>24</v>
      </c>
      <c r="K20" s="138"/>
      <c r="L20" s="138"/>
      <c r="M20" s="138"/>
      <c r="N20" s="138"/>
    </row>
    <row r="21" spans="1:14" x14ac:dyDescent="0.35">
      <c r="A21" s="193"/>
      <c r="B21" s="131">
        <v>0.13</v>
      </c>
      <c r="C21" s="138"/>
      <c r="D21" s="138"/>
      <c r="E21" s="138"/>
      <c r="F21" s="138"/>
      <c r="H21" s="139"/>
      <c r="I21" s="193"/>
      <c r="J21" s="132">
        <v>36</v>
      </c>
      <c r="K21" s="138"/>
      <c r="L21" s="138"/>
      <c r="M21" s="138"/>
      <c r="N21" s="138"/>
    </row>
    <row r="22" spans="1:14" x14ac:dyDescent="0.35">
      <c r="A22" s="193"/>
      <c r="B22" s="131">
        <v>0.13500000000000001</v>
      </c>
      <c r="C22" s="138"/>
      <c r="D22" s="138"/>
      <c r="E22" s="138"/>
      <c r="F22" s="138"/>
      <c r="H22" s="139"/>
      <c r="I22" s="193"/>
      <c r="J22" s="132">
        <v>48</v>
      </c>
      <c r="K22" s="138"/>
      <c r="L22" s="138"/>
      <c r="M22" s="138"/>
      <c r="N22" s="138"/>
    </row>
    <row r="23" spans="1:14" x14ac:dyDescent="0.35">
      <c r="A23" s="193"/>
      <c r="B23" s="131">
        <v>0.14000000000000001</v>
      </c>
      <c r="C23" s="138"/>
      <c r="D23" s="138"/>
      <c r="E23" s="138"/>
      <c r="F23" s="138"/>
      <c r="H23" s="139"/>
      <c r="I23" s="193"/>
      <c r="J23" s="132">
        <v>60</v>
      </c>
      <c r="K23" s="138"/>
      <c r="L23" s="138"/>
      <c r="M23" s="138"/>
      <c r="N23" s="138"/>
    </row>
    <row r="24" spans="1:14" x14ac:dyDescent="0.35">
      <c r="A24" s="193"/>
      <c r="B24" s="131">
        <v>0.14499999999999999</v>
      </c>
      <c r="C24" s="138"/>
      <c r="D24" s="138"/>
      <c r="E24" s="138"/>
      <c r="F24" s="138"/>
      <c r="H24" s="139"/>
      <c r="I24" s="193"/>
      <c r="J24" s="132">
        <v>72</v>
      </c>
      <c r="K24" s="138"/>
      <c r="L24" s="138"/>
      <c r="M24" s="138"/>
      <c r="N24" s="138"/>
    </row>
    <row r="25" spans="1:14" x14ac:dyDescent="0.35">
      <c r="A25" s="193"/>
      <c r="B25" s="131">
        <v>0.15</v>
      </c>
      <c r="C25" s="138"/>
      <c r="D25" s="138"/>
      <c r="E25" s="138"/>
      <c r="F25" s="138"/>
      <c r="H25" s="139"/>
      <c r="I25" s="193"/>
      <c r="J25" s="132">
        <v>84</v>
      </c>
      <c r="K25" s="138"/>
      <c r="L25" s="138"/>
      <c r="M25" s="138"/>
      <c r="N25" s="138"/>
    </row>
  </sheetData>
  <mergeCells count="7">
    <mergeCell ref="K17:N17"/>
    <mergeCell ref="A19:A25"/>
    <mergeCell ref="I19:I25"/>
    <mergeCell ref="A1:F1"/>
    <mergeCell ref="A9:A15"/>
    <mergeCell ref="I9:I15"/>
    <mergeCell ref="C17:F17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B1:G14"/>
  <sheetViews>
    <sheetView workbookViewId="0">
      <selection activeCell="I23" sqref="I23"/>
    </sheetView>
  </sheetViews>
  <sheetFormatPr defaultColWidth="9.08984375" defaultRowHeight="14.5" x14ac:dyDescent="0.35"/>
  <cols>
    <col min="1" max="1" width="9.08984375" style="140"/>
    <col min="2" max="2" width="11.453125" style="140" customWidth="1"/>
    <col min="3" max="6" width="14.6328125" style="140" bestFit="1" customWidth="1"/>
    <col min="7" max="7" width="16.6328125" style="140" bestFit="1" customWidth="1"/>
    <col min="8" max="16384" width="9.08984375" style="140"/>
  </cols>
  <sheetData>
    <row r="1" spans="2:7" ht="23.5" x14ac:dyDescent="0.55000000000000004">
      <c r="B1" s="196" t="s">
        <v>317</v>
      </c>
      <c r="C1" s="196"/>
      <c r="D1" s="196"/>
      <c r="E1" s="196"/>
      <c r="F1" s="196"/>
      <c r="G1" s="196"/>
    </row>
    <row r="3" spans="2:7" s="146" customFormat="1" ht="16" thickBot="1" x14ac:dyDescent="0.4">
      <c r="B3" s="147" t="s">
        <v>316</v>
      </c>
      <c r="C3" s="147" t="s">
        <v>315</v>
      </c>
      <c r="D3" s="147" t="s">
        <v>314</v>
      </c>
      <c r="E3" s="147" t="s">
        <v>313</v>
      </c>
      <c r="F3" s="147" t="s">
        <v>312</v>
      </c>
      <c r="G3" s="147" t="s">
        <v>311</v>
      </c>
    </row>
    <row r="4" spans="2:7" ht="16" thickTop="1" x14ac:dyDescent="0.35">
      <c r="B4" s="142" t="s">
        <v>263</v>
      </c>
      <c r="C4" s="145">
        <f>80000*C11+77000</f>
        <v>79640</v>
      </c>
      <c r="D4" s="145">
        <f>C4*C11+C4</f>
        <v>82268.12</v>
      </c>
      <c r="E4" s="145">
        <f>D4*C11+D4</f>
        <v>84982.967959999994</v>
      </c>
      <c r="F4" s="145">
        <f>E4*C11+E4</f>
        <v>87787.405902679995</v>
      </c>
      <c r="G4" s="138">
        <f>SUM(C4:F4)</f>
        <v>334678.49386267998</v>
      </c>
    </row>
    <row r="5" spans="2:7" ht="15.5" x14ac:dyDescent="0.35">
      <c r="B5" s="142" t="s">
        <v>247</v>
      </c>
      <c r="C5" s="145">
        <f>80000*C12+78000</f>
        <v>79840</v>
      </c>
      <c r="D5" s="145">
        <f>C5*C12+C5</f>
        <v>81676.320000000007</v>
      </c>
      <c r="E5" s="145">
        <f>D5*C12+D5</f>
        <v>83554.875360000005</v>
      </c>
      <c r="F5" s="145">
        <f>E5*C12+E5</f>
        <v>85476.63749328001</v>
      </c>
      <c r="G5" s="138">
        <f>SUM(C5:F5)</f>
        <v>330547.83285328001</v>
      </c>
    </row>
    <row r="6" spans="2:7" ht="15.5" x14ac:dyDescent="0.35">
      <c r="B6" s="142" t="s">
        <v>267</v>
      </c>
      <c r="C6" s="145">
        <f>80000*C13+87000</f>
        <v>90440</v>
      </c>
      <c r="D6" s="145">
        <f>C6*C13+C6</f>
        <v>94328.92</v>
      </c>
      <c r="E6" s="145">
        <f>D6*C13+D6</f>
        <v>98385.063559999995</v>
      </c>
      <c r="F6" s="145">
        <f>E6*C13+E6</f>
        <v>102615.62129308</v>
      </c>
      <c r="G6" s="138">
        <f>SUM(C6:F6)</f>
        <v>385769.60485307995</v>
      </c>
    </row>
    <row r="7" spans="2:7" ht="15.5" x14ac:dyDescent="0.35">
      <c r="B7" s="142" t="s">
        <v>265</v>
      </c>
      <c r="C7" s="145">
        <f>80000*C14+97000</f>
        <v>97880</v>
      </c>
      <c r="D7" s="145">
        <f>C7*C14+C7</f>
        <v>98956.68</v>
      </c>
      <c r="E7" s="145">
        <f>D7*C14+D7</f>
        <v>100045.20348</v>
      </c>
      <c r="F7" s="145">
        <f>E7*C14+E7</f>
        <v>101145.70071828</v>
      </c>
      <c r="G7" s="138">
        <f>SUM(C7:F7)</f>
        <v>398027.58419827995</v>
      </c>
    </row>
    <row r="8" spans="2:7" ht="15" thickBot="1" x14ac:dyDescent="0.4">
      <c r="B8" s="144" t="s">
        <v>279</v>
      </c>
      <c r="C8" s="143">
        <f>SUM(C4:C7)</f>
        <v>347800</v>
      </c>
      <c r="D8" s="143">
        <f>SUM(D4:D7)</f>
        <v>357230.04</v>
      </c>
      <c r="E8" s="143">
        <f>SUM(E4:E7)</f>
        <v>366968.11035999993</v>
      </c>
      <c r="F8" s="143">
        <f>SUM(F4:F7)</f>
        <v>377025.36540731997</v>
      </c>
      <c r="G8" s="143">
        <f>SUM(G4:G7)</f>
        <v>1449023.5157673198</v>
      </c>
    </row>
    <row r="9" spans="2:7" ht="15" thickTop="1" x14ac:dyDescent="0.35"/>
    <row r="10" spans="2:7" ht="16" thickBot="1" x14ac:dyDescent="0.4">
      <c r="B10" s="195" t="s">
        <v>310</v>
      </c>
      <c r="C10" s="195"/>
    </row>
    <row r="11" spans="2:7" ht="16" thickTop="1" x14ac:dyDescent="0.35">
      <c r="B11" s="142" t="s">
        <v>263</v>
      </c>
      <c r="C11" s="141">
        <v>3.3000000000000002E-2</v>
      </c>
    </row>
    <row r="12" spans="2:7" ht="15.5" x14ac:dyDescent="0.35">
      <c r="B12" s="142" t="s">
        <v>247</v>
      </c>
      <c r="C12" s="141">
        <v>2.3E-2</v>
      </c>
    </row>
    <row r="13" spans="2:7" ht="15.5" x14ac:dyDescent="0.35">
      <c r="B13" s="142" t="s">
        <v>267</v>
      </c>
      <c r="C13" s="141">
        <v>4.2999999999999997E-2</v>
      </c>
    </row>
    <row r="14" spans="2:7" ht="15.5" x14ac:dyDescent="0.35">
      <c r="B14" s="142" t="s">
        <v>265</v>
      </c>
      <c r="C14" s="141">
        <v>1.0999999999999999E-2</v>
      </c>
    </row>
  </sheetData>
  <mergeCells count="2">
    <mergeCell ref="B10:C10"/>
    <mergeCell ref="B1:G1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K14" sqref="K14"/>
    </sheetView>
  </sheetViews>
  <sheetFormatPr defaultColWidth="8.81640625" defaultRowHeight="12.5" x14ac:dyDescent="0.25"/>
  <cols>
    <col min="1" max="16384" width="8.81640625" style="155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59999389629810485"/>
  </sheetPr>
  <dimension ref="A1:G26"/>
  <sheetViews>
    <sheetView zoomScale="130" zoomScaleNormal="130" workbookViewId="0">
      <selection activeCell="K14" sqref="K14"/>
    </sheetView>
  </sheetViews>
  <sheetFormatPr defaultColWidth="8.81640625" defaultRowHeight="14.5" x14ac:dyDescent="0.35"/>
  <cols>
    <col min="1" max="1" width="12.453125" style="156" bestFit="1" customWidth="1"/>
    <col min="2" max="5" width="10.81640625" style="156" customWidth="1"/>
    <col min="6" max="6" width="10.1796875" style="156" customWidth="1"/>
    <col min="7" max="7" width="11.453125" style="156" customWidth="1"/>
    <col min="8" max="8" width="6.453125" style="156" bestFit="1" customWidth="1"/>
    <col min="9" max="16384" width="8.81640625" style="156"/>
  </cols>
  <sheetData>
    <row r="1" spans="1:7" x14ac:dyDescent="0.35">
      <c r="A1" s="158" t="s">
        <v>416</v>
      </c>
      <c r="B1" s="158"/>
      <c r="C1" s="158"/>
      <c r="D1" s="158"/>
      <c r="E1" s="158"/>
      <c r="F1" s="158"/>
      <c r="G1" s="160"/>
    </row>
    <row r="2" spans="1:7" x14ac:dyDescent="0.35">
      <c r="A2" s="159" t="s">
        <v>415</v>
      </c>
      <c r="B2" s="158"/>
      <c r="C2" s="158"/>
      <c r="D2" s="158"/>
      <c r="E2" s="158"/>
    </row>
    <row r="3" spans="1:7" x14ac:dyDescent="0.35">
      <c r="A3" s="159"/>
      <c r="B3" s="158"/>
      <c r="C3" s="158"/>
      <c r="D3" s="158"/>
      <c r="E3" s="158"/>
    </row>
    <row r="4" spans="1:7" x14ac:dyDescent="0.35">
      <c r="A4" s="159"/>
      <c r="B4" s="158" t="s">
        <v>414</v>
      </c>
      <c r="C4" s="158"/>
      <c r="D4" s="158"/>
      <c r="E4" s="158"/>
    </row>
    <row r="5" spans="1:7" x14ac:dyDescent="0.35">
      <c r="B5" s="156" t="s">
        <v>413</v>
      </c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 t="s">
        <v>412</v>
      </c>
      <c r="B7" s="157">
        <v>3241</v>
      </c>
      <c r="C7" s="157">
        <v>3109</v>
      </c>
      <c r="D7" s="157">
        <v>3703</v>
      </c>
      <c r="E7" s="157">
        <v>4246</v>
      </c>
      <c r="F7" s="157"/>
    </row>
    <row r="8" spans="1:7" x14ac:dyDescent="0.35">
      <c r="A8" s="158" t="s">
        <v>411</v>
      </c>
      <c r="B8" s="157">
        <v>4712</v>
      </c>
      <c r="C8" s="157">
        <v>4895</v>
      </c>
      <c r="D8" s="157">
        <v>4107</v>
      </c>
      <c r="E8" s="157">
        <v>4754</v>
      </c>
      <c r="F8" s="157"/>
    </row>
    <row r="9" spans="1:7" x14ac:dyDescent="0.35">
      <c r="A9" s="158" t="s">
        <v>410</v>
      </c>
      <c r="B9" s="157">
        <v>3860</v>
      </c>
      <c r="C9" s="157">
        <v>4816</v>
      </c>
      <c r="D9" s="157">
        <v>3632</v>
      </c>
      <c r="E9" s="157">
        <v>3307</v>
      </c>
      <c r="F9" s="157"/>
    </row>
    <row r="10" spans="1:7" x14ac:dyDescent="0.35">
      <c r="A10" s="158" t="s">
        <v>409</v>
      </c>
      <c r="B10" s="157">
        <v>3027</v>
      </c>
      <c r="C10" s="157">
        <v>3119</v>
      </c>
      <c r="D10" s="157">
        <v>4895</v>
      </c>
      <c r="E10" s="157">
        <v>3532</v>
      </c>
      <c r="F10" s="157"/>
    </row>
    <row r="11" spans="1:7" x14ac:dyDescent="0.35">
      <c r="A11" s="158" t="s">
        <v>408</v>
      </c>
      <c r="B11" s="157">
        <v>4813</v>
      </c>
      <c r="C11" s="157">
        <v>3237</v>
      </c>
      <c r="D11" s="157">
        <v>3324</v>
      </c>
      <c r="E11" s="157">
        <v>4762</v>
      </c>
    </row>
    <row r="12" spans="1:7" x14ac:dyDescent="0.35">
      <c r="A12" s="158" t="s">
        <v>407</v>
      </c>
      <c r="B12" s="157">
        <v>4167</v>
      </c>
      <c r="C12" s="157">
        <v>3382</v>
      </c>
      <c r="D12" s="157">
        <v>4458</v>
      </c>
      <c r="E12" s="157">
        <v>4199</v>
      </c>
    </row>
    <row r="13" spans="1:7" x14ac:dyDescent="0.35">
      <c r="A13" s="158"/>
      <c r="B13" s="157"/>
      <c r="C13" s="157"/>
      <c r="D13" s="157"/>
      <c r="E13" s="157"/>
    </row>
    <row r="14" spans="1:7" x14ac:dyDescent="0.35">
      <c r="A14" s="158"/>
      <c r="B14" s="157"/>
      <c r="C14" s="157"/>
      <c r="D14" s="157"/>
      <c r="E14" s="157"/>
    </row>
    <row r="15" spans="1:7" x14ac:dyDescent="0.35">
      <c r="A15" s="158"/>
      <c r="B15" s="157"/>
      <c r="C15" s="157"/>
      <c r="D15" s="157"/>
      <c r="E15" s="157"/>
    </row>
    <row r="16" spans="1:7" x14ac:dyDescent="0.35">
      <c r="A16" s="158"/>
      <c r="B16" s="157"/>
      <c r="C16" s="157"/>
      <c r="D16" s="157"/>
      <c r="E16" s="157"/>
    </row>
    <row r="17" spans="1:5" x14ac:dyDescent="0.35">
      <c r="A17" s="158"/>
      <c r="B17" s="157"/>
      <c r="C17" s="157"/>
      <c r="D17" s="157"/>
      <c r="E17" s="157"/>
    </row>
    <row r="18" spans="1:5" x14ac:dyDescent="0.35">
      <c r="A18" s="158"/>
      <c r="B18" s="157"/>
      <c r="C18" s="157"/>
      <c r="D18" s="157"/>
      <c r="E18" s="157"/>
    </row>
    <row r="19" spans="1:5" x14ac:dyDescent="0.35">
      <c r="A19" s="158"/>
      <c r="B19" s="157"/>
      <c r="C19" s="157"/>
      <c r="D19" s="157"/>
      <c r="E19" s="157"/>
    </row>
    <row r="20" spans="1:5" x14ac:dyDescent="0.35">
      <c r="A20" s="158"/>
      <c r="B20" s="157"/>
      <c r="C20" s="157"/>
      <c r="D20" s="157"/>
      <c r="E20" s="157"/>
    </row>
    <row r="21" spans="1:5" x14ac:dyDescent="0.35">
      <c r="A21" s="158"/>
      <c r="B21" s="157"/>
      <c r="C21" s="157"/>
      <c r="D21" s="157"/>
      <c r="E21" s="157"/>
    </row>
    <row r="22" spans="1:5" x14ac:dyDescent="0.35">
      <c r="A22" s="158"/>
      <c r="B22" s="157"/>
      <c r="C22" s="157"/>
      <c r="D22" s="157"/>
      <c r="E22" s="157"/>
    </row>
    <row r="23" spans="1:5" x14ac:dyDescent="0.35">
      <c r="A23" s="158"/>
      <c r="B23" s="157"/>
      <c r="C23" s="157"/>
      <c r="D23" s="157"/>
      <c r="E23" s="157"/>
    </row>
    <row r="24" spans="1:5" x14ac:dyDescent="0.35">
      <c r="A24" s="158"/>
      <c r="B24" s="157"/>
      <c r="C24" s="157"/>
      <c r="D24" s="157"/>
      <c r="E24" s="157"/>
    </row>
    <row r="25" spans="1:5" x14ac:dyDescent="0.35">
      <c r="A25" s="158"/>
      <c r="B25" s="157"/>
      <c r="C25" s="157"/>
      <c r="D25" s="157"/>
      <c r="E25" s="157"/>
    </row>
    <row r="26" spans="1:5" x14ac:dyDescent="0.35">
      <c r="A26" s="158"/>
      <c r="B26" s="157"/>
      <c r="C26" s="157"/>
      <c r="D26" s="157"/>
      <c r="E26" s="157"/>
    </row>
  </sheetData>
  <pageMargins left="0.75" right="0.75" top="1" bottom="1" header="0.5" footer="0.5"/>
  <pageSetup orientation="portrait" horizontalDpi="1200" verticalDpi="12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59999389629810485"/>
  </sheetPr>
  <dimension ref="A1:G26"/>
  <sheetViews>
    <sheetView zoomScale="130" zoomScaleNormal="130" workbookViewId="0">
      <selection activeCell="K14" sqref="K14"/>
    </sheetView>
  </sheetViews>
  <sheetFormatPr defaultColWidth="8.81640625" defaultRowHeight="14.5" x14ac:dyDescent="0.35"/>
  <cols>
    <col min="1" max="1" width="12.453125" style="156" bestFit="1" customWidth="1"/>
    <col min="2" max="5" width="10.81640625" style="156" customWidth="1"/>
    <col min="6" max="6" width="10.1796875" style="156" customWidth="1"/>
    <col min="7" max="7" width="11.453125" style="156" customWidth="1"/>
    <col min="8" max="8" width="6.453125" style="156" bestFit="1" customWidth="1"/>
    <col min="9" max="16384" width="8.81640625" style="156"/>
  </cols>
  <sheetData>
    <row r="1" spans="1:7" x14ac:dyDescent="0.35">
      <c r="A1" s="158" t="s">
        <v>416</v>
      </c>
      <c r="B1" s="158"/>
      <c r="C1" s="158"/>
      <c r="D1" s="158"/>
      <c r="E1" s="158"/>
      <c r="F1" s="158"/>
      <c r="G1" s="160"/>
    </row>
    <row r="2" spans="1:7" x14ac:dyDescent="0.35">
      <c r="A2" s="159" t="s">
        <v>415</v>
      </c>
      <c r="B2" s="158"/>
      <c r="C2" s="158"/>
      <c r="D2" s="158"/>
      <c r="E2" s="158"/>
    </row>
    <row r="3" spans="1:7" x14ac:dyDescent="0.35">
      <c r="A3" s="159"/>
      <c r="B3" s="158"/>
      <c r="C3" s="158"/>
      <c r="D3" s="158"/>
      <c r="E3" s="158"/>
    </row>
    <row r="4" spans="1:7" x14ac:dyDescent="0.35">
      <c r="A4" s="159"/>
      <c r="B4" s="158" t="s">
        <v>414</v>
      </c>
      <c r="C4" s="158"/>
      <c r="D4" s="158"/>
      <c r="E4" s="158"/>
    </row>
    <row r="5" spans="1:7" x14ac:dyDescent="0.35">
      <c r="B5" s="156" t="s">
        <v>413</v>
      </c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 t="s">
        <v>412</v>
      </c>
      <c r="B7" s="157">
        <v>3241</v>
      </c>
      <c r="C7" s="157">
        <v>3109</v>
      </c>
      <c r="D7" s="157">
        <v>3703</v>
      </c>
      <c r="E7" s="157">
        <v>4246</v>
      </c>
      <c r="F7" s="157"/>
    </row>
    <row r="8" spans="1:7" x14ac:dyDescent="0.35">
      <c r="A8" s="158" t="s">
        <v>411</v>
      </c>
      <c r="B8" s="157">
        <v>4712</v>
      </c>
      <c r="C8" s="157">
        <v>4895</v>
      </c>
      <c r="D8" s="157">
        <v>4107</v>
      </c>
      <c r="E8" s="157">
        <v>4754</v>
      </c>
      <c r="F8" s="157"/>
    </row>
    <row r="9" spans="1:7" x14ac:dyDescent="0.35">
      <c r="A9" s="158" t="s">
        <v>410</v>
      </c>
      <c r="B9" s="157">
        <v>3860</v>
      </c>
      <c r="C9" s="157">
        <v>4816</v>
      </c>
      <c r="D9" s="157">
        <v>3632</v>
      </c>
      <c r="E9" s="157">
        <v>3307</v>
      </c>
      <c r="F9" s="157"/>
    </row>
    <row r="10" spans="1:7" x14ac:dyDescent="0.35">
      <c r="A10" s="158" t="s">
        <v>409</v>
      </c>
      <c r="B10" s="157">
        <v>3027</v>
      </c>
      <c r="C10" s="157">
        <v>3119</v>
      </c>
      <c r="D10" s="157">
        <v>4895</v>
      </c>
      <c r="E10" s="157">
        <v>3532</v>
      </c>
      <c r="F10" s="157"/>
    </row>
    <row r="11" spans="1:7" x14ac:dyDescent="0.35">
      <c r="A11" s="158" t="s">
        <v>408</v>
      </c>
      <c r="B11" s="157">
        <v>4813</v>
      </c>
      <c r="C11" s="157">
        <v>3237</v>
      </c>
      <c r="D11" s="157">
        <v>3324</v>
      </c>
      <c r="E11" s="157">
        <v>4762</v>
      </c>
    </row>
    <row r="12" spans="1:7" x14ac:dyDescent="0.35">
      <c r="A12" s="158" t="s">
        <v>407</v>
      </c>
      <c r="B12" s="157">
        <v>4167</v>
      </c>
      <c r="C12" s="157">
        <v>3382</v>
      </c>
      <c r="D12" s="157">
        <v>4458</v>
      </c>
      <c r="E12" s="157">
        <v>4199</v>
      </c>
    </row>
    <row r="13" spans="1:7" x14ac:dyDescent="0.35">
      <c r="A13" s="158"/>
      <c r="B13" s="157"/>
      <c r="C13" s="157"/>
      <c r="D13" s="157"/>
      <c r="E13" s="157"/>
    </row>
    <row r="14" spans="1:7" x14ac:dyDescent="0.35">
      <c r="A14" s="158"/>
      <c r="B14" s="157"/>
      <c r="C14" s="157"/>
      <c r="D14" s="157"/>
      <c r="E14" s="157"/>
    </row>
    <row r="15" spans="1:7" x14ac:dyDescent="0.35">
      <c r="A15" s="158"/>
      <c r="B15" s="157"/>
      <c r="C15" s="157"/>
      <c r="D15" s="157"/>
      <c r="E15" s="157"/>
    </row>
    <row r="16" spans="1:7" x14ac:dyDescent="0.35">
      <c r="A16" s="158"/>
      <c r="B16" s="157"/>
      <c r="C16" s="157"/>
      <c r="D16" s="157"/>
      <c r="E16" s="157"/>
    </row>
    <row r="17" spans="1:5" x14ac:dyDescent="0.35">
      <c r="A17" s="158"/>
      <c r="B17" s="157"/>
      <c r="C17" s="157"/>
      <c r="D17" s="157"/>
      <c r="E17" s="157"/>
    </row>
    <row r="18" spans="1:5" x14ac:dyDescent="0.35">
      <c r="A18" s="158"/>
      <c r="B18" s="157"/>
      <c r="C18" s="157"/>
      <c r="D18" s="157"/>
      <c r="E18" s="157"/>
    </row>
    <row r="19" spans="1:5" x14ac:dyDescent="0.35">
      <c r="A19" s="158"/>
      <c r="B19" s="157"/>
      <c r="C19" s="157"/>
      <c r="D19" s="157"/>
      <c r="E19" s="157"/>
    </row>
    <row r="20" spans="1:5" x14ac:dyDescent="0.35">
      <c r="A20" s="158"/>
      <c r="B20" s="157"/>
      <c r="C20" s="157"/>
      <c r="D20" s="157"/>
      <c r="E20" s="157"/>
    </row>
    <row r="21" spans="1:5" x14ac:dyDescent="0.35">
      <c r="A21" s="158"/>
      <c r="B21" s="157"/>
      <c r="C21" s="157"/>
      <c r="D21" s="157"/>
      <c r="E21" s="157"/>
    </row>
    <row r="22" spans="1:5" x14ac:dyDescent="0.35">
      <c r="A22" s="158"/>
      <c r="B22" s="157"/>
      <c r="C22" s="157"/>
      <c r="D22" s="157"/>
      <c r="E22" s="157"/>
    </row>
    <row r="23" spans="1:5" x14ac:dyDescent="0.35">
      <c r="A23" s="158"/>
      <c r="B23" s="157"/>
      <c r="C23" s="157"/>
      <c r="D23" s="157"/>
      <c r="E23" s="157"/>
    </row>
    <row r="24" spans="1:5" x14ac:dyDescent="0.35">
      <c r="A24" s="158"/>
      <c r="B24" s="157"/>
      <c r="C24" s="157"/>
      <c r="D24" s="157"/>
      <c r="E24" s="157"/>
    </row>
    <row r="25" spans="1:5" x14ac:dyDescent="0.35">
      <c r="A25" s="158"/>
      <c r="B25" s="157"/>
      <c r="C25" s="157"/>
      <c r="D25" s="157"/>
      <c r="E25" s="157"/>
    </row>
    <row r="26" spans="1:5" x14ac:dyDescent="0.35">
      <c r="A26" s="158"/>
      <c r="B26" s="157"/>
      <c r="C26" s="157"/>
      <c r="D26" s="157"/>
      <c r="E26" s="157"/>
    </row>
  </sheetData>
  <pageMargins left="0.75" right="0.75" top="1" bottom="1" header="0.5" footer="0.5"/>
  <pageSetup orientation="portrait" horizontalDpi="1200" verticalDpi="12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59999389629810485"/>
  </sheetPr>
  <dimension ref="A1:G26"/>
  <sheetViews>
    <sheetView zoomScale="130" zoomScaleNormal="130" workbookViewId="0">
      <selection activeCell="K14" sqref="K14"/>
    </sheetView>
  </sheetViews>
  <sheetFormatPr defaultColWidth="8.81640625" defaultRowHeight="14.5" x14ac:dyDescent="0.35"/>
  <cols>
    <col min="1" max="1" width="12.453125" style="156" bestFit="1" customWidth="1"/>
    <col min="2" max="5" width="10.81640625" style="156" customWidth="1"/>
    <col min="6" max="6" width="10.1796875" style="156" customWidth="1"/>
    <col min="7" max="7" width="11.453125" style="156" customWidth="1"/>
    <col min="8" max="8" width="6.453125" style="156" bestFit="1" customWidth="1"/>
    <col min="9" max="16384" width="8.81640625" style="156"/>
  </cols>
  <sheetData>
    <row r="1" spans="1:7" x14ac:dyDescent="0.35">
      <c r="A1" s="158" t="s">
        <v>416</v>
      </c>
      <c r="B1" s="158"/>
      <c r="C1" s="158"/>
      <c r="D1" s="158"/>
      <c r="E1" s="158"/>
      <c r="F1" s="158"/>
      <c r="G1" s="160"/>
    </row>
    <row r="2" spans="1:7" x14ac:dyDescent="0.35">
      <c r="A2" s="159" t="s">
        <v>415</v>
      </c>
      <c r="B2" s="158"/>
      <c r="C2" s="158"/>
      <c r="D2" s="158"/>
      <c r="E2" s="158"/>
    </row>
    <row r="3" spans="1:7" x14ac:dyDescent="0.35">
      <c r="A3" s="159"/>
      <c r="B3" s="158"/>
      <c r="C3" s="158"/>
      <c r="D3" s="158"/>
      <c r="E3" s="158"/>
    </row>
    <row r="4" spans="1:7" x14ac:dyDescent="0.35">
      <c r="A4" s="159"/>
      <c r="B4" s="158" t="s">
        <v>414</v>
      </c>
      <c r="C4" s="158"/>
      <c r="D4" s="158"/>
      <c r="E4" s="158"/>
    </row>
    <row r="5" spans="1:7" x14ac:dyDescent="0.35">
      <c r="B5" s="156" t="s">
        <v>413</v>
      </c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 t="s">
        <v>412</v>
      </c>
      <c r="B7" s="157">
        <v>3241</v>
      </c>
      <c r="C7" s="157">
        <v>3109</v>
      </c>
      <c r="D7" s="157">
        <v>3703</v>
      </c>
      <c r="E7" s="157">
        <v>4246</v>
      </c>
      <c r="F7" s="157"/>
    </row>
    <row r="8" spans="1:7" x14ac:dyDescent="0.35">
      <c r="A8" s="158" t="s">
        <v>411</v>
      </c>
      <c r="B8" s="157">
        <v>4712</v>
      </c>
      <c r="C8" s="157">
        <v>4895</v>
      </c>
      <c r="D8" s="157">
        <v>4107</v>
      </c>
      <c r="E8" s="157">
        <v>4754</v>
      </c>
      <c r="F8" s="157"/>
    </row>
    <row r="9" spans="1:7" x14ac:dyDescent="0.35">
      <c r="A9" s="158" t="s">
        <v>410</v>
      </c>
      <c r="B9" s="157">
        <v>3860</v>
      </c>
      <c r="C9" s="157">
        <v>4816</v>
      </c>
      <c r="D9" s="157">
        <v>3632</v>
      </c>
      <c r="E9" s="157">
        <v>3307</v>
      </c>
      <c r="F9" s="157"/>
    </row>
    <row r="10" spans="1:7" x14ac:dyDescent="0.35">
      <c r="A10" s="158" t="s">
        <v>409</v>
      </c>
      <c r="B10" s="157">
        <v>3027</v>
      </c>
      <c r="C10" s="157">
        <v>3119</v>
      </c>
      <c r="D10" s="157">
        <v>4895</v>
      </c>
      <c r="E10" s="157">
        <v>3532</v>
      </c>
      <c r="F10" s="157"/>
    </row>
    <row r="11" spans="1:7" x14ac:dyDescent="0.35">
      <c r="A11" s="158" t="s">
        <v>408</v>
      </c>
      <c r="B11" s="157">
        <v>4813</v>
      </c>
      <c r="C11" s="157">
        <v>3237</v>
      </c>
      <c r="D11" s="157">
        <v>3324</v>
      </c>
      <c r="E11" s="157">
        <v>4762</v>
      </c>
    </row>
    <row r="12" spans="1:7" x14ac:dyDescent="0.35">
      <c r="A12" s="158" t="s">
        <v>407</v>
      </c>
      <c r="B12" s="157">
        <v>4167</v>
      </c>
      <c r="C12" s="157">
        <v>3382</v>
      </c>
      <c r="D12" s="157">
        <v>4458</v>
      </c>
      <c r="E12" s="157">
        <v>4199</v>
      </c>
    </row>
    <row r="13" spans="1:7" x14ac:dyDescent="0.35">
      <c r="A13" s="158" t="s">
        <v>430</v>
      </c>
      <c r="B13" s="157">
        <v>4453</v>
      </c>
      <c r="C13" s="157">
        <v>3303</v>
      </c>
      <c r="D13" s="157">
        <v>3344</v>
      </c>
      <c r="E13" s="157">
        <v>3938</v>
      </c>
    </row>
    <row r="14" spans="1:7" x14ac:dyDescent="0.35">
      <c r="A14" s="158" t="s">
        <v>429</v>
      </c>
      <c r="B14" s="157">
        <v>4622</v>
      </c>
      <c r="C14" s="157">
        <v>4280</v>
      </c>
      <c r="D14" s="157">
        <v>3574</v>
      </c>
      <c r="E14" s="157">
        <v>3477</v>
      </c>
    </row>
    <row r="15" spans="1:7" x14ac:dyDescent="0.35">
      <c r="A15" s="158" t="s">
        <v>428</v>
      </c>
      <c r="B15" s="157">
        <v>3990</v>
      </c>
      <c r="C15" s="157">
        <v>4547</v>
      </c>
      <c r="D15" s="157">
        <v>4883</v>
      </c>
      <c r="E15" s="157">
        <v>4439</v>
      </c>
    </row>
    <row r="16" spans="1:7" x14ac:dyDescent="0.35">
      <c r="A16" s="158" t="s">
        <v>427</v>
      </c>
      <c r="B16" s="157">
        <v>4115</v>
      </c>
      <c r="C16" s="157">
        <v>4557</v>
      </c>
      <c r="D16" s="157">
        <v>3870</v>
      </c>
      <c r="E16" s="157">
        <v>3938</v>
      </c>
    </row>
    <row r="17" spans="1:5" x14ac:dyDescent="0.35">
      <c r="A17" s="158" t="s">
        <v>426</v>
      </c>
      <c r="B17" s="157">
        <v>3239</v>
      </c>
      <c r="C17" s="157">
        <v>4545</v>
      </c>
      <c r="D17" s="157">
        <v>3676</v>
      </c>
      <c r="E17" s="157">
        <v>3899</v>
      </c>
    </row>
    <row r="18" spans="1:5" x14ac:dyDescent="0.35">
      <c r="A18" s="158" t="s">
        <v>425</v>
      </c>
      <c r="B18" s="157">
        <v>4778</v>
      </c>
      <c r="C18" s="157">
        <v>3055</v>
      </c>
      <c r="D18" s="157">
        <v>4750</v>
      </c>
      <c r="E18" s="157">
        <v>4079</v>
      </c>
    </row>
    <row r="19" spans="1:5" x14ac:dyDescent="0.35">
      <c r="A19" s="158" t="s">
        <v>424</v>
      </c>
      <c r="B19" s="157">
        <v>3819</v>
      </c>
      <c r="C19" s="157">
        <v>3534</v>
      </c>
      <c r="D19" s="157">
        <v>4667</v>
      </c>
      <c r="E19" s="157">
        <v>4808</v>
      </c>
    </row>
    <row r="20" spans="1:5" x14ac:dyDescent="0.35">
      <c r="A20" s="158" t="s">
        <v>423</v>
      </c>
      <c r="B20" s="157">
        <v>3831</v>
      </c>
      <c r="C20" s="157">
        <v>3414</v>
      </c>
      <c r="D20" s="157">
        <v>4205</v>
      </c>
      <c r="E20" s="157">
        <v>4782</v>
      </c>
    </row>
    <row r="21" spans="1:5" x14ac:dyDescent="0.35">
      <c r="A21" s="158" t="s">
        <v>422</v>
      </c>
      <c r="B21" s="157">
        <v>3716</v>
      </c>
      <c r="C21" s="157">
        <v>3963</v>
      </c>
      <c r="D21" s="157">
        <v>3230</v>
      </c>
      <c r="E21" s="157">
        <v>4517</v>
      </c>
    </row>
    <row r="22" spans="1:5" x14ac:dyDescent="0.35">
      <c r="A22" s="158" t="s">
        <v>421</v>
      </c>
      <c r="B22" s="157">
        <v>4646</v>
      </c>
      <c r="C22" s="157">
        <v>3044</v>
      </c>
      <c r="D22" s="157">
        <v>3399</v>
      </c>
      <c r="E22" s="157">
        <v>3665</v>
      </c>
    </row>
    <row r="23" spans="1:5" x14ac:dyDescent="0.35">
      <c r="A23" s="158" t="s">
        <v>420</v>
      </c>
      <c r="B23" s="157">
        <v>4880</v>
      </c>
      <c r="C23" s="157">
        <v>4448</v>
      </c>
      <c r="D23" s="157">
        <v>4958</v>
      </c>
      <c r="E23" s="157">
        <v>4712</v>
      </c>
    </row>
    <row r="24" spans="1:5" x14ac:dyDescent="0.35">
      <c r="A24" s="158" t="s">
        <v>419</v>
      </c>
      <c r="B24" s="157">
        <v>4963</v>
      </c>
      <c r="C24" s="157">
        <v>4648</v>
      </c>
      <c r="D24" s="157">
        <v>3762</v>
      </c>
      <c r="E24" s="157">
        <v>4693</v>
      </c>
    </row>
    <row r="25" spans="1:5" x14ac:dyDescent="0.35">
      <c r="A25" s="158" t="s">
        <v>418</v>
      </c>
      <c r="B25" s="157">
        <v>3407</v>
      </c>
      <c r="C25" s="157">
        <v>3273</v>
      </c>
      <c r="D25" s="157">
        <v>3365</v>
      </c>
      <c r="E25" s="157">
        <v>4796</v>
      </c>
    </row>
    <row r="26" spans="1:5" x14ac:dyDescent="0.35">
      <c r="A26" s="158" t="s">
        <v>417</v>
      </c>
      <c r="B26" s="157">
        <v>3157</v>
      </c>
      <c r="C26" s="157">
        <v>3106</v>
      </c>
      <c r="D26" s="157">
        <v>3989</v>
      </c>
      <c r="E26" s="157">
        <v>3121</v>
      </c>
    </row>
  </sheetData>
  <pageMargins left="0.75" right="0.75" top="1" bottom="1" header="0.5" footer="0.5"/>
  <pageSetup orientation="portrait" horizontalDpi="1200" verticalDpi="12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59999389629810485"/>
  </sheetPr>
  <dimension ref="A1:G26"/>
  <sheetViews>
    <sheetView topLeftCell="A6" zoomScale="130" zoomScaleNormal="130" workbookViewId="0">
      <selection activeCell="K14" sqref="K14"/>
    </sheetView>
  </sheetViews>
  <sheetFormatPr defaultColWidth="8.81640625" defaultRowHeight="14.5" x14ac:dyDescent="0.35"/>
  <cols>
    <col min="1" max="1" width="12.453125" style="156" bestFit="1" customWidth="1"/>
    <col min="2" max="5" width="10.81640625" style="156" customWidth="1"/>
    <col min="6" max="6" width="10.1796875" style="156" customWidth="1"/>
    <col min="7" max="7" width="11.453125" style="156" customWidth="1"/>
    <col min="8" max="8" width="6.453125" style="156" bestFit="1" customWidth="1"/>
    <col min="9" max="16384" width="8.81640625" style="156"/>
  </cols>
  <sheetData>
    <row r="1" spans="1:7" x14ac:dyDescent="0.35">
      <c r="A1" s="158" t="s">
        <v>416</v>
      </c>
      <c r="B1" s="158"/>
      <c r="C1" s="158"/>
      <c r="D1" s="158"/>
      <c r="E1" s="158"/>
      <c r="F1" s="158"/>
      <c r="G1" s="160"/>
    </row>
    <row r="2" spans="1:7" x14ac:dyDescent="0.35">
      <c r="A2" s="159" t="s">
        <v>415</v>
      </c>
      <c r="B2" s="158"/>
      <c r="C2" s="158"/>
      <c r="D2" s="158"/>
      <c r="E2" s="158"/>
    </row>
    <row r="3" spans="1:7" x14ac:dyDescent="0.35">
      <c r="A3" s="159"/>
      <c r="B3" s="158"/>
      <c r="C3" s="158"/>
      <c r="D3" s="158"/>
      <c r="E3" s="158"/>
    </row>
    <row r="4" spans="1:7" x14ac:dyDescent="0.35">
      <c r="A4" s="159"/>
      <c r="B4" s="158" t="s">
        <v>414</v>
      </c>
      <c r="C4" s="158"/>
      <c r="D4" s="158"/>
      <c r="E4" s="158"/>
    </row>
    <row r="5" spans="1:7" x14ac:dyDescent="0.35">
      <c r="B5" s="156" t="s">
        <v>413</v>
      </c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 t="s">
        <v>412</v>
      </c>
      <c r="B7" s="157">
        <v>3241</v>
      </c>
      <c r="C7" s="157">
        <v>3109</v>
      </c>
      <c r="D7" s="157">
        <v>3703</v>
      </c>
      <c r="E7" s="157">
        <v>4246</v>
      </c>
      <c r="F7" s="157"/>
    </row>
    <row r="8" spans="1:7" x14ac:dyDescent="0.35">
      <c r="A8" s="158" t="s">
        <v>411</v>
      </c>
      <c r="B8" s="157">
        <v>4712</v>
      </c>
      <c r="C8" s="157">
        <v>4895</v>
      </c>
      <c r="D8" s="157">
        <v>4107</v>
      </c>
      <c r="E8" s="157">
        <v>4754</v>
      </c>
      <c r="F8" s="157"/>
    </row>
    <row r="9" spans="1:7" x14ac:dyDescent="0.35">
      <c r="A9" s="158" t="s">
        <v>410</v>
      </c>
      <c r="B9" s="157">
        <v>3860</v>
      </c>
      <c r="C9" s="157">
        <v>4816</v>
      </c>
      <c r="D9" s="157">
        <v>3632</v>
      </c>
      <c r="E9" s="157">
        <v>3307</v>
      </c>
      <c r="F9" s="157"/>
    </row>
    <row r="10" spans="1:7" x14ac:dyDescent="0.35">
      <c r="A10" s="158" t="s">
        <v>409</v>
      </c>
      <c r="B10" s="157">
        <v>3027</v>
      </c>
      <c r="C10" s="157">
        <v>3119</v>
      </c>
      <c r="D10" s="157">
        <v>4895</v>
      </c>
      <c r="E10" s="157">
        <v>3532</v>
      </c>
      <c r="F10" s="157"/>
    </row>
    <row r="11" spans="1:7" x14ac:dyDescent="0.35">
      <c r="A11" s="158" t="s">
        <v>408</v>
      </c>
      <c r="B11" s="157">
        <v>4813</v>
      </c>
      <c r="C11" s="157">
        <v>3237</v>
      </c>
      <c r="D11" s="157">
        <v>3324</v>
      </c>
      <c r="E11" s="157">
        <v>4762</v>
      </c>
    </row>
    <row r="12" spans="1:7" x14ac:dyDescent="0.35">
      <c r="A12" s="158" t="s">
        <v>407</v>
      </c>
      <c r="B12" s="157">
        <v>4167</v>
      </c>
      <c r="C12" s="157">
        <v>3382</v>
      </c>
      <c r="D12" s="157">
        <v>4458</v>
      </c>
      <c r="E12" s="157">
        <v>4199</v>
      </c>
    </row>
    <row r="13" spans="1:7" x14ac:dyDescent="0.35">
      <c r="A13" s="158" t="s">
        <v>430</v>
      </c>
      <c r="B13" s="157">
        <v>4453</v>
      </c>
      <c r="C13" s="157">
        <v>3303</v>
      </c>
      <c r="D13" s="157">
        <v>3344</v>
      </c>
      <c r="E13" s="157">
        <v>3938</v>
      </c>
    </row>
    <row r="14" spans="1:7" x14ac:dyDescent="0.35">
      <c r="A14" s="158" t="s">
        <v>429</v>
      </c>
      <c r="B14" s="157">
        <v>4622</v>
      </c>
      <c r="C14" s="157">
        <v>4280</v>
      </c>
      <c r="D14" s="157">
        <v>3574</v>
      </c>
      <c r="E14" s="157">
        <v>3477</v>
      </c>
    </row>
    <row r="15" spans="1:7" x14ac:dyDescent="0.35">
      <c r="A15" s="158" t="s">
        <v>428</v>
      </c>
      <c r="B15" s="157">
        <v>3990</v>
      </c>
      <c r="C15" s="157">
        <v>4547</v>
      </c>
      <c r="D15" s="157">
        <v>4883</v>
      </c>
      <c r="E15" s="157">
        <v>4439</v>
      </c>
    </row>
    <row r="16" spans="1:7" x14ac:dyDescent="0.35">
      <c r="A16" s="158" t="s">
        <v>427</v>
      </c>
      <c r="B16" s="157">
        <v>4115</v>
      </c>
      <c r="C16" s="157">
        <v>4557</v>
      </c>
      <c r="D16" s="157">
        <v>3870</v>
      </c>
      <c r="E16" s="157">
        <v>3938</v>
      </c>
    </row>
    <row r="17" spans="1:5" x14ac:dyDescent="0.35">
      <c r="A17" s="158" t="s">
        <v>426</v>
      </c>
      <c r="B17" s="157">
        <v>3239</v>
      </c>
      <c r="C17" s="157">
        <v>4545</v>
      </c>
      <c r="D17" s="157">
        <v>3676</v>
      </c>
      <c r="E17" s="157">
        <v>3899</v>
      </c>
    </row>
    <row r="18" spans="1:5" x14ac:dyDescent="0.35">
      <c r="A18" s="158" t="s">
        <v>425</v>
      </c>
      <c r="B18" s="157">
        <v>4778</v>
      </c>
      <c r="C18" s="157">
        <v>3055</v>
      </c>
      <c r="D18" s="157">
        <v>4750</v>
      </c>
      <c r="E18" s="157">
        <v>4079</v>
      </c>
    </row>
    <row r="19" spans="1:5" x14ac:dyDescent="0.35">
      <c r="A19" s="158" t="s">
        <v>424</v>
      </c>
      <c r="B19" s="157">
        <v>3819</v>
      </c>
      <c r="C19" s="157">
        <v>3534</v>
      </c>
      <c r="D19" s="157">
        <v>4667</v>
      </c>
      <c r="E19" s="157">
        <v>4808</v>
      </c>
    </row>
    <row r="20" spans="1:5" x14ac:dyDescent="0.35">
      <c r="A20" s="158" t="s">
        <v>423</v>
      </c>
      <c r="B20" s="157">
        <v>3831</v>
      </c>
      <c r="C20" s="157">
        <v>3414</v>
      </c>
      <c r="D20" s="157">
        <v>4205</v>
      </c>
      <c r="E20" s="157">
        <v>4782</v>
      </c>
    </row>
    <row r="21" spans="1:5" x14ac:dyDescent="0.35">
      <c r="A21" s="158" t="s">
        <v>422</v>
      </c>
      <c r="B21" s="157">
        <v>3716</v>
      </c>
      <c r="C21" s="157">
        <v>3963</v>
      </c>
      <c r="D21" s="157">
        <v>3230</v>
      </c>
      <c r="E21" s="157">
        <v>4517</v>
      </c>
    </row>
    <row r="22" spans="1:5" x14ac:dyDescent="0.35">
      <c r="A22" s="158" t="s">
        <v>421</v>
      </c>
      <c r="B22" s="157">
        <v>4646</v>
      </c>
      <c r="C22" s="157">
        <v>3044</v>
      </c>
      <c r="D22" s="157">
        <v>3399</v>
      </c>
      <c r="E22" s="157">
        <v>3665</v>
      </c>
    </row>
    <row r="23" spans="1:5" x14ac:dyDescent="0.35">
      <c r="A23" s="158" t="s">
        <v>420</v>
      </c>
      <c r="B23" s="157">
        <v>4880</v>
      </c>
      <c r="C23" s="157">
        <v>4448</v>
      </c>
      <c r="D23" s="157">
        <v>4958</v>
      </c>
      <c r="E23" s="157">
        <v>4712</v>
      </c>
    </row>
    <row r="24" spans="1:5" x14ac:dyDescent="0.35">
      <c r="A24" s="158" t="s">
        <v>419</v>
      </c>
      <c r="B24" s="157">
        <v>4963</v>
      </c>
      <c r="C24" s="157">
        <v>4648</v>
      </c>
      <c r="D24" s="157">
        <v>3762</v>
      </c>
      <c r="E24" s="157">
        <v>4693</v>
      </c>
    </row>
    <row r="25" spans="1:5" x14ac:dyDescent="0.35">
      <c r="A25" s="158" t="s">
        <v>418</v>
      </c>
      <c r="B25" s="157">
        <v>3407</v>
      </c>
      <c r="C25" s="157">
        <v>3273</v>
      </c>
      <c r="D25" s="157">
        <v>3365</v>
      </c>
      <c r="E25" s="157">
        <v>4796</v>
      </c>
    </row>
    <row r="26" spans="1:5" x14ac:dyDescent="0.35">
      <c r="A26" s="158" t="s">
        <v>417</v>
      </c>
      <c r="B26" s="157">
        <v>3157</v>
      </c>
      <c r="C26" s="157">
        <v>3106</v>
      </c>
      <c r="D26" s="157">
        <v>3989</v>
      </c>
      <c r="E26" s="157">
        <v>3121</v>
      </c>
    </row>
  </sheetData>
  <pageMargins left="0.75" right="0.75" top="1" bottom="1" header="0.5" footer="0.5"/>
  <pageSetup orientation="portrait" horizontalDpi="1200" verticalDpi="12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tabColor theme="2"/>
  </sheetPr>
  <dimension ref="A1:F79"/>
  <sheetViews>
    <sheetView workbookViewId="0">
      <selection activeCell="I28" sqref="I28"/>
    </sheetView>
  </sheetViews>
  <sheetFormatPr defaultColWidth="8.6328125" defaultRowHeight="12.5" x14ac:dyDescent="0.25"/>
  <cols>
    <col min="1" max="1" width="30.6328125" style="111" bestFit="1" customWidth="1"/>
    <col min="2" max="2" width="13.453125" style="111" bestFit="1" customWidth="1"/>
    <col min="3" max="3" width="9.08984375" style="111" bestFit="1" customWidth="1"/>
    <col min="4" max="4" width="12.6328125" style="111" bestFit="1" customWidth="1"/>
    <col min="5" max="5" width="13.453125" style="111" bestFit="1" customWidth="1"/>
    <col min="6" max="6" width="11.6328125" style="111" bestFit="1" customWidth="1"/>
    <col min="7" max="16384" width="8.6328125" style="111"/>
  </cols>
  <sheetData>
    <row r="1" spans="1:6" ht="14.25" customHeight="1" x14ac:dyDescent="0.25"/>
    <row r="2" spans="1:6" x14ac:dyDescent="0.25">
      <c r="A2" s="114" t="s">
        <v>284</v>
      </c>
      <c r="B2" s="114" t="s">
        <v>242</v>
      </c>
      <c r="C2" s="114" t="s">
        <v>318</v>
      </c>
      <c r="D2" s="114" t="s">
        <v>319</v>
      </c>
      <c r="E2" s="114" t="s">
        <v>320</v>
      </c>
      <c r="F2" s="114" t="s">
        <v>321</v>
      </c>
    </row>
    <row r="3" spans="1:6" x14ac:dyDescent="0.25">
      <c r="A3" s="111" t="s">
        <v>322</v>
      </c>
      <c r="B3" s="111" t="s">
        <v>323</v>
      </c>
      <c r="C3" s="148">
        <v>18</v>
      </c>
      <c r="D3" s="111">
        <v>39</v>
      </c>
      <c r="E3" s="111">
        <v>0</v>
      </c>
      <c r="F3" s="111" t="b">
        <v>0</v>
      </c>
    </row>
    <row r="4" spans="1:6" x14ac:dyDescent="0.25">
      <c r="A4" s="111" t="s">
        <v>218</v>
      </c>
      <c r="B4" s="111" t="s">
        <v>323</v>
      </c>
      <c r="C4" s="148">
        <v>19</v>
      </c>
      <c r="D4" s="111">
        <v>17</v>
      </c>
      <c r="E4" s="111">
        <v>40</v>
      </c>
      <c r="F4" s="111" t="b">
        <v>0</v>
      </c>
    </row>
    <row r="5" spans="1:6" x14ac:dyDescent="0.25">
      <c r="A5" s="111" t="s">
        <v>324</v>
      </c>
      <c r="B5" s="111" t="s">
        <v>325</v>
      </c>
      <c r="C5" s="148">
        <v>10</v>
      </c>
      <c r="D5" s="111">
        <v>13</v>
      </c>
      <c r="E5" s="111">
        <v>70</v>
      </c>
      <c r="F5" s="111" t="b">
        <v>0</v>
      </c>
    </row>
    <row r="6" spans="1:6" x14ac:dyDescent="0.25">
      <c r="A6" s="111" t="s">
        <v>326</v>
      </c>
      <c r="B6" s="111" t="s">
        <v>325</v>
      </c>
      <c r="C6" s="148">
        <v>22</v>
      </c>
      <c r="D6" s="111">
        <v>53</v>
      </c>
      <c r="E6" s="111">
        <v>0</v>
      </c>
      <c r="F6" s="111" t="b">
        <v>0</v>
      </c>
    </row>
    <row r="7" spans="1:6" x14ac:dyDescent="0.25">
      <c r="A7" s="111" t="s">
        <v>327</v>
      </c>
      <c r="B7" s="111" t="s">
        <v>325</v>
      </c>
      <c r="C7" s="148">
        <v>21.35</v>
      </c>
      <c r="D7" s="111">
        <v>0</v>
      </c>
      <c r="E7" s="111">
        <v>0</v>
      </c>
      <c r="F7" s="111" t="b">
        <v>1</v>
      </c>
    </row>
    <row r="8" spans="1:6" x14ac:dyDescent="0.25">
      <c r="A8" s="111" t="s">
        <v>328</v>
      </c>
      <c r="B8" s="111" t="s">
        <v>325</v>
      </c>
      <c r="C8" s="148">
        <v>25</v>
      </c>
      <c r="D8" s="111">
        <v>120</v>
      </c>
      <c r="E8" s="111">
        <v>0</v>
      </c>
      <c r="F8" s="111" t="b">
        <v>0</v>
      </c>
    </row>
    <row r="9" spans="1:6" x14ac:dyDescent="0.25">
      <c r="A9" s="111" t="s">
        <v>329</v>
      </c>
      <c r="B9" s="111" t="s">
        <v>330</v>
      </c>
      <c r="C9" s="148">
        <v>30</v>
      </c>
      <c r="D9" s="111">
        <v>15</v>
      </c>
      <c r="E9" s="111">
        <v>0</v>
      </c>
      <c r="F9" s="111" t="b">
        <v>0</v>
      </c>
    </row>
    <row r="10" spans="1:6" x14ac:dyDescent="0.25">
      <c r="A10" s="111" t="s">
        <v>331</v>
      </c>
      <c r="B10" s="111" t="s">
        <v>325</v>
      </c>
      <c r="C10" s="148">
        <v>40</v>
      </c>
      <c r="D10" s="111">
        <v>6</v>
      </c>
      <c r="E10" s="111">
        <v>0</v>
      </c>
      <c r="F10" s="111" t="b">
        <v>0</v>
      </c>
    </row>
    <row r="11" spans="1:6" x14ac:dyDescent="0.25">
      <c r="A11" s="111" t="s">
        <v>332</v>
      </c>
      <c r="B11" s="111" t="s">
        <v>333</v>
      </c>
      <c r="C11" s="148">
        <v>97</v>
      </c>
      <c r="D11" s="111">
        <v>29</v>
      </c>
      <c r="E11" s="111">
        <v>0</v>
      </c>
      <c r="F11" s="111" t="b">
        <v>1</v>
      </c>
    </row>
    <row r="12" spans="1:6" x14ac:dyDescent="0.25">
      <c r="A12" s="111" t="s">
        <v>334</v>
      </c>
      <c r="B12" s="111" t="s">
        <v>335</v>
      </c>
      <c r="C12" s="148">
        <v>31</v>
      </c>
      <c r="D12" s="111">
        <v>31</v>
      </c>
      <c r="E12" s="111">
        <v>0</v>
      </c>
      <c r="F12" s="111" t="b">
        <v>0</v>
      </c>
    </row>
    <row r="13" spans="1:6" x14ac:dyDescent="0.25">
      <c r="A13" s="111" t="s">
        <v>336</v>
      </c>
      <c r="B13" s="111" t="s">
        <v>337</v>
      </c>
      <c r="C13" s="148">
        <v>21</v>
      </c>
      <c r="D13" s="111">
        <v>22</v>
      </c>
      <c r="E13" s="111">
        <v>30</v>
      </c>
      <c r="F13" s="111" t="b">
        <v>0</v>
      </c>
    </row>
    <row r="14" spans="1:6" x14ac:dyDescent="0.25">
      <c r="A14" s="111" t="s">
        <v>338</v>
      </c>
      <c r="B14" s="111" t="s">
        <v>337</v>
      </c>
      <c r="C14" s="148">
        <v>38</v>
      </c>
      <c r="D14" s="111">
        <v>86</v>
      </c>
      <c r="E14" s="111">
        <v>0</v>
      </c>
      <c r="F14" s="111" t="b">
        <v>0</v>
      </c>
    </row>
    <row r="15" spans="1:6" x14ac:dyDescent="0.25">
      <c r="A15" s="111" t="s">
        <v>339</v>
      </c>
      <c r="B15" s="111" t="s">
        <v>335</v>
      </c>
      <c r="C15" s="148">
        <v>6</v>
      </c>
      <c r="D15" s="111">
        <v>24</v>
      </c>
      <c r="E15" s="111">
        <v>0</v>
      </c>
      <c r="F15" s="111" t="b">
        <v>0</v>
      </c>
    </row>
    <row r="16" spans="1:6" x14ac:dyDescent="0.25">
      <c r="A16" s="111" t="s">
        <v>340</v>
      </c>
      <c r="B16" s="111" t="s">
        <v>330</v>
      </c>
      <c r="C16" s="148">
        <v>23.25</v>
      </c>
      <c r="D16" s="111">
        <v>35</v>
      </c>
      <c r="E16" s="111">
        <v>0</v>
      </c>
      <c r="F16" s="111" t="b">
        <v>0</v>
      </c>
    </row>
    <row r="17" spans="1:6" x14ac:dyDescent="0.25">
      <c r="A17" s="111" t="s">
        <v>341</v>
      </c>
      <c r="B17" s="111" t="s">
        <v>325</v>
      </c>
      <c r="C17" s="148">
        <v>15.5</v>
      </c>
      <c r="D17" s="111">
        <v>39</v>
      </c>
      <c r="E17" s="111">
        <v>0</v>
      </c>
      <c r="F17" s="111" t="b">
        <v>0</v>
      </c>
    </row>
    <row r="18" spans="1:6" x14ac:dyDescent="0.25">
      <c r="A18" s="111" t="s">
        <v>342</v>
      </c>
      <c r="B18" s="111" t="s">
        <v>343</v>
      </c>
      <c r="C18" s="148">
        <v>17.45</v>
      </c>
      <c r="D18" s="111">
        <v>29</v>
      </c>
      <c r="E18" s="111">
        <v>0</v>
      </c>
      <c r="F18" s="111" t="b">
        <v>0</v>
      </c>
    </row>
    <row r="19" spans="1:6" x14ac:dyDescent="0.25">
      <c r="A19" s="111" t="s">
        <v>344</v>
      </c>
      <c r="B19" s="111" t="s">
        <v>333</v>
      </c>
      <c r="C19" s="148">
        <v>39</v>
      </c>
      <c r="D19" s="111">
        <v>0</v>
      </c>
      <c r="E19" s="111">
        <v>0</v>
      </c>
      <c r="F19" s="111" t="b">
        <v>1</v>
      </c>
    </row>
    <row r="20" spans="1:6" x14ac:dyDescent="0.25">
      <c r="A20" s="111" t="s">
        <v>345</v>
      </c>
      <c r="B20" s="111" t="s">
        <v>335</v>
      </c>
      <c r="C20" s="148">
        <v>62.5</v>
      </c>
      <c r="D20" s="111">
        <v>42</v>
      </c>
      <c r="E20" s="111">
        <v>0</v>
      </c>
      <c r="F20" s="111" t="b">
        <v>0</v>
      </c>
    </row>
    <row r="21" spans="1:6" x14ac:dyDescent="0.25">
      <c r="A21" s="111" t="s">
        <v>346</v>
      </c>
      <c r="B21" s="111" t="s">
        <v>343</v>
      </c>
      <c r="C21" s="148">
        <v>9.1999999999999993</v>
      </c>
      <c r="D21" s="111">
        <v>25</v>
      </c>
      <c r="E21" s="111">
        <v>0</v>
      </c>
      <c r="F21" s="111" t="b">
        <v>0</v>
      </c>
    </row>
    <row r="22" spans="1:6" x14ac:dyDescent="0.25">
      <c r="A22" s="111" t="s">
        <v>347</v>
      </c>
      <c r="B22" s="111" t="s">
        <v>343</v>
      </c>
      <c r="C22" s="148">
        <v>81</v>
      </c>
      <c r="D22" s="111">
        <v>40</v>
      </c>
      <c r="E22" s="111">
        <v>0</v>
      </c>
      <c r="F22" s="111" t="b">
        <v>0</v>
      </c>
    </row>
    <row r="23" spans="1:6" x14ac:dyDescent="0.25">
      <c r="A23" s="111" t="s">
        <v>348</v>
      </c>
      <c r="B23" s="111" t="s">
        <v>343</v>
      </c>
      <c r="C23" s="148">
        <v>10</v>
      </c>
      <c r="D23" s="111">
        <v>3</v>
      </c>
      <c r="E23" s="111">
        <v>40</v>
      </c>
      <c r="F23" s="111" t="b">
        <v>0</v>
      </c>
    </row>
    <row r="24" spans="1:6" x14ac:dyDescent="0.25">
      <c r="A24" s="111" t="s">
        <v>349</v>
      </c>
      <c r="B24" s="111" t="s">
        <v>350</v>
      </c>
      <c r="C24" s="148">
        <v>21</v>
      </c>
      <c r="D24" s="111">
        <v>104</v>
      </c>
      <c r="E24" s="111">
        <v>0</v>
      </c>
      <c r="F24" s="111" t="b">
        <v>0</v>
      </c>
    </row>
    <row r="25" spans="1:6" x14ac:dyDescent="0.25">
      <c r="A25" s="111" t="s">
        <v>351</v>
      </c>
      <c r="B25" s="111" t="s">
        <v>350</v>
      </c>
      <c r="C25" s="148">
        <v>9</v>
      </c>
      <c r="D25" s="111">
        <v>61</v>
      </c>
      <c r="E25" s="111">
        <v>0</v>
      </c>
      <c r="F25" s="111" t="b">
        <v>0</v>
      </c>
    </row>
    <row r="26" spans="1:6" x14ac:dyDescent="0.25">
      <c r="A26" s="111" t="s">
        <v>352</v>
      </c>
      <c r="B26" s="111" t="s">
        <v>323</v>
      </c>
      <c r="C26" s="148">
        <v>4.5</v>
      </c>
      <c r="D26" s="111">
        <v>20</v>
      </c>
      <c r="E26" s="111">
        <v>0</v>
      </c>
      <c r="F26" s="111" t="b">
        <v>1</v>
      </c>
    </row>
    <row r="27" spans="1:6" x14ac:dyDescent="0.25">
      <c r="A27" s="111" t="s">
        <v>353</v>
      </c>
      <c r="B27" s="111" t="s">
        <v>343</v>
      </c>
      <c r="C27" s="148">
        <v>14</v>
      </c>
      <c r="D27" s="111">
        <v>76</v>
      </c>
      <c r="E27" s="111">
        <v>0</v>
      </c>
      <c r="F27" s="111" t="b">
        <v>0</v>
      </c>
    </row>
    <row r="28" spans="1:6" x14ac:dyDescent="0.25">
      <c r="A28" s="111" t="s">
        <v>354</v>
      </c>
      <c r="B28" s="111" t="s">
        <v>343</v>
      </c>
      <c r="C28" s="148">
        <v>31.23</v>
      </c>
      <c r="D28" s="111">
        <v>15</v>
      </c>
      <c r="E28" s="111">
        <v>0</v>
      </c>
      <c r="F28" s="111" t="b">
        <v>0</v>
      </c>
    </row>
    <row r="29" spans="1:6" x14ac:dyDescent="0.25">
      <c r="A29" s="111" t="s">
        <v>355</v>
      </c>
      <c r="B29" s="111" t="s">
        <v>343</v>
      </c>
      <c r="C29" s="148">
        <v>43.9</v>
      </c>
      <c r="D29" s="111">
        <v>49</v>
      </c>
      <c r="E29" s="111">
        <v>0</v>
      </c>
      <c r="F29" s="111" t="b">
        <v>0</v>
      </c>
    </row>
    <row r="30" spans="1:6" x14ac:dyDescent="0.25">
      <c r="A30" s="111" t="s">
        <v>356</v>
      </c>
      <c r="B30" s="111" t="s">
        <v>330</v>
      </c>
      <c r="C30" s="148">
        <v>45.6</v>
      </c>
      <c r="D30" s="111">
        <v>26</v>
      </c>
      <c r="E30" s="111">
        <v>0</v>
      </c>
      <c r="F30" s="111" t="b">
        <v>1</v>
      </c>
    </row>
    <row r="31" spans="1:6" x14ac:dyDescent="0.25">
      <c r="A31" s="111" t="s">
        <v>357</v>
      </c>
      <c r="B31" s="111" t="s">
        <v>333</v>
      </c>
      <c r="C31" s="148">
        <v>123.79</v>
      </c>
      <c r="D31" s="111">
        <v>0</v>
      </c>
      <c r="E31" s="111">
        <v>0</v>
      </c>
      <c r="F31" s="111" t="b">
        <v>1</v>
      </c>
    </row>
    <row r="32" spans="1:6" x14ac:dyDescent="0.25">
      <c r="A32" s="111" t="s">
        <v>358</v>
      </c>
      <c r="B32" s="111" t="s">
        <v>335</v>
      </c>
      <c r="C32" s="148">
        <v>25.89</v>
      </c>
      <c r="D32" s="111">
        <v>10</v>
      </c>
      <c r="E32" s="111">
        <v>0</v>
      </c>
      <c r="F32" s="111" t="b">
        <v>0</v>
      </c>
    </row>
    <row r="33" spans="1:6" x14ac:dyDescent="0.25">
      <c r="A33" s="111" t="s">
        <v>359</v>
      </c>
      <c r="B33" s="111" t="s">
        <v>337</v>
      </c>
      <c r="C33" s="148">
        <v>12.5</v>
      </c>
      <c r="D33" s="111">
        <v>0</v>
      </c>
      <c r="E33" s="111">
        <v>70</v>
      </c>
      <c r="F33" s="111" t="b">
        <v>0</v>
      </c>
    </row>
    <row r="34" spans="1:6" x14ac:dyDescent="0.25">
      <c r="A34" s="111" t="s">
        <v>360</v>
      </c>
      <c r="B34" s="111" t="s">
        <v>337</v>
      </c>
      <c r="C34" s="148">
        <v>32</v>
      </c>
      <c r="D34" s="111">
        <v>9</v>
      </c>
      <c r="E34" s="111">
        <v>40</v>
      </c>
      <c r="F34" s="111" t="b">
        <v>0</v>
      </c>
    </row>
    <row r="35" spans="1:6" x14ac:dyDescent="0.25">
      <c r="A35" s="111" t="s">
        <v>361</v>
      </c>
      <c r="B35" s="111" t="s">
        <v>337</v>
      </c>
      <c r="C35" s="148">
        <v>2.5</v>
      </c>
      <c r="D35" s="111">
        <v>112</v>
      </c>
      <c r="E35" s="111">
        <v>0</v>
      </c>
      <c r="F35" s="111" t="b">
        <v>0</v>
      </c>
    </row>
    <row r="36" spans="1:6" x14ac:dyDescent="0.25">
      <c r="A36" s="111" t="s">
        <v>362</v>
      </c>
      <c r="B36" s="111" t="s">
        <v>323</v>
      </c>
      <c r="C36" s="148">
        <v>14</v>
      </c>
      <c r="D36" s="111">
        <v>111</v>
      </c>
      <c r="E36" s="111">
        <v>0</v>
      </c>
      <c r="F36" s="111" t="b">
        <v>0</v>
      </c>
    </row>
    <row r="37" spans="1:6" x14ac:dyDescent="0.25">
      <c r="A37" s="111" t="s">
        <v>363</v>
      </c>
      <c r="B37" s="111" t="s">
        <v>323</v>
      </c>
      <c r="C37" s="148">
        <v>18</v>
      </c>
      <c r="D37" s="111">
        <v>20</v>
      </c>
      <c r="E37" s="111">
        <v>0</v>
      </c>
      <c r="F37" s="111" t="b">
        <v>0</v>
      </c>
    </row>
    <row r="38" spans="1:6" x14ac:dyDescent="0.25">
      <c r="A38" s="111" t="s">
        <v>364</v>
      </c>
      <c r="B38" s="111" t="s">
        <v>335</v>
      </c>
      <c r="C38" s="148">
        <v>19</v>
      </c>
      <c r="D38" s="111">
        <v>112</v>
      </c>
      <c r="E38" s="111">
        <v>0</v>
      </c>
      <c r="F38" s="111" t="b">
        <v>0</v>
      </c>
    </row>
    <row r="39" spans="1:6" x14ac:dyDescent="0.25">
      <c r="A39" s="111" t="s">
        <v>365</v>
      </c>
      <c r="B39" s="111" t="s">
        <v>335</v>
      </c>
      <c r="C39" s="148">
        <v>26</v>
      </c>
      <c r="D39" s="111">
        <v>11</v>
      </c>
      <c r="E39" s="111">
        <v>50</v>
      </c>
      <c r="F39" s="111" t="b">
        <v>0</v>
      </c>
    </row>
    <row r="40" spans="1:6" x14ac:dyDescent="0.25">
      <c r="A40" s="111" t="s">
        <v>366</v>
      </c>
      <c r="B40" s="111" t="s">
        <v>323</v>
      </c>
      <c r="C40" s="148">
        <v>263.5</v>
      </c>
      <c r="D40" s="111">
        <v>17</v>
      </c>
      <c r="E40" s="111">
        <v>0</v>
      </c>
      <c r="F40" s="111" t="b">
        <v>0</v>
      </c>
    </row>
    <row r="41" spans="1:6" x14ac:dyDescent="0.25">
      <c r="A41" s="111" t="s">
        <v>367</v>
      </c>
      <c r="B41" s="111" t="s">
        <v>323</v>
      </c>
      <c r="C41" s="148">
        <v>18</v>
      </c>
      <c r="D41" s="111">
        <v>69</v>
      </c>
      <c r="E41" s="111">
        <v>0</v>
      </c>
      <c r="F41" s="111" t="b">
        <v>0</v>
      </c>
    </row>
    <row r="42" spans="1:6" x14ac:dyDescent="0.25">
      <c r="A42" s="111" t="s">
        <v>368</v>
      </c>
      <c r="B42" s="111" t="s">
        <v>335</v>
      </c>
      <c r="C42" s="148">
        <v>18.399999999999999</v>
      </c>
      <c r="D42" s="111">
        <v>123</v>
      </c>
      <c r="E42" s="111">
        <v>0</v>
      </c>
      <c r="F42" s="111" t="b">
        <v>0</v>
      </c>
    </row>
    <row r="43" spans="1:6" x14ac:dyDescent="0.25">
      <c r="A43" s="111" t="s">
        <v>369</v>
      </c>
      <c r="B43" s="111" t="s">
        <v>335</v>
      </c>
      <c r="C43" s="148">
        <v>9.65</v>
      </c>
      <c r="D43" s="111">
        <v>85</v>
      </c>
      <c r="E43" s="111">
        <v>0</v>
      </c>
      <c r="F43" s="111" t="b">
        <v>0</v>
      </c>
    </row>
    <row r="44" spans="1:6" x14ac:dyDescent="0.25">
      <c r="A44" s="111" t="s">
        <v>370</v>
      </c>
      <c r="B44" s="111" t="s">
        <v>350</v>
      </c>
      <c r="C44" s="148">
        <v>14</v>
      </c>
      <c r="D44" s="111">
        <v>26</v>
      </c>
      <c r="E44" s="111">
        <v>0</v>
      </c>
      <c r="F44" s="111" t="b">
        <v>1</v>
      </c>
    </row>
    <row r="45" spans="1:6" x14ac:dyDescent="0.25">
      <c r="A45" s="111" t="s">
        <v>371</v>
      </c>
      <c r="B45" s="111" t="s">
        <v>323</v>
      </c>
      <c r="C45" s="148">
        <v>46</v>
      </c>
      <c r="D45" s="111">
        <v>17</v>
      </c>
      <c r="E45" s="111">
        <v>10</v>
      </c>
      <c r="F45" s="111" t="b">
        <v>0</v>
      </c>
    </row>
    <row r="46" spans="1:6" x14ac:dyDescent="0.25">
      <c r="A46" s="111" t="s">
        <v>372</v>
      </c>
      <c r="B46" s="111" t="s">
        <v>325</v>
      </c>
      <c r="C46" s="148">
        <v>19.45</v>
      </c>
      <c r="D46" s="111">
        <v>27</v>
      </c>
      <c r="E46" s="111">
        <v>0</v>
      </c>
      <c r="F46" s="111" t="b">
        <v>0</v>
      </c>
    </row>
    <row r="47" spans="1:6" x14ac:dyDescent="0.25">
      <c r="A47" s="111" t="s">
        <v>373</v>
      </c>
      <c r="B47" s="111" t="s">
        <v>335</v>
      </c>
      <c r="C47" s="148">
        <v>9.5</v>
      </c>
      <c r="D47" s="111">
        <v>5</v>
      </c>
      <c r="E47" s="111">
        <v>70</v>
      </c>
      <c r="F47" s="111" t="b">
        <v>0</v>
      </c>
    </row>
    <row r="48" spans="1:6" x14ac:dyDescent="0.25">
      <c r="A48" s="111" t="s">
        <v>374</v>
      </c>
      <c r="B48" s="111" t="s">
        <v>335</v>
      </c>
      <c r="C48" s="148">
        <v>12</v>
      </c>
      <c r="D48" s="111">
        <v>95</v>
      </c>
      <c r="E48" s="111">
        <v>0</v>
      </c>
      <c r="F48" s="111" t="b">
        <v>0</v>
      </c>
    </row>
    <row r="49" spans="1:6" x14ac:dyDescent="0.25">
      <c r="A49" s="111" t="s">
        <v>375</v>
      </c>
      <c r="B49" s="111" t="s">
        <v>343</v>
      </c>
      <c r="C49" s="148">
        <v>9.5</v>
      </c>
      <c r="D49" s="111">
        <v>36</v>
      </c>
      <c r="E49" s="111">
        <v>0</v>
      </c>
      <c r="F49" s="111" t="b">
        <v>0</v>
      </c>
    </row>
    <row r="50" spans="1:6" x14ac:dyDescent="0.25">
      <c r="A50" s="111" t="s">
        <v>376</v>
      </c>
      <c r="B50" s="111" t="s">
        <v>343</v>
      </c>
      <c r="C50" s="148">
        <v>12.75</v>
      </c>
      <c r="D50" s="111">
        <v>15</v>
      </c>
      <c r="E50" s="111">
        <v>70</v>
      </c>
      <c r="F50" s="111" t="b">
        <v>0</v>
      </c>
    </row>
    <row r="51" spans="1:6" x14ac:dyDescent="0.25">
      <c r="A51" s="111" t="s">
        <v>377</v>
      </c>
      <c r="B51" s="111" t="s">
        <v>343</v>
      </c>
      <c r="C51" s="148">
        <v>20</v>
      </c>
      <c r="D51" s="111">
        <v>10</v>
      </c>
      <c r="E51" s="111">
        <v>60</v>
      </c>
      <c r="F51" s="111" t="b">
        <v>0</v>
      </c>
    </row>
    <row r="52" spans="1:6" x14ac:dyDescent="0.25">
      <c r="A52" s="111" t="s">
        <v>378</v>
      </c>
      <c r="B52" s="111" t="s">
        <v>343</v>
      </c>
      <c r="C52" s="148">
        <v>16.25</v>
      </c>
      <c r="D52" s="111">
        <v>65</v>
      </c>
      <c r="E52" s="111">
        <v>0</v>
      </c>
      <c r="F52" s="111" t="b">
        <v>0</v>
      </c>
    </row>
    <row r="53" spans="1:6" x14ac:dyDescent="0.25">
      <c r="A53" s="111" t="s">
        <v>379</v>
      </c>
      <c r="B53" s="111" t="s">
        <v>330</v>
      </c>
      <c r="C53" s="148">
        <v>53</v>
      </c>
      <c r="D53" s="111">
        <v>20</v>
      </c>
      <c r="E53" s="111">
        <v>0</v>
      </c>
      <c r="F53" s="111" t="b">
        <v>0</v>
      </c>
    </row>
    <row r="54" spans="1:6" x14ac:dyDescent="0.25">
      <c r="A54" s="111" t="s">
        <v>380</v>
      </c>
      <c r="B54" s="111" t="s">
        <v>350</v>
      </c>
      <c r="C54" s="148">
        <v>7</v>
      </c>
      <c r="D54" s="111">
        <v>38</v>
      </c>
      <c r="E54" s="111">
        <v>0</v>
      </c>
      <c r="F54" s="111" t="b">
        <v>0</v>
      </c>
    </row>
    <row r="55" spans="1:6" x14ac:dyDescent="0.25">
      <c r="A55" s="111" t="s">
        <v>381</v>
      </c>
      <c r="B55" s="111" t="s">
        <v>333</v>
      </c>
      <c r="C55" s="148">
        <v>32.799999999999997</v>
      </c>
      <c r="D55" s="111">
        <v>0</v>
      </c>
      <c r="E55" s="111">
        <v>0</v>
      </c>
      <c r="F55" s="111" t="b">
        <v>1</v>
      </c>
    </row>
    <row r="56" spans="1:6" x14ac:dyDescent="0.25">
      <c r="A56" s="111" t="s">
        <v>382</v>
      </c>
      <c r="B56" s="111" t="s">
        <v>333</v>
      </c>
      <c r="C56" s="148">
        <v>7.45</v>
      </c>
      <c r="D56" s="111">
        <v>21</v>
      </c>
      <c r="E56" s="111">
        <v>0</v>
      </c>
      <c r="F56" s="111" t="b">
        <v>0</v>
      </c>
    </row>
    <row r="57" spans="1:6" x14ac:dyDescent="0.25">
      <c r="A57" s="111" t="s">
        <v>383</v>
      </c>
      <c r="B57" s="111" t="s">
        <v>333</v>
      </c>
      <c r="C57" s="148">
        <v>24</v>
      </c>
      <c r="D57" s="111">
        <v>115</v>
      </c>
      <c r="E57" s="111">
        <v>0</v>
      </c>
      <c r="F57" s="111" t="b">
        <v>0</v>
      </c>
    </row>
    <row r="58" spans="1:6" x14ac:dyDescent="0.25">
      <c r="A58" s="111" t="s">
        <v>384</v>
      </c>
      <c r="B58" s="111" t="s">
        <v>350</v>
      </c>
      <c r="C58" s="148">
        <v>38</v>
      </c>
      <c r="D58" s="111">
        <v>21</v>
      </c>
      <c r="E58" s="111">
        <v>10</v>
      </c>
      <c r="F58" s="111" t="b">
        <v>0</v>
      </c>
    </row>
    <row r="59" spans="1:6" x14ac:dyDescent="0.25">
      <c r="A59" s="111" t="s">
        <v>385</v>
      </c>
      <c r="B59" s="111" t="s">
        <v>350</v>
      </c>
      <c r="C59" s="148">
        <v>19.5</v>
      </c>
      <c r="D59" s="111">
        <v>36</v>
      </c>
      <c r="E59" s="111">
        <v>0</v>
      </c>
      <c r="F59" s="111" t="b">
        <v>0</v>
      </c>
    </row>
    <row r="60" spans="1:6" x14ac:dyDescent="0.25">
      <c r="A60" s="111" t="s">
        <v>386</v>
      </c>
      <c r="B60" s="111" t="s">
        <v>335</v>
      </c>
      <c r="C60" s="148">
        <v>13.25</v>
      </c>
      <c r="D60" s="111">
        <v>62</v>
      </c>
      <c r="E60" s="111">
        <v>0</v>
      </c>
      <c r="F60" s="111" t="b">
        <v>0</v>
      </c>
    </row>
    <row r="61" spans="1:6" x14ac:dyDescent="0.25">
      <c r="A61" s="111" t="s">
        <v>387</v>
      </c>
      <c r="B61" s="111" t="s">
        <v>337</v>
      </c>
      <c r="C61" s="148">
        <v>55</v>
      </c>
      <c r="D61" s="111">
        <v>79</v>
      </c>
      <c r="E61" s="111">
        <v>0</v>
      </c>
      <c r="F61" s="111" t="b">
        <v>0</v>
      </c>
    </row>
    <row r="62" spans="1:6" x14ac:dyDescent="0.25">
      <c r="A62" s="111" t="s">
        <v>388</v>
      </c>
      <c r="B62" s="111" t="s">
        <v>337</v>
      </c>
      <c r="C62" s="148">
        <v>34</v>
      </c>
      <c r="D62" s="111">
        <v>19</v>
      </c>
      <c r="E62" s="111">
        <v>0</v>
      </c>
      <c r="F62" s="111" t="b">
        <v>0</v>
      </c>
    </row>
    <row r="63" spans="1:6" x14ac:dyDescent="0.25">
      <c r="A63" s="111" t="s">
        <v>389</v>
      </c>
      <c r="B63" s="111" t="s">
        <v>325</v>
      </c>
      <c r="C63" s="148">
        <v>28.5</v>
      </c>
      <c r="D63" s="111">
        <v>113</v>
      </c>
      <c r="E63" s="111">
        <v>0</v>
      </c>
      <c r="F63" s="111" t="b">
        <v>0</v>
      </c>
    </row>
    <row r="64" spans="1:6" x14ac:dyDescent="0.25">
      <c r="A64" s="111" t="s">
        <v>390</v>
      </c>
      <c r="B64" s="111" t="s">
        <v>343</v>
      </c>
      <c r="C64" s="148">
        <v>49.3</v>
      </c>
      <c r="D64" s="111">
        <v>17</v>
      </c>
      <c r="E64" s="111">
        <v>0</v>
      </c>
      <c r="F64" s="111" t="b">
        <v>0</v>
      </c>
    </row>
    <row r="65" spans="1:6" x14ac:dyDescent="0.25">
      <c r="A65" s="111" t="s">
        <v>391</v>
      </c>
      <c r="B65" s="111" t="s">
        <v>325</v>
      </c>
      <c r="C65" s="148">
        <v>43.9</v>
      </c>
      <c r="D65" s="111">
        <v>24</v>
      </c>
      <c r="E65" s="111">
        <v>0</v>
      </c>
      <c r="F65" s="111" t="b">
        <v>0</v>
      </c>
    </row>
    <row r="66" spans="1:6" x14ac:dyDescent="0.25">
      <c r="A66" s="111" t="s">
        <v>392</v>
      </c>
      <c r="B66" s="111" t="s">
        <v>350</v>
      </c>
      <c r="C66" s="148">
        <v>33.25</v>
      </c>
      <c r="D66" s="111">
        <v>22</v>
      </c>
      <c r="E66" s="111">
        <v>80</v>
      </c>
      <c r="F66" s="111" t="b">
        <v>0</v>
      </c>
    </row>
    <row r="67" spans="1:6" x14ac:dyDescent="0.25">
      <c r="A67" s="111" t="s">
        <v>393</v>
      </c>
      <c r="B67" s="111" t="s">
        <v>325</v>
      </c>
      <c r="C67" s="148">
        <v>21.05</v>
      </c>
      <c r="D67" s="111">
        <v>76</v>
      </c>
      <c r="E67" s="111">
        <v>0</v>
      </c>
      <c r="F67" s="111" t="b">
        <v>0</v>
      </c>
    </row>
    <row r="68" spans="1:6" x14ac:dyDescent="0.25">
      <c r="A68" s="111" t="s">
        <v>394</v>
      </c>
      <c r="B68" s="111" t="s">
        <v>325</v>
      </c>
      <c r="C68" s="148">
        <v>17</v>
      </c>
      <c r="D68" s="111">
        <v>4</v>
      </c>
      <c r="E68" s="111">
        <v>100</v>
      </c>
      <c r="F68" s="111" t="b">
        <v>0</v>
      </c>
    </row>
    <row r="69" spans="1:6" x14ac:dyDescent="0.25">
      <c r="A69" s="111" t="s">
        <v>395</v>
      </c>
      <c r="B69" s="111" t="s">
        <v>323</v>
      </c>
      <c r="C69" s="148">
        <v>14</v>
      </c>
      <c r="D69" s="111">
        <v>52</v>
      </c>
      <c r="E69" s="111">
        <v>0</v>
      </c>
      <c r="F69" s="111" t="b">
        <v>0</v>
      </c>
    </row>
    <row r="70" spans="1:6" x14ac:dyDescent="0.25">
      <c r="A70" s="111" t="s">
        <v>396</v>
      </c>
      <c r="B70" s="111" t="s">
        <v>343</v>
      </c>
      <c r="C70" s="148">
        <v>12.5</v>
      </c>
      <c r="D70" s="111">
        <v>6</v>
      </c>
      <c r="E70" s="111">
        <v>10</v>
      </c>
      <c r="F70" s="111" t="b">
        <v>0</v>
      </c>
    </row>
    <row r="71" spans="1:6" x14ac:dyDescent="0.25">
      <c r="A71" s="111" t="s">
        <v>397</v>
      </c>
      <c r="B71" s="111" t="s">
        <v>337</v>
      </c>
      <c r="C71" s="148">
        <v>36</v>
      </c>
      <c r="D71" s="111">
        <v>26</v>
      </c>
      <c r="E71" s="111">
        <v>0</v>
      </c>
      <c r="F71" s="111" t="b">
        <v>0</v>
      </c>
    </row>
    <row r="72" spans="1:6" x14ac:dyDescent="0.25">
      <c r="A72" s="111" t="s">
        <v>398</v>
      </c>
      <c r="B72" s="111" t="s">
        <v>323</v>
      </c>
      <c r="C72" s="148">
        <v>15</v>
      </c>
      <c r="D72" s="111">
        <v>15</v>
      </c>
      <c r="E72" s="111">
        <v>10</v>
      </c>
      <c r="F72" s="111" t="b">
        <v>0</v>
      </c>
    </row>
    <row r="73" spans="1:6" x14ac:dyDescent="0.25">
      <c r="A73" s="111" t="s">
        <v>399</v>
      </c>
      <c r="B73" s="111" t="s">
        <v>337</v>
      </c>
      <c r="C73" s="148">
        <v>21.5</v>
      </c>
      <c r="D73" s="111">
        <v>26</v>
      </c>
      <c r="E73" s="111">
        <v>0</v>
      </c>
      <c r="F73" s="111" t="b">
        <v>0</v>
      </c>
    </row>
    <row r="74" spans="1:6" x14ac:dyDescent="0.25">
      <c r="A74" s="111" t="s">
        <v>400</v>
      </c>
      <c r="B74" s="111" t="s">
        <v>337</v>
      </c>
      <c r="C74" s="148">
        <v>34.799999999999997</v>
      </c>
      <c r="D74" s="111">
        <v>14</v>
      </c>
      <c r="E74" s="111">
        <v>0</v>
      </c>
      <c r="F74" s="111" t="b">
        <v>0</v>
      </c>
    </row>
    <row r="75" spans="1:6" x14ac:dyDescent="0.25">
      <c r="A75" s="111" t="s">
        <v>401</v>
      </c>
      <c r="B75" s="111" t="s">
        <v>335</v>
      </c>
      <c r="C75" s="148">
        <v>15</v>
      </c>
      <c r="D75" s="111">
        <v>101</v>
      </c>
      <c r="E75" s="111">
        <v>0</v>
      </c>
      <c r="F75" s="111" t="b">
        <v>0</v>
      </c>
    </row>
    <row r="76" spans="1:6" x14ac:dyDescent="0.25">
      <c r="A76" s="111" t="s">
        <v>402</v>
      </c>
      <c r="B76" s="111" t="s">
        <v>330</v>
      </c>
      <c r="C76" s="148">
        <v>10</v>
      </c>
      <c r="D76" s="111">
        <v>4</v>
      </c>
      <c r="E76" s="111">
        <v>20</v>
      </c>
      <c r="F76" s="111" t="b">
        <v>0</v>
      </c>
    </row>
    <row r="77" spans="1:6" x14ac:dyDescent="0.25">
      <c r="A77" s="111" t="s">
        <v>403</v>
      </c>
      <c r="B77" s="111" t="s">
        <v>323</v>
      </c>
      <c r="C77" s="148">
        <v>7.75</v>
      </c>
      <c r="D77" s="111">
        <v>125</v>
      </c>
      <c r="E77" s="111">
        <v>0</v>
      </c>
      <c r="F77" s="111" t="b">
        <v>0</v>
      </c>
    </row>
    <row r="78" spans="1:6" x14ac:dyDescent="0.25">
      <c r="A78" s="111" t="s">
        <v>404</v>
      </c>
      <c r="B78" s="111" t="s">
        <v>323</v>
      </c>
      <c r="C78" s="148">
        <v>18</v>
      </c>
      <c r="D78" s="111">
        <v>57</v>
      </c>
      <c r="E78" s="111">
        <v>0</v>
      </c>
      <c r="F78" s="111" t="b">
        <v>0</v>
      </c>
    </row>
    <row r="79" spans="1:6" x14ac:dyDescent="0.25">
      <c r="A79" s="111" t="s">
        <v>405</v>
      </c>
      <c r="B79" s="111" t="s">
        <v>325</v>
      </c>
      <c r="C79" s="148">
        <v>13</v>
      </c>
      <c r="D79" s="111">
        <v>32</v>
      </c>
      <c r="E79" s="111">
        <v>0</v>
      </c>
      <c r="F79" s="111" t="b">
        <v>0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tabColor theme="2"/>
  </sheetPr>
  <dimension ref="A1:F96"/>
  <sheetViews>
    <sheetView topLeftCell="A2" workbookViewId="0">
      <selection activeCell="I28" sqref="I28"/>
    </sheetView>
  </sheetViews>
  <sheetFormatPr defaultColWidth="8.6328125" defaultRowHeight="12.5" x14ac:dyDescent="0.25"/>
  <cols>
    <col min="1" max="1" width="30.6328125" style="111" bestFit="1" customWidth="1"/>
    <col min="2" max="2" width="13.453125" style="111" bestFit="1" customWidth="1"/>
    <col min="3" max="3" width="9.08984375" style="111" bestFit="1" customWidth="1"/>
    <col min="4" max="4" width="12.6328125" style="111" bestFit="1" customWidth="1"/>
    <col min="5" max="5" width="13.453125" style="111" bestFit="1" customWidth="1"/>
    <col min="6" max="6" width="11.6328125" style="111" bestFit="1" customWidth="1"/>
    <col min="7" max="16384" width="8.6328125" style="111"/>
  </cols>
  <sheetData>
    <row r="1" spans="1:6" ht="14.25" customHeight="1" x14ac:dyDescent="0.25"/>
    <row r="2" spans="1:6" x14ac:dyDescent="0.25">
      <c r="A2" s="114" t="s">
        <v>284</v>
      </c>
      <c r="B2" s="114" t="s">
        <v>242</v>
      </c>
      <c r="C2" s="114" t="s">
        <v>318</v>
      </c>
      <c r="D2" s="114" t="s">
        <v>319</v>
      </c>
      <c r="E2" s="114" t="s">
        <v>320</v>
      </c>
      <c r="F2" s="114" t="s">
        <v>321</v>
      </c>
    </row>
    <row r="3" spans="1:6" x14ac:dyDescent="0.25">
      <c r="A3" s="111" t="s">
        <v>322</v>
      </c>
      <c r="B3" s="111" t="s">
        <v>323</v>
      </c>
      <c r="C3" s="148">
        <v>18</v>
      </c>
      <c r="D3" s="111">
        <v>39</v>
      </c>
      <c r="E3" s="111">
        <v>0</v>
      </c>
      <c r="F3" s="111" t="b">
        <v>0</v>
      </c>
    </row>
    <row r="4" spans="1:6" x14ac:dyDescent="0.25">
      <c r="A4" s="111" t="s">
        <v>218</v>
      </c>
      <c r="B4" s="111" t="s">
        <v>323</v>
      </c>
      <c r="C4" s="148">
        <v>19</v>
      </c>
      <c r="D4" s="111">
        <v>17</v>
      </c>
      <c r="E4" s="111">
        <v>40</v>
      </c>
      <c r="F4" s="111" t="b">
        <v>0</v>
      </c>
    </row>
    <row r="5" spans="1:6" x14ac:dyDescent="0.25">
      <c r="A5" s="111" t="s">
        <v>324</v>
      </c>
      <c r="B5" s="111" t="s">
        <v>325</v>
      </c>
      <c r="C5" s="148">
        <v>10</v>
      </c>
      <c r="D5" s="111">
        <v>13</v>
      </c>
      <c r="E5" s="111">
        <v>70</v>
      </c>
      <c r="F5" s="111" t="b">
        <v>0</v>
      </c>
    </row>
    <row r="6" spans="1:6" x14ac:dyDescent="0.25">
      <c r="A6" s="111" t="s">
        <v>326</v>
      </c>
      <c r="B6" s="111" t="s">
        <v>325</v>
      </c>
      <c r="C6" s="148">
        <v>22</v>
      </c>
      <c r="D6" s="111">
        <v>53</v>
      </c>
      <c r="E6" s="111">
        <v>0</v>
      </c>
      <c r="F6" s="111" t="b">
        <v>0</v>
      </c>
    </row>
    <row r="7" spans="1:6" x14ac:dyDescent="0.25">
      <c r="A7" s="111" t="s">
        <v>327</v>
      </c>
      <c r="B7" s="111" t="s">
        <v>325</v>
      </c>
      <c r="C7" s="148">
        <v>21.35</v>
      </c>
      <c r="D7" s="111">
        <v>0</v>
      </c>
      <c r="E7" s="111">
        <v>0</v>
      </c>
      <c r="F7" s="111" t="b">
        <v>1</v>
      </c>
    </row>
    <row r="8" spans="1:6" x14ac:dyDescent="0.25">
      <c r="A8" s="111" t="s">
        <v>328</v>
      </c>
      <c r="B8" s="111" t="s">
        <v>325</v>
      </c>
      <c r="C8" s="148">
        <v>25</v>
      </c>
      <c r="D8" s="111">
        <v>120</v>
      </c>
      <c r="E8" s="111">
        <v>0</v>
      </c>
      <c r="F8" s="111" t="b">
        <v>0</v>
      </c>
    </row>
    <row r="9" spans="1:6" x14ac:dyDescent="0.25">
      <c r="A9" s="111" t="s">
        <v>329</v>
      </c>
      <c r="B9" s="111" t="s">
        <v>330</v>
      </c>
      <c r="C9" s="148">
        <v>30</v>
      </c>
      <c r="D9" s="111">
        <v>15</v>
      </c>
      <c r="E9" s="111">
        <v>0</v>
      </c>
      <c r="F9" s="111" t="b">
        <v>0</v>
      </c>
    </row>
    <row r="10" spans="1:6" x14ac:dyDescent="0.25">
      <c r="A10" s="111" t="s">
        <v>331</v>
      </c>
      <c r="B10" s="111" t="s">
        <v>325</v>
      </c>
      <c r="C10" s="148">
        <v>40</v>
      </c>
      <c r="D10" s="111">
        <v>6</v>
      </c>
      <c r="E10" s="111">
        <v>0</v>
      </c>
      <c r="F10" s="111" t="b">
        <v>0</v>
      </c>
    </row>
    <row r="11" spans="1:6" x14ac:dyDescent="0.25">
      <c r="A11" s="111" t="s">
        <v>332</v>
      </c>
      <c r="B11" s="111" t="s">
        <v>333</v>
      </c>
      <c r="C11" s="148">
        <v>97</v>
      </c>
      <c r="D11" s="111">
        <v>29</v>
      </c>
      <c r="E11" s="111">
        <v>0</v>
      </c>
      <c r="F11" s="111" t="b">
        <v>1</v>
      </c>
    </row>
    <row r="12" spans="1:6" x14ac:dyDescent="0.25">
      <c r="A12" s="111" t="s">
        <v>334</v>
      </c>
      <c r="B12" s="111" t="s">
        <v>335</v>
      </c>
      <c r="C12" s="148">
        <v>31</v>
      </c>
      <c r="D12" s="111">
        <v>31</v>
      </c>
      <c r="E12" s="111">
        <v>0</v>
      </c>
      <c r="F12" s="111" t="b">
        <v>0</v>
      </c>
    </row>
    <row r="13" spans="1:6" x14ac:dyDescent="0.25">
      <c r="A13" s="111" t="s">
        <v>336</v>
      </c>
      <c r="B13" s="111" t="s">
        <v>337</v>
      </c>
      <c r="C13" s="148">
        <v>21</v>
      </c>
      <c r="D13" s="111">
        <v>22</v>
      </c>
      <c r="E13" s="111">
        <v>30</v>
      </c>
      <c r="F13" s="111" t="b">
        <v>0</v>
      </c>
    </row>
    <row r="14" spans="1:6" x14ac:dyDescent="0.25">
      <c r="A14" s="111" t="s">
        <v>338</v>
      </c>
      <c r="B14" s="111" t="s">
        <v>337</v>
      </c>
      <c r="C14" s="148">
        <v>38</v>
      </c>
      <c r="D14" s="111">
        <v>86</v>
      </c>
      <c r="E14" s="111">
        <v>0</v>
      </c>
      <c r="F14" s="111" t="b">
        <v>0</v>
      </c>
    </row>
    <row r="15" spans="1:6" x14ac:dyDescent="0.25">
      <c r="A15" s="111" t="s">
        <v>339</v>
      </c>
      <c r="B15" s="111" t="s">
        <v>335</v>
      </c>
      <c r="C15" s="148">
        <v>6</v>
      </c>
      <c r="D15" s="111">
        <v>24</v>
      </c>
      <c r="E15" s="111">
        <v>0</v>
      </c>
      <c r="F15" s="111" t="b">
        <v>0</v>
      </c>
    </row>
    <row r="16" spans="1:6" x14ac:dyDescent="0.25">
      <c r="A16" s="111" t="s">
        <v>340</v>
      </c>
      <c r="B16" s="111" t="s">
        <v>330</v>
      </c>
      <c r="C16" s="148">
        <v>23.25</v>
      </c>
      <c r="D16" s="111">
        <v>35</v>
      </c>
      <c r="E16" s="111">
        <v>0</v>
      </c>
      <c r="F16" s="111" t="b">
        <v>0</v>
      </c>
    </row>
    <row r="17" spans="1:6" x14ac:dyDescent="0.25">
      <c r="A17" s="111" t="s">
        <v>341</v>
      </c>
      <c r="B17" s="111" t="s">
        <v>325</v>
      </c>
      <c r="C17" s="148">
        <v>15.5</v>
      </c>
      <c r="D17" s="111">
        <v>39</v>
      </c>
      <c r="E17" s="111">
        <v>0</v>
      </c>
      <c r="F17" s="111" t="b">
        <v>0</v>
      </c>
    </row>
    <row r="18" spans="1:6" x14ac:dyDescent="0.25">
      <c r="A18" s="111" t="s">
        <v>342</v>
      </c>
      <c r="B18" s="111" t="s">
        <v>343</v>
      </c>
      <c r="C18" s="148">
        <v>17.45</v>
      </c>
      <c r="D18" s="111">
        <v>29</v>
      </c>
      <c r="E18" s="111">
        <v>0</v>
      </c>
      <c r="F18" s="111" t="b">
        <v>0</v>
      </c>
    </row>
    <row r="19" spans="1:6" x14ac:dyDescent="0.25">
      <c r="A19" s="111" t="s">
        <v>344</v>
      </c>
      <c r="B19" s="111" t="s">
        <v>333</v>
      </c>
      <c r="C19" s="148">
        <v>39</v>
      </c>
      <c r="D19" s="111">
        <v>0</v>
      </c>
      <c r="E19" s="111">
        <v>0</v>
      </c>
      <c r="F19" s="111" t="b">
        <v>1</v>
      </c>
    </row>
    <row r="20" spans="1:6" x14ac:dyDescent="0.25">
      <c r="A20" s="111" t="s">
        <v>345</v>
      </c>
      <c r="B20" s="111" t="s">
        <v>335</v>
      </c>
      <c r="C20" s="148">
        <v>62.5</v>
      </c>
      <c r="D20" s="111">
        <v>42</v>
      </c>
      <c r="E20" s="111">
        <v>0</v>
      </c>
      <c r="F20" s="111" t="b">
        <v>0</v>
      </c>
    </row>
    <row r="21" spans="1:6" x14ac:dyDescent="0.25">
      <c r="A21" s="111" t="s">
        <v>346</v>
      </c>
      <c r="B21" s="111" t="s">
        <v>343</v>
      </c>
      <c r="C21" s="148">
        <v>9.1999999999999993</v>
      </c>
      <c r="D21" s="111">
        <v>25</v>
      </c>
      <c r="E21" s="111">
        <v>0</v>
      </c>
      <c r="F21" s="111" t="b">
        <v>0</v>
      </c>
    </row>
    <row r="22" spans="1:6" x14ac:dyDescent="0.25">
      <c r="A22" s="111" t="s">
        <v>347</v>
      </c>
      <c r="B22" s="111" t="s">
        <v>343</v>
      </c>
      <c r="C22" s="148">
        <v>81</v>
      </c>
      <c r="D22" s="111">
        <v>40</v>
      </c>
      <c r="E22" s="111">
        <v>0</v>
      </c>
      <c r="F22" s="111" t="b">
        <v>0</v>
      </c>
    </row>
    <row r="23" spans="1:6" x14ac:dyDescent="0.25">
      <c r="A23" s="111" t="s">
        <v>348</v>
      </c>
      <c r="B23" s="111" t="s">
        <v>343</v>
      </c>
      <c r="C23" s="148">
        <v>10</v>
      </c>
      <c r="D23" s="111">
        <v>3</v>
      </c>
      <c r="E23" s="111">
        <v>40</v>
      </c>
      <c r="F23" s="111" t="b">
        <v>0</v>
      </c>
    </row>
    <row r="24" spans="1:6" x14ac:dyDescent="0.25">
      <c r="A24" s="111" t="s">
        <v>349</v>
      </c>
      <c r="B24" s="111" t="s">
        <v>350</v>
      </c>
      <c r="C24" s="148">
        <v>21</v>
      </c>
      <c r="D24" s="111">
        <v>104</v>
      </c>
      <c r="E24" s="111">
        <v>0</v>
      </c>
      <c r="F24" s="111" t="b">
        <v>0</v>
      </c>
    </row>
    <row r="25" spans="1:6" x14ac:dyDescent="0.25">
      <c r="A25" s="111" t="s">
        <v>351</v>
      </c>
      <c r="B25" s="111" t="s">
        <v>350</v>
      </c>
      <c r="C25" s="148">
        <v>9</v>
      </c>
      <c r="D25" s="111">
        <v>61</v>
      </c>
      <c r="E25" s="111">
        <v>0</v>
      </c>
      <c r="F25" s="111" t="b">
        <v>0</v>
      </c>
    </row>
    <row r="26" spans="1:6" x14ac:dyDescent="0.25">
      <c r="A26" s="111" t="s">
        <v>352</v>
      </c>
      <c r="B26" s="111" t="s">
        <v>323</v>
      </c>
      <c r="C26" s="148">
        <v>4.5</v>
      </c>
      <c r="D26" s="111">
        <v>20</v>
      </c>
      <c r="E26" s="111">
        <v>0</v>
      </c>
      <c r="F26" s="111" t="b">
        <v>1</v>
      </c>
    </row>
    <row r="27" spans="1:6" x14ac:dyDescent="0.25">
      <c r="A27" s="111" t="s">
        <v>353</v>
      </c>
      <c r="B27" s="111" t="s">
        <v>343</v>
      </c>
      <c r="C27" s="148">
        <v>14</v>
      </c>
      <c r="D27" s="111">
        <v>76</v>
      </c>
      <c r="E27" s="111">
        <v>0</v>
      </c>
      <c r="F27" s="111" t="b">
        <v>0</v>
      </c>
    </row>
    <row r="28" spans="1:6" x14ac:dyDescent="0.25">
      <c r="A28" s="111" t="s">
        <v>354</v>
      </c>
      <c r="B28" s="111" t="s">
        <v>343</v>
      </c>
      <c r="C28" s="148">
        <v>31.23</v>
      </c>
      <c r="D28" s="111">
        <v>15</v>
      </c>
      <c r="E28" s="111">
        <v>0</v>
      </c>
      <c r="F28" s="111" t="b">
        <v>0</v>
      </c>
    </row>
    <row r="29" spans="1:6" x14ac:dyDescent="0.25">
      <c r="A29" s="111" t="s">
        <v>355</v>
      </c>
      <c r="B29" s="111" t="s">
        <v>343</v>
      </c>
      <c r="C29" s="148">
        <v>43.9</v>
      </c>
      <c r="D29" s="111">
        <v>49</v>
      </c>
      <c r="E29" s="111">
        <v>0</v>
      </c>
      <c r="F29" s="111" t="b">
        <v>0</v>
      </c>
    </row>
    <row r="30" spans="1:6" x14ac:dyDescent="0.25">
      <c r="A30" s="111" t="s">
        <v>356</v>
      </c>
      <c r="B30" s="111" t="s">
        <v>330</v>
      </c>
      <c r="C30" s="148">
        <v>45.6</v>
      </c>
      <c r="D30" s="111">
        <v>26</v>
      </c>
      <c r="E30" s="111">
        <v>0</v>
      </c>
      <c r="F30" s="111" t="b">
        <v>1</v>
      </c>
    </row>
    <row r="31" spans="1:6" x14ac:dyDescent="0.25">
      <c r="A31" s="111" t="s">
        <v>357</v>
      </c>
      <c r="B31" s="111" t="s">
        <v>333</v>
      </c>
      <c r="C31" s="148">
        <v>123.79</v>
      </c>
      <c r="D31" s="111">
        <v>0</v>
      </c>
      <c r="E31" s="111">
        <v>0</v>
      </c>
      <c r="F31" s="111" t="b">
        <v>1</v>
      </c>
    </row>
    <row r="32" spans="1:6" x14ac:dyDescent="0.25">
      <c r="A32" s="111" t="s">
        <v>358</v>
      </c>
      <c r="B32" s="111" t="s">
        <v>335</v>
      </c>
      <c r="C32" s="148">
        <v>25.89</v>
      </c>
      <c r="D32" s="111">
        <v>10</v>
      </c>
      <c r="E32" s="111">
        <v>0</v>
      </c>
      <c r="F32" s="111" t="b">
        <v>0</v>
      </c>
    </row>
    <row r="33" spans="1:6" x14ac:dyDescent="0.25">
      <c r="A33" s="111" t="s">
        <v>359</v>
      </c>
      <c r="B33" s="111" t="s">
        <v>337</v>
      </c>
      <c r="C33" s="148">
        <v>12.5</v>
      </c>
      <c r="D33" s="111">
        <v>0</v>
      </c>
      <c r="E33" s="111">
        <v>70</v>
      </c>
      <c r="F33" s="111" t="b">
        <v>0</v>
      </c>
    </row>
    <row r="34" spans="1:6" x14ac:dyDescent="0.25">
      <c r="A34" s="111" t="s">
        <v>360</v>
      </c>
      <c r="B34" s="111" t="s">
        <v>337</v>
      </c>
      <c r="C34" s="148">
        <v>32</v>
      </c>
      <c r="D34" s="111">
        <v>9</v>
      </c>
      <c r="E34" s="111">
        <v>40</v>
      </c>
      <c r="F34" s="111" t="b">
        <v>0</v>
      </c>
    </row>
    <row r="35" spans="1:6" x14ac:dyDescent="0.25">
      <c r="A35" s="111" t="s">
        <v>361</v>
      </c>
      <c r="B35" s="111" t="s">
        <v>337</v>
      </c>
      <c r="C35" s="148">
        <v>2.5</v>
      </c>
      <c r="D35" s="111">
        <v>112</v>
      </c>
      <c r="E35" s="111">
        <v>0</v>
      </c>
      <c r="F35" s="111" t="b">
        <v>0</v>
      </c>
    </row>
    <row r="36" spans="1:6" x14ac:dyDescent="0.25">
      <c r="A36" s="111" t="s">
        <v>362</v>
      </c>
      <c r="B36" s="111" t="s">
        <v>323</v>
      </c>
      <c r="C36" s="148">
        <v>14</v>
      </c>
      <c r="D36" s="111">
        <v>111</v>
      </c>
      <c r="E36" s="111">
        <v>0</v>
      </c>
      <c r="F36" s="111" t="b">
        <v>0</v>
      </c>
    </row>
    <row r="37" spans="1:6" x14ac:dyDescent="0.25">
      <c r="A37" s="111" t="s">
        <v>363</v>
      </c>
      <c r="B37" s="111" t="s">
        <v>323</v>
      </c>
      <c r="C37" s="148">
        <v>18</v>
      </c>
      <c r="D37" s="111">
        <v>20</v>
      </c>
      <c r="E37" s="111">
        <v>0</v>
      </c>
      <c r="F37" s="111" t="b">
        <v>0</v>
      </c>
    </row>
    <row r="38" spans="1:6" x14ac:dyDescent="0.25">
      <c r="A38" s="111" t="s">
        <v>364</v>
      </c>
      <c r="B38" s="111" t="s">
        <v>335</v>
      </c>
      <c r="C38" s="148">
        <v>19</v>
      </c>
      <c r="D38" s="111">
        <v>112</v>
      </c>
      <c r="E38" s="111">
        <v>0</v>
      </c>
      <c r="F38" s="111" t="b">
        <v>0</v>
      </c>
    </row>
    <row r="39" spans="1:6" x14ac:dyDescent="0.25">
      <c r="A39" s="111" t="s">
        <v>365</v>
      </c>
      <c r="B39" s="111" t="s">
        <v>335</v>
      </c>
      <c r="C39" s="148">
        <v>26</v>
      </c>
      <c r="D39" s="111">
        <v>11</v>
      </c>
      <c r="E39" s="111">
        <v>50</v>
      </c>
      <c r="F39" s="111" t="b">
        <v>0</v>
      </c>
    </row>
    <row r="40" spans="1:6" x14ac:dyDescent="0.25">
      <c r="A40" s="111" t="s">
        <v>366</v>
      </c>
      <c r="B40" s="111" t="s">
        <v>323</v>
      </c>
      <c r="C40" s="148">
        <v>263.5</v>
      </c>
      <c r="D40" s="111">
        <v>17</v>
      </c>
      <c r="E40" s="111">
        <v>0</v>
      </c>
      <c r="F40" s="111" t="b">
        <v>0</v>
      </c>
    </row>
    <row r="41" spans="1:6" x14ac:dyDescent="0.25">
      <c r="A41" s="111" t="s">
        <v>367</v>
      </c>
      <c r="B41" s="111" t="s">
        <v>323</v>
      </c>
      <c r="C41" s="148">
        <v>18</v>
      </c>
      <c r="D41" s="111">
        <v>69</v>
      </c>
      <c r="E41" s="111">
        <v>0</v>
      </c>
      <c r="F41" s="111" t="b">
        <v>0</v>
      </c>
    </row>
    <row r="42" spans="1:6" x14ac:dyDescent="0.25">
      <c r="A42" s="111" t="s">
        <v>368</v>
      </c>
      <c r="B42" s="111" t="s">
        <v>335</v>
      </c>
      <c r="C42" s="148">
        <v>18.399999999999999</v>
      </c>
      <c r="D42" s="111">
        <v>123</v>
      </c>
      <c r="E42" s="111">
        <v>0</v>
      </c>
      <c r="F42" s="111" t="b">
        <v>0</v>
      </c>
    </row>
    <row r="43" spans="1:6" x14ac:dyDescent="0.25">
      <c r="A43" s="111" t="s">
        <v>369</v>
      </c>
      <c r="B43" s="111" t="s">
        <v>335</v>
      </c>
      <c r="C43" s="148">
        <v>9.65</v>
      </c>
      <c r="D43" s="111">
        <v>85</v>
      </c>
      <c r="E43" s="111">
        <v>0</v>
      </c>
      <c r="F43" s="111" t="b">
        <v>0</v>
      </c>
    </row>
    <row r="44" spans="1:6" x14ac:dyDescent="0.25">
      <c r="A44" s="111" t="s">
        <v>370</v>
      </c>
      <c r="B44" s="111" t="s">
        <v>350</v>
      </c>
      <c r="C44" s="148">
        <v>14</v>
      </c>
      <c r="D44" s="111">
        <v>26</v>
      </c>
      <c r="E44" s="111">
        <v>0</v>
      </c>
      <c r="F44" s="111" t="b">
        <v>1</v>
      </c>
    </row>
    <row r="45" spans="1:6" x14ac:dyDescent="0.25">
      <c r="A45" s="111" t="s">
        <v>371</v>
      </c>
      <c r="B45" s="111" t="s">
        <v>323</v>
      </c>
      <c r="C45" s="148">
        <v>46</v>
      </c>
      <c r="D45" s="111">
        <v>17</v>
      </c>
      <c r="E45" s="111">
        <v>10</v>
      </c>
      <c r="F45" s="111" t="b">
        <v>0</v>
      </c>
    </row>
    <row r="46" spans="1:6" x14ac:dyDescent="0.25">
      <c r="A46" s="111" t="s">
        <v>372</v>
      </c>
      <c r="B46" s="111" t="s">
        <v>325</v>
      </c>
      <c r="C46" s="148">
        <v>19.45</v>
      </c>
      <c r="D46" s="111">
        <v>27</v>
      </c>
      <c r="E46" s="111">
        <v>0</v>
      </c>
      <c r="F46" s="111" t="b">
        <v>0</v>
      </c>
    </row>
    <row r="47" spans="1:6" x14ac:dyDescent="0.25">
      <c r="A47" s="111" t="s">
        <v>373</v>
      </c>
      <c r="B47" s="111" t="s">
        <v>335</v>
      </c>
      <c r="C47" s="148">
        <v>9.5</v>
      </c>
      <c r="D47" s="111">
        <v>5</v>
      </c>
      <c r="E47" s="111">
        <v>70</v>
      </c>
      <c r="F47" s="111" t="b">
        <v>0</v>
      </c>
    </row>
    <row r="48" spans="1:6" x14ac:dyDescent="0.25">
      <c r="A48" s="111" t="s">
        <v>374</v>
      </c>
      <c r="B48" s="111" t="s">
        <v>335</v>
      </c>
      <c r="C48" s="148">
        <v>12</v>
      </c>
      <c r="D48" s="111">
        <v>95</v>
      </c>
      <c r="E48" s="111">
        <v>0</v>
      </c>
      <c r="F48" s="111" t="b">
        <v>0</v>
      </c>
    </row>
    <row r="49" spans="1:6" x14ac:dyDescent="0.25">
      <c r="A49" s="111" t="s">
        <v>375</v>
      </c>
      <c r="B49" s="111" t="s">
        <v>343</v>
      </c>
      <c r="C49" s="148">
        <v>9.5</v>
      </c>
      <c r="D49" s="111">
        <v>36</v>
      </c>
      <c r="E49" s="111">
        <v>0</v>
      </c>
      <c r="F49" s="111" t="b">
        <v>0</v>
      </c>
    </row>
    <row r="50" spans="1:6" x14ac:dyDescent="0.25">
      <c r="A50" s="111" t="s">
        <v>376</v>
      </c>
      <c r="B50" s="111" t="s">
        <v>343</v>
      </c>
      <c r="C50" s="148">
        <v>12.75</v>
      </c>
      <c r="D50" s="111">
        <v>15</v>
      </c>
      <c r="E50" s="111">
        <v>70</v>
      </c>
      <c r="F50" s="111" t="b">
        <v>0</v>
      </c>
    </row>
    <row r="51" spans="1:6" x14ac:dyDescent="0.25">
      <c r="A51" s="111" t="s">
        <v>377</v>
      </c>
      <c r="B51" s="111" t="s">
        <v>343</v>
      </c>
      <c r="C51" s="148">
        <v>20</v>
      </c>
      <c r="D51" s="111">
        <v>10</v>
      </c>
      <c r="E51" s="111">
        <v>60</v>
      </c>
      <c r="F51" s="111" t="b">
        <v>0</v>
      </c>
    </row>
    <row r="52" spans="1:6" x14ac:dyDescent="0.25">
      <c r="A52" s="111" t="s">
        <v>378</v>
      </c>
      <c r="B52" s="111" t="s">
        <v>343</v>
      </c>
      <c r="C52" s="148">
        <v>16.25</v>
      </c>
      <c r="D52" s="111">
        <v>65</v>
      </c>
      <c r="E52" s="111">
        <v>0</v>
      </c>
      <c r="F52" s="111" t="b">
        <v>0</v>
      </c>
    </row>
    <row r="53" spans="1:6" x14ac:dyDescent="0.25">
      <c r="A53" s="111" t="s">
        <v>379</v>
      </c>
      <c r="B53" s="111" t="s">
        <v>330</v>
      </c>
      <c r="C53" s="148">
        <v>53</v>
      </c>
      <c r="D53" s="111">
        <v>20</v>
      </c>
      <c r="E53" s="111">
        <v>0</v>
      </c>
      <c r="F53" s="111" t="b">
        <v>0</v>
      </c>
    </row>
    <row r="54" spans="1:6" x14ac:dyDescent="0.25">
      <c r="A54" s="111" t="s">
        <v>380</v>
      </c>
      <c r="B54" s="111" t="s">
        <v>350</v>
      </c>
      <c r="C54" s="148">
        <v>7</v>
      </c>
      <c r="D54" s="111">
        <v>38</v>
      </c>
      <c r="E54" s="111">
        <v>0</v>
      </c>
      <c r="F54" s="111" t="b">
        <v>0</v>
      </c>
    </row>
    <row r="55" spans="1:6" x14ac:dyDescent="0.25">
      <c r="A55" s="111" t="s">
        <v>381</v>
      </c>
      <c r="B55" s="111" t="s">
        <v>333</v>
      </c>
      <c r="C55" s="148">
        <v>32.799999999999997</v>
      </c>
      <c r="D55" s="111">
        <v>0</v>
      </c>
      <c r="E55" s="111">
        <v>0</v>
      </c>
      <c r="F55" s="111" t="b">
        <v>1</v>
      </c>
    </row>
    <row r="56" spans="1:6" x14ac:dyDescent="0.25">
      <c r="A56" s="111" t="s">
        <v>382</v>
      </c>
      <c r="B56" s="111" t="s">
        <v>333</v>
      </c>
      <c r="C56" s="148">
        <v>7.45</v>
      </c>
      <c r="D56" s="111">
        <v>21</v>
      </c>
      <c r="E56" s="111">
        <v>0</v>
      </c>
      <c r="F56" s="111" t="b">
        <v>0</v>
      </c>
    </row>
    <row r="57" spans="1:6" x14ac:dyDescent="0.25">
      <c r="A57" s="111" t="s">
        <v>383</v>
      </c>
      <c r="B57" s="111" t="s">
        <v>333</v>
      </c>
      <c r="C57" s="148">
        <v>24</v>
      </c>
      <c r="D57" s="111">
        <v>115</v>
      </c>
      <c r="E57" s="111">
        <v>0</v>
      </c>
      <c r="F57" s="111" t="b">
        <v>0</v>
      </c>
    </row>
    <row r="58" spans="1:6" x14ac:dyDescent="0.25">
      <c r="A58" s="111" t="s">
        <v>384</v>
      </c>
      <c r="B58" s="111" t="s">
        <v>350</v>
      </c>
      <c r="C58" s="148">
        <v>38</v>
      </c>
      <c r="D58" s="111">
        <v>21</v>
      </c>
      <c r="E58" s="111">
        <v>10</v>
      </c>
      <c r="F58" s="111" t="b">
        <v>0</v>
      </c>
    </row>
    <row r="59" spans="1:6" x14ac:dyDescent="0.25">
      <c r="A59" s="111" t="s">
        <v>385</v>
      </c>
      <c r="B59" s="111" t="s">
        <v>350</v>
      </c>
      <c r="C59" s="148">
        <v>19.5</v>
      </c>
      <c r="D59" s="111">
        <v>36</v>
      </c>
      <c r="E59" s="111">
        <v>0</v>
      </c>
      <c r="F59" s="111" t="b">
        <v>0</v>
      </c>
    </row>
    <row r="60" spans="1:6" x14ac:dyDescent="0.25">
      <c r="A60" s="111" t="s">
        <v>386</v>
      </c>
      <c r="B60" s="111" t="s">
        <v>335</v>
      </c>
      <c r="C60" s="148">
        <v>13.25</v>
      </c>
      <c r="D60" s="111">
        <v>62</v>
      </c>
      <c r="E60" s="111">
        <v>0</v>
      </c>
      <c r="F60" s="111" t="b">
        <v>0</v>
      </c>
    </row>
    <row r="61" spans="1:6" x14ac:dyDescent="0.25">
      <c r="A61" s="111" t="s">
        <v>387</v>
      </c>
      <c r="B61" s="111" t="s">
        <v>337</v>
      </c>
      <c r="C61" s="148">
        <v>55</v>
      </c>
      <c r="D61" s="111">
        <v>79</v>
      </c>
      <c r="E61" s="111">
        <v>0</v>
      </c>
      <c r="F61" s="111" t="b">
        <v>0</v>
      </c>
    </row>
    <row r="62" spans="1:6" x14ac:dyDescent="0.25">
      <c r="A62" s="111" t="s">
        <v>388</v>
      </c>
      <c r="B62" s="111" t="s">
        <v>337</v>
      </c>
      <c r="C62" s="148">
        <v>34</v>
      </c>
      <c r="D62" s="111">
        <v>19</v>
      </c>
      <c r="E62" s="111">
        <v>0</v>
      </c>
      <c r="F62" s="111" t="b">
        <v>0</v>
      </c>
    </row>
    <row r="63" spans="1:6" x14ac:dyDescent="0.25">
      <c r="A63" s="111" t="s">
        <v>389</v>
      </c>
      <c r="B63" s="111" t="s">
        <v>325</v>
      </c>
      <c r="C63" s="148">
        <v>28.5</v>
      </c>
      <c r="D63" s="111">
        <v>113</v>
      </c>
      <c r="E63" s="111">
        <v>0</v>
      </c>
      <c r="F63" s="111" t="b">
        <v>0</v>
      </c>
    </row>
    <row r="64" spans="1:6" x14ac:dyDescent="0.25">
      <c r="A64" s="111" t="s">
        <v>390</v>
      </c>
      <c r="B64" s="111" t="s">
        <v>343</v>
      </c>
      <c r="C64" s="148">
        <v>49.3</v>
      </c>
      <c r="D64" s="111">
        <v>17</v>
      </c>
      <c r="E64" s="111">
        <v>0</v>
      </c>
      <c r="F64" s="111" t="b">
        <v>0</v>
      </c>
    </row>
    <row r="65" spans="1:6" x14ac:dyDescent="0.25">
      <c r="A65" s="111" t="s">
        <v>391</v>
      </c>
      <c r="B65" s="111" t="s">
        <v>325</v>
      </c>
      <c r="C65" s="148">
        <v>43.9</v>
      </c>
      <c r="D65" s="111">
        <v>24</v>
      </c>
      <c r="E65" s="111">
        <v>0</v>
      </c>
      <c r="F65" s="111" t="b">
        <v>0</v>
      </c>
    </row>
    <row r="66" spans="1:6" x14ac:dyDescent="0.25">
      <c r="A66" s="111" t="s">
        <v>392</v>
      </c>
      <c r="B66" s="111" t="s">
        <v>350</v>
      </c>
      <c r="C66" s="148">
        <v>33.25</v>
      </c>
      <c r="D66" s="111">
        <v>22</v>
      </c>
      <c r="E66" s="111">
        <v>80</v>
      </c>
      <c r="F66" s="111" t="b">
        <v>0</v>
      </c>
    </row>
    <row r="67" spans="1:6" x14ac:dyDescent="0.25">
      <c r="A67" s="111" t="s">
        <v>393</v>
      </c>
      <c r="B67" s="111" t="s">
        <v>325</v>
      </c>
      <c r="C67" s="148">
        <v>21.05</v>
      </c>
      <c r="D67" s="111">
        <v>76</v>
      </c>
      <c r="E67" s="111">
        <v>0</v>
      </c>
      <c r="F67" s="111" t="b">
        <v>0</v>
      </c>
    </row>
    <row r="68" spans="1:6" x14ac:dyDescent="0.25">
      <c r="A68" s="111" t="s">
        <v>394</v>
      </c>
      <c r="B68" s="111" t="s">
        <v>325</v>
      </c>
      <c r="C68" s="148">
        <v>17</v>
      </c>
      <c r="D68" s="111">
        <v>4</v>
      </c>
      <c r="E68" s="111">
        <v>100</v>
      </c>
      <c r="F68" s="111" t="b">
        <v>0</v>
      </c>
    </row>
    <row r="69" spans="1:6" x14ac:dyDescent="0.25">
      <c r="A69" s="111" t="s">
        <v>395</v>
      </c>
      <c r="B69" s="111" t="s">
        <v>323</v>
      </c>
      <c r="C69" s="148">
        <v>14</v>
      </c>
      <c r="D69" s="111">
        <v>52</v>
      </c>
      <c r="E69" s="111">
        <v>0</v>
      </c>
      <c r="F69" s="111" t="b">
        <v>0</v>
      </c>
    </row>
    <row r="70" spans="1:6" x14ac:dyDescent="0.25">
      <c r="A70" s="111" t="s">
        <v>396</v>
      </c>
      <c r="B70" s="111" t="s">
        <v>343</v>
      </c>
      <c r="C70" s="148">
        <v>12.5</v>
      </c>
      <c r="D70" s="111">
        <v>6</v>
      </c>
      <c r="E70" s="111">
        <v>10</v>
      </c>
      <c r="F70" s="111" t="b">
        <v>0</v>
      </c>
    </row>
    <row r="71" spans="1:6" x14ac:dyDescent="0.25">
      <c r="A71" s="111" t="s">
        <v>397</v>
      </c>
      <c r="B71" s="111" t="s">
        <v>337</v>
      </c>
      <c r="C71" s="148">
        <v>36</v>
      </c>
      <c r="D71" s="111">
        <v>26</v>
      </c>
      <c r="E71" s="111">
        <v>0</v>
      </c>
      <c r="F71" s="111" t="b">
        <v>0</v>
      </c>
    </row>
    <row r="72" spans="1:6" x14ac:dyDescent="0.25">
      <c r="A72" s="111" t="s">
        <v>398</v>
      </c>
      <c r="B72" s="111" t="s">
        <v>323</v>
      </c>
      <c r="C72" s="148">
        <v>15</v>
      </c>
      <c r="D72" s="111">
        <v>15</v>
      </c>
      <c r="E72" s="111">
        <v>10</v>
      </c>
      <c r="F72" s="111" t="b">
        <v>0</v>
      </c>
    </row>
    <row r="73" spans="1:6" x14ac:dyDescent="0.25">
      <c r="A73" s="111" t="s">
        <v>399</v>
      </c>
      <c r="B73" s="111" t="s">
        <v>337</v>
      </c>
      <c r="C73" s="148">
        <v>21.5</v>
      </c>
      <c r="D73" s="111">
        <v>26</v>
      </c>
      <c r="E73" s="111">
        <v>0</v>
      </c>
      <c r="F73" s="111" t="b">
        <v>0</v>
      </c>
    </row>
    <row r="74" spans="1:6" x14ac:dyDescent="0.25">
      <c r="A74" s="111" t="s">
        <v>400</v>
      </c>
      <c r="B74" s="111" t="s">
        <v>337</v>
      </c>
      <c r="C74" s="148">
        <v>34.799999999999997</v>
      </c>
      <c r="D74" s="111">
        <v>14</v>
      </c>
      <c r="E74" s="111">
        <v>0</v>
      </c>
      <c r="F74" s="111" t="b">
        <v>0</v>
      </c>
    </row>
    <row r="75" spans="1:6" x14ac:dyDescent="0.25">
      <c r="A75" s="111" t="s">
        <v>401</v>
      </c>
      <c r="B75" s="111" t="s">
        <v>335</v>
      </c>
      <c r="C75" s="148">
        <v>15</v>
      </c>
      <c r="D75" s="111">
        <v>101</v>
      </c>
      <c r="E75" s="111">
        <v>0</v>
      </c>
      <c r="F75" s="111" t="b">
        <v>0</v>
      </c>
    </row>
    <row r="76" spans="1:6" x14ac:dyDescent="0.25">
      <c r="A76" s="111" t="s">
        <v>402</v>
      </c>
      <c r="B76" s="111" t="s">
        <v>330</v>
      </c>
      <c r="C76" s="148">
        <v>10</v>
      </c>
      <c r="D76" s="111">
        <v>4</v>
      </c>
      <c r="E76" s="111">
        <v>20</v>
      </c>
      <c r="F76" s="111" t="b">
        <v>0</v>
      </c>
    </row>
    <row r="77" spans="1:6" x14ac:dyDescent="0.25">
      <c r="A77" s="111" t="s">
        <v>403</v>
      </c>
      <c r="B77" s="111" t="s">
        <v>323</v>
      </c>
      <c r="C77" s="148">
        <v>7.75</v>
      </c>
      <c r="D77" s="111">
        <v>125</v>
      </c>
      <c r="E77" s="111">
        <v>0</v>
      </c>
      <c r="F77" s="111" t="b">
        <v>0</v>
      </c>
    </row>
    <row r="78" spans="1:6" x14ac:dyDescent="0.25">
      <c r="A78" s="111" t="s">
        <v>404</v>
      </c>
      <c r="B78" s="111" t="s">
        <v>323</v>
      </c>
      <c r="C78" s="148">
        <v>18</v>
      </c>
      <c r="D78" s="111">
        <v>57</v>
      </c>
      <c r="E78" s="111">
        <v>0</v>
      </c>
      <c r="F78" s="111" t="b">
        <v>0</v>
      </c>
    </row>
    <row r="79" spans="1:6" x14ac:dyDescent="0.25">
      <c r="A79" s="111" t="s">
        <v>405</v>
      </c>
      <c r="B79" s="111" t="s">
        <v>325</v>
      </c>
      <c r="C79" s="148">
        <v>13</v>
      </c>
      <c r="D79" s="111">
        <v>32</v>
      </c>
      <c r="E79" s="111">
        <v>0</v>
      </c>
      <c r="F79" s="111" t="b">
        <v>0</v>
      </c>
    </row>
    <row r="80" spans="1:6" x14ac:dyDescent="0.25">
      <c r="A80" s="111" t="s">
        <v>385</v>
      </c>
      <c r="B80" s="111" t="s">
        <v>350</v>
      </c>
      <c r="C80" s="148">
        <v>12.385238095238099</v>
      </c>
      <c r="D80" s="111">
        <v>43.047619047619101</v>
      </c>
      <c r="E80" s="111">
        <v>8.1904761904762005</v>
      </c>
      <c r="F80" s="111" t="b">
        <v>0</v>
      </c>
    </row>
    <row r="81" spans="1:6" x14ac:dyDescent="0.25">
      <c r="A81" s="111" t="s">
        <v>386</v>
      </c>
      <c r="B81" s="111" t="s">
        <v>335</v>
      </c>
      <c r="C81" s="148">
        <v>11.2934199134199</v>
      </c>
      <c r="D81" s="111">
        <v>43.021645021645</v>
      </c>
      <c r="E81" s="111">
        <v>7.9826839826839802</v>
      </c>
      <c r="F81" s="111" t="b">
        <v>0</v>
      </c>
    </row>
    <row r="82" spans="1:6" x14ac:dyDescent="0.25">
      <c r="A82" s="111" t="s">
        <v>387</v>
      </c>
      <c r="B82" s="111" t="s">
        <v>337</v>
      </c>
      <c r="C82" s="148">
        <v>10.2016017316017</v>
      </c>
      <c r="D82" s="111">
        <v>42.995670995670999</v>
      </c>
      <c r="E82" s="111">
        <v>7.7748917748917696</v>
      </c>
      <c r="F82" s="111" t="b">
        <v>0</v>
      </c>
    </row>
    <row r="83" spans="1:6" x14ac:dyDescent="0.25">
      <c r="A83" s="111" t="s">
        <v>388</v>
      </c>
      <c r="B83" s="111" t="s">
        <v>337</v>
      </c>
      <c r="C83" s="148">
        <v>9.1097835497835096</v>
      </c>
      <c r="D83" s="111">
        <v>42.969696969696997</v>
      </c>
      <c r="E83" s="111">
        <v>7.5670995670995698</v>
      </c>
      <c r="F83" s="111" t="b">
        <v>0</v>
      </c>
    </row>
    <row r="84" spans="1:6" x14ac:dyDescent="0.25">
      <c r="A84" s="111" t="s">
        <v>389</v>
      </c>
      <c r="B84" s="111" t="s">
        <v>325</v>
      </c>
      <c r="C84" s="148">
        <v>8.0179653679654095</v>
      </c>
      <c r="D84" s="111">
        <v>42.943722943723003</v>
      </c>
      <c r="E84" s="111">
        <v>7.3593073593073601</v>
      </c>
      <c r="F84" s="111" t="b">
        <v>0</v>
      </c>
    </row>
    <row r="85" spans="1:6" x14ac:dyDescent="0.25">
      <c r="A85" s="111" t="s">
        <v>390</v>
      </c>
      <c r="B85" s="111" t="s">
        <v>343</v>
      </c>
      <c r="C85" s="148">
        <v>6.9261471861472197</v>
      </c>
      <c r="D85" s="111">
        <v>42.917748917748902</v>
      </c>
      <c r="E85" s="111">
        <v>7.1515151515151496</v>
      </c>
      <c r="F85" s="111" t="b">
        <v>0</v>
      </c>
    </row>
    <row r="86" spans="1:6" x14ac:dyDescent="0.25">
      <c r="A86" s="111" t="s">
        <v>391</v>
      </c>
      <c r="B86" s="111" t="s">
        <v>325</v>
      </c>
      <c r="C86" s="148">
        <v>5.8343290043290104</v>
      </c>
      <c r="D86" s="111">
        <v>42.891774891774901</v>
      </c>
      <c r="E86" s="111">
        <v>6.9437229437229497</v>
      </c>
      <c r="F86" s="111" t="b">
        <v>0</v>
      </c>
    </row>
    <row r="87" spans="1:6" x14ac:dyDescent="0.25">
      <c r="A87" s="111" t="s">
        <v>392</v>
      </c>
      <c r="B87" s="111" t="s">
        <v>350</v>
      </c>
      <c r="C87" s="148">
        <v>4.7425108225108099</v>
      </c>
      <c r="D87" s="111">
        <v>42.8658008658009</v>
      </c>
      <c r="E87" s="111">
        <v>6.7359307359307303</v>
      </c>
      <c r="F87" s="111" t="b">
        <v>0</v>
      </c>
    </row>
    <row r="88" spans="1:6" x14ac:dyDescent="0.25">
      <c r="A88" s="111" t="s">
        <v>393</v>
      </c>
      <c r="B88" s="111" t="s">
        <v>325</v>
      </c>
      <c r="C88" s="148">
        <v>3.6506926406926099</v>
      </c>
      <c r="D88" s="111">
        <v>42.839826839826799</v>
      </c>
      <c r="E88" s="111">
        <v>6.5281385281385296</v>
      </c>
      <c r="F88" s="111" t="b">
        <v>0</v>
      </c>
    </row>
    <row r="89" spans="1:6" x14ac:dyDescent="0.25">
      <c r="A89" s="111" t="s">
        <v>394</v>
      </c>
      <c r="B89" s="111" t="s">
        <v>325</v>
      </c>
      <c r="C89" s="148">
        <v>2.5588744588744099</v>
      </c>
      <c r="D89" s="111">
        <v>42.813852813852797</v>
      </c>
      <c r="E89" s="111">
        <v>6.3203463203463297</v>
      </c>
      <c r="F89" s="111" t="b">
        <v>0</v>
      </c>
    </row>
    <row r="90" spans="1:6" x14ac:dyDescent="0.25">
      <c r="A90" s="111" t="s">
        <v>395</v>
      </c>
      <c r="B90" s="111" t="s">
        <v>323</v>
      </c>
      <c r="C90" s="148">
        <v>1.46705627705632</v>
      </c>
      <c r="D90" s="111">
        <v>42.787878787878803</v>
      </c>
      <c r="E90" s="111">
        <v>6.1125541125541103</v>
      </c>
      <c r="F90" s="111" t="b">
        <v>0</v>
      </c>
    </row>
    <row r="91" spans="1:6" x14ac:dyDescent="0.25">
      <c r="A91" s="111" t="s">
        <v>396</v>
      </c>
      <c r="B91" s="111" t="s">
        <v>343</v>
      </c>
      <c r="C91" s="148">
        <v>0.37523809523811003</v>
      </c>
      <c r="D91" s="111">
        <v>42.761904761904802</v>
      </c>
      <c r="E91" s="111">
        <v>5.9047619047619104</v>
      </c>
      <c r="F91" s="111" t="b">
        <v>0</v>
      </c>
    </row>
    <row r="92" spans="1:6" x14ac:dyDescent="0.25">
      <c r="A92" s="111" t="s">
        <v>397</v>
      </c>
      <c r="B92" s="111" t="s">
        <v>337</v>
      </c>
      <c r="C92" s="148">
        <v>-0.71658008658008798</v>
      </c>
      <c r="D92" s="111">
        <v>42.7359307359308</v>
      </c>
      <c r="E92" s="111">
        <v>5.6969696969696901</v>
      </c>
      <c r="F92" s="111" t="b">
        <v>0</v>
      </c>
    </row>
    <row r="93" spans="1:6" x14ac:dyDescent="0.25">
      <c r="A93" s="111" t="s">
        <v>398</v>
      </c>
      <c r="B93" s="111" t="s">
        <v>323</v>
      </c>
      <c r="C93" s="148">
        <v>-1.80839826839829</v>
      </c>
      <c r="D93" s="111">
        <v>42.7099567099567</v>
      </c>
      <c r="E93" s="111">
        <v>5.4891774891774796</v>
      </c>
      <c r="F93" s="111" t="b">
        <v>0</v>
      </c>
    </row>
    <row r="94" spans="1:6" x14ac:dyDescent="0.25">
      <c r="A94" s="111" t="s">
        <v>399</v>
      </c>
      <c r="B94" s="111" t="s">
        <v>337</v>
      </c>
      <c r="C94" s="148">
        <v>-2.90021645021648</v>
      </c>
      <c r="D94" s="111">
        <v>42.683982683982698</v>
      </c>
      <c r="E94" s="111">
        <v>5.2813852813852904</v>
      </c>
      <c r="F94" s="111" t="b">
        <v>0</v>
      </c>
    </row>
    <row r="95" spans="1:6" x14ac:dyDescent="0.25">
      <c r="A95" s="111" t="s">
        <v>400</v>
      </c>
      <c r="B95" s="111" t="s">
        <v>337</v>
      </c>
      <c r="C95" s="148">
        <v>-3.9920346320345899</v>
      </c>
      <c r="D95" s="111">
        <v>42.658008658008697</v>
      </c>
      <c r="E95" s="111">
        <v>5.0735930735930701</v>
      </c>
      <c r="F95" s="111" t="b">
        <v>0</v>
      </c>
    </row>
    <row r="96" spans="1:6" x14ac:dyDescent="0.25">
      <c r="A96" s="111" t="s">
        <v>401</v>
      </c>
      <c r="B96" s="111" t="s">
        <v>335</v>
      </c>
      <c r="C96" s="148">
        <v>-5.0838528138527899</v>
      </c>
      <c r="D96" s="111">
        <v>42.632034632034603</v>
      </c>
      <c r="E96" s="111">
        <v>4.8658008658008596</v>
      </c>
      <c r="F96" s="111" t="b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3"/>
  <sheetViews>
    <sheetView topLeftCell="B1" zoomScaleNormal="100" workbookViewId="0">
      <selection activeCell="B7" activeCellId="1" sqref="F12 A7:XFD12"/>
    </sheetView>
  </sheetViews>
  <sheetFormatPr defaultColWidth="8" defaultRowHeight="14.5" x14ac:dyDescent="0.35"/>
  <cols>
    <col min="1" max="1" width="17.6328125" style="39" bestFit="1" customWidth="1"/>
    <col min="2" max="2" width="59.54296875" style="41" bestFit="1" customWidth="1"/>
    <col min="3" max="3" width="35.6328125" style="41" bestFit="1" customWidth="1"/>
    <col min="4" max="4" width="36.36328125" style="24" bestFit="1" customWidth="1"/>
    <col min="5" max="5" width="12.6328125" bestFit="1" customWidth="1"/>
    <col min="6" max="6" width="14.36328125" bestFit="1" customWidth="1"/>
    <col min="7" max="7" width="15.36328125" customWidth="1"/>
  </cols>
  <sheetData>
    <row r="1" spans="1:7" x14ac:dyDescent="0.35">
      <c r="A1" s="37" t="s">
        <v>25</v>
      </c>
      <c r="B1" s="40" t="s">
        <v>39</v>
      </c>
      <c r="C1" s="40" t="s">
        <v>40</v>
      </c>
      <c r="D1" s="25" t="s">
        <v>63</v>
      </c>
      <c r="E1" s="22" t="s">
        <v>26</v>
      </c>
      <c r="F1" s="23" t="s">
        <v>27</v>
      </c>
      <c r="G1" s="23" t="s">
        <v>74</v>
      </c>
    </row>
    <row r="2" spans="1:7" ht="58.5" thickBot="1" x14ac:dyDescent="0.4">
      <c r="A2" s="38" t="s">
        <v>28</v>
      </c>
      <c r="B2" s="41" t="s">
        <v>45</v>
      </c>
      <c r="C2" s="79" t="s">
        <v>41</v>
      </c>
      <c r="D2" s="26" t="s">
        <v>64</v>
      </c>
      <c r="E2" s="29">
        <v>5.1445230000000004</v>
      </c>
      <c r="F2" s="33">
        <f>ROUND(E2,1)</f>
        <v>5.0999999999999996</v>
      </c>
      <c r="G2" s="36"/>
    </row>
    <row r="3" spans="1:7" ht="59" thickTop="1" thickBot="1" x14ac:dyDescent="0.4">
      <c r="A3" s="38" t="s">
        <v>29</v>
      </c>
      <c r="B3" s="42" t="s">
        <v>44</v>
      </c>
      <c r="C3" s="80" t="s">
        <v>42</v>
      </c>
      <c r="D3" s="27" t="s">
        <v>65</v>
      </c>
      <c r="E3" s="29">
        <v>5.1445230000000004</v>
      </c>
      <c r="F3" s="33">
        <f>ROUNDUP(E3,1)</f>
        <v>5.1999999999999993</v>
      </c>
      <c r="G3" s="36"/>
    </row>
    <row r="4" spans="1:7" ht="59" thickTop="1" thickBot="1" x14ac:dyDescent="0.4">
      <c r="A4" s="38" t="s">
        <v>30</v>
      </c>
      <c r="B4" s="42" t="s">
        <v>46</v>
      </c>
      <c r="C4" s="79" t="s">
        <v>43</v>
      </c>
      <c r="D4" s="26" t="s">
        <v>66</v>
      </c>
      <c r="E4" s="29">
        <v>5.164523</v>
      </c>
      <c r="F4" s="33">
        <f>ROUNDDOWN(E4,1)</f>
        <v>5.0999999999999996</v>
      </c>
      <c r="G4" s="36"/>
    </row>
    <row r="5" spans="1:7" ht="44.5" thickTop="1" thickBot="1" x14ac:dyDescent="0.4">
      <c r="A5" s="38" t="s">
        <v>31</v>
      </c>
      <c r="B5" s="43" t="s">
        <v>47</v>
      </c>
      <c r="C5" s="79" t="s">
        <v>48</v>
      </c>
      <c r="D5" s="26" t="s">
        <v>67</v>
      </c>
      <c r="E5" s="30">
        <v>1255050</v>
      </c>
      <c r="F5" s="34">
        <f>MROUND(E5,10000)</f>
        <v>1260000</v>
      </c>
      <c r="G5" s="36"/>
    </row>
    <row r="6" spans="1:7" ht="30" thickTop="1" thickBot="1" x14ac:dyDescent="0.4">
      <c r="A6" s="38" t="s">
        <v>32</v>
      </c>
      <c r="B6" s="41" t="s">
        <v>49</v>
      </c>
      <c r="C6" s="79" t="s">
        <v>50</v>
      </c>
      <c r="D6" s="26" t="s">
        <v>68</v>
      </c>
      <c r="E6" s="29">
        <v>9.1999999999999993</v>
      </c>
      <c r="F6" s="33">
        <f>INT(E6)</f>
        <v>9</v>
      </c>
      <c r="G6" s="36"/>
    </row>
    <row r="7" spans="1:7" ht="73.5" hidden="1" thickTop="1" thickBot="1" x14ac:dyDescent="0.4">
      <c r="A7" s="38" t="s">
        <v>33</v>
      </c>
      <c r="B7" s="42" t="s">
        <v>51</v>
      </c>
      <c r="C7" s="79" t="s">
        <v>52</v>
      </c>
      <c r="D7" s="26" t="s">
        <v>69</v>
      </c>
      <c r="E7" s="29">
        <v>55.11</v>
      </c>
      <c r="F7" s="33">
        <f>TRUNC(E7)</f>
        <v>55</v>
      </c>
      <c r="G7" s="36"/>
    </row>
    <row r="8" spans="1:7" ht="44.5" hidden="1" thickTop="1" thickBot="1" x14ac:dyDescent="0.4">
      <c r="A8" s="38" t="s">
        <v>34</v>
      </c>
      <c r="B8" s="42" t="s">
        <v>53</v>
      </c>
      <c r="C8" s="79" t="s">
        <v>54</v>
      </c>
      <c r="D8" s="26" t="s">
        <v>70</v>
      </c>
      <c r="E8" s="30">
        <v>4990500</v>
      </c>
      <c r="F8" s="34">
        <f>CEILING(E8,10000)</f>
        <v>5000000</v>
      </c>
      <c r="G8" s="36"/>
    </row>
    <row r="9" spans="1:7" ht="44.5" hidden="1" thickTop="1" thickBot="1" x14ac:dyDescent="0.4">
      <c r="A9" s="38" t="s">
        <v>35</v>
      </c>
      <c r="B9" s="42" t="s">
        <v>55</v>
      </c>
      <c r="C9" s="79" t="s">
        <v>56</v>
      </c>
      <c r="D9" s="26" t="s">
        <v>71</v>
      </c>
      <c r="E9" s="30">
        <v>4990500</v>
      </c>
      <c r="F9" s="34">
        <f>FLOOR(E9, 10000)</f>
        <v>4990000</v>
      </c>
      <c r="G9" s="36"/>
    </row>
    <row r="10" spans="1:7" ht="30" hidden="1" thickTop="1" thickBot="1" x14ac:dyDescent="0.4">
      <c r="A10" s="38" t="s">
        <v>36</v>
      </c>
      <c r="B10" s="42" t="s">
        <v>57</v>
      </c>
      <c r="C10" s="79" t="s">
        <v>58</v>
      </c>
      <c r="D10" s="26" t="s">
        <v>57</v>
      </c>
      <c r="E10" s="30">
        <v>5</v>
      </c>
      <c r="F10" s="34">
        <f>EVEN(E10)</f>
        <v>6</v>
      </c>
      <c r="G10" s="36"/>
    </row>
    <row r="11" spans="1:7" ht="20.5" hidden="1" thickTop="1" thickBot="1" x14ac:dyDescent="0.4">
      <c r="A11" s="38" t="s">
        <v>37</v>
      </c>
      <c r="B11" s="42" t="s">
        <v>59</v>
      </c>
      <c r="C11" s="79" t="s">
        <v>60</v>
      </c>
      <c r="D11" s="26" t="s">
        <v>72</v>
      </c>
      <c r="E11" s="30">
        <v>4</v>
      </c>
      <c r="F11" s="34">
        <f>ODD(E11)</f>
        <v>5</v>
      </c>
      <c r="G11" s="36"/>
    </row>
    <row r="12" spans="1:7" ht="102.5" hidden="1" thickTop="1" thickBot="1" x14ac:dyDescent="0.4">
      <c r="A12" s="38" t="s">
        <v>38</v>
      </c>
      <c r="B12" s="42" t="s">
        <v>61</v>
      </c>
      <c r="C12" s="79" t="s">
        <v>62</v>
      </c>
      <c r="D12" s="26" t="s">
        <v>73</v>
      </c>
      <c r="E12" s="31">
        <v>5102.45</v>
      </c>
      <c r="F12" s="34" t="str">
        <f>FIXED(E12,1,TRUE)</f>
        <v>5102.5</v>
      </c>
      <c r="G12" s="36"/>
    </row>
    <row r="13" spans="1:7" ht="15" thickTop="1" x14ac:dyDescent="0.3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tabColor theme="2"/>
  </sheetPr>
  <dimension ref="A1:F96"/>
  <sheetViews>
    <sheetView topLeftCell="A2" workbookViewId="0">
      <selection activeCell="I28" sqref="I28"/>
    </sheetView>
  </sheetViews>
  <sheetFormatPr defaultColWidth="8.6328125" defaultRowHeight="12.5" x14ac:dyDescent="0.25"/>
  <cols>
    <col min="1" max="1" width="30.6328125" style="111" bestFit="1" customWidth="1"/>
    <col min="2" max="2" width="13.453125" style="111" bestFit="1" customWidth="1"/>
    <col min="3" max="3" width="9.08984375" style="111" bestFit="1" customWidth="1"/>
    <col min="4" max="4" width="12.6328125" style="111" bestFit="1" customWidth="1"/>
    <col min="5" max="5" width="13.453125" style="111" bestFit="1" customWidth="1"/>
    <col min="6" max="6" width="11.6328125" style="111" bestFit="1" customWidth="1"/>
    <col min="7" max="16384" width="8.6328125" style="111"/>
  </cols>
  <sheetData>
    <row r="1" spans="1:6" ht="14.25" customHeight="1" x14ac:dyDescent="0.25"/>
    <row r="2" spans="1:6" x14ac:dyDescent="0.25">
      <c r="A2" s="114" t="s">
        <v>284</v>
      </c>
      <c r="B2" s="114" t="s">
        <v>242</v>
      </c>
      <c r="C2" s="114" t="s">
        <v>318</v>
      </c>
      <c r="D2" s="114" t="s">
        <v>319</v>
      </c>
      <c r="E2" s="114" t="s">
        <v>320</v>
      </c>
      <c r="F2" s="114" t="s">
        <v>321</v>
      </c>
    </row>
    <row r="3" spans="1:6" x14ac:dyDescent="0.25">
      <c r="A3" s="111" t="s">
        <v>322</v>
      </c>
      <c r="B3" s="111" t="s">
        <v>323</v>
      </c>
      <c r="C3" s="148">
        <v>18</v>
      </c>
      <c r="D3" s="111">
        <v>39</v>
      </c>
      <c r="E3" s="111">
        <v>0</v>
      </c>
      <c r="F3" s="111" t="b">
        <v>0</v>
      </c>
    </row>
    <row r="4" spans="1:6" x14ac:dyDescent="0.25">
      <c r="A4" s="111" t="s">
        <v>218</v>
      </c>
      <c r="B4" s="111" t="s">
        <v>323</v>
      </c>
      <c r="C4" s="148">
        <v>19</v>
      </c>
      <c r="D4" s="111">
        <v>17</v>
      </c>
      <c r="E4" s="111">
        <v>40</v>
      </c>
      <c r="F4" s="111" t="b">
        <v>0</v>
      </c>
    </row>
    <row r="5" spans="1:6" x14ac:dyDescent="0.25">
      <c r="A5" s="111" t="s">
        <v>324</v>
      </c>
      <c r="B5" s="111" t="s">
        <v>325</v>
      </c>
      <c r="C5" s="148">
        <v>10</v>
      </c>
      <c r="D5" s="111">
        <v>13</v>
      </c>
      <c r="E5" s="111">
        <v>70</v>
      </c>
      <c r="F5" s="111" t="b">
        <v>0</v>
      </c>
    </row>
    <row r="6" spans="1:6" x14ac:dyDescent="0.25">
      <c r="A6" s="111" t="s">
        <v>326</v>
      </c>
      <c r="B6" s="111" t="s">
        <v>325</v>
      </c>
      <c r="C6" s="148">
        <v>22</v>
      </c>
      <c r="D6" s="111">
        <v>53</v>
      </c>
      <c r="E6" s="111">
        <v>0</v>
      </c>
      <c r="F6" s="111" t="b">
        <v>0</v>
      </c>
    </row>
    <row r="7" spans="1:6" x14ac:dyDescent="0.25">
      <c r="A7" s="111" t="s">
        <v>327</v>
      </c>
      <c r="B7" s="111" t="s">
        <v>325</v>
      </c>
      <c r="C7" s="148">
        <v>21.35</v>
      </c>
      <c r="D7" s="111">
        <v>0</v>
      </c>
      <c r="E7" s="111">
        <v>0</v>
      </c>
      <c r="F7" s="111" t="b">
        <v>1</v>
      </c>
    </row>
    <row r="8" spans="1:6" x14ac:dyDescent="0.25">
      <c r="A8" s="111" t="s">
        <v>328</v>
      </c>
      <c r="B8" s="111" t="s">
        <v>325</v>
      </c>
      <c r="C8" s="148">
        <v>25</v>
      </c>
      <c r="D8" s="111">
        <v>120</v>
      </c>
      <c r="E8" s="111">
        <v>0</v>
      </c>
      <c r="F8" s="111" t="b">
        <v>0</v>
      </c>
    </row>
    <row r="9" spans="1:6" x14ac:dyDescent="0.25">
      <c r="A9" s="111" t="s">
        <v>329</v>
      </c>
      <c r="B9" s="111" t="s">
        <v>330</v>
      </c>
      <c r="C9" s="148">
        <v>30</v>
      </c>
      <c r="D9" s="111">
        <v>15</v>
      </c>
      <c r="E9" s="111">
        <v>0</v>
      </c>
      <c r="F9" s="111" t="b">
        <v>0</v>
      </c>
    </row>
    <row r="10" spans="1:6" x14ac:dyDescent="0.25">
      <c r="A10" s="111" t="s">
        <v>331</v>
      </c>
      <c r="B10" s="111" t="s">
        <v>325</v>
      </c>
      <c r="C10" s="148">
        <v>40</v>
      </c>
      <c r="D10" s="111">
        <v>6</v>
      </c>
      <c r="E10" s="111">
        <v>0</v>
      </c>
      <c r="F10" s="111" t="b">
        <v>0</v>
      </c>
    </row>
    <row r="11" spans="1:6" x14ac:dyDescent="0.25">
      <c r="A11" s="111" t="s">
        <v>332</v>
      </c>
      <c r="B11" s="111" t="s">
        <v>333</v>
      </c>
      <c r="C11" s="148">
        <v>97</v>
      </c>
      <c r="D11" s="111">
        <v>29</v>
      </c>
      <c r="E11" s="111">
        <v>0</v>
      </c>
      <c r="F11" s="111" t="b">
        <v>1</v>
      </c>
    </row>
    <row r="12" spans="1:6" x14ac:dyDescent="0.25">
      <c r="A12" s="111" t="s">
        <v>334</v>
      </c>
      <c r="B12" s="111" t="s">
        <v>335</v>
      </c>
      <c r="C12" s="148">
        <v>31</v>
      </c>
      <c r="D12" s="111">
        <v>31</v>
      </c>
      <c r="E12" s="111">
        <v>0</v>
      </c>
      <c r="F12" s="111" t="b">
        <v>0</v>
      </c>
    </row>
    <row r="13" spans="1:6" x14ac:dyDescent="0.25">
      <c r="A13" s="111" t="s">
        <v>336</v>
      </c>
      <c r="B13" s="111" t="s">
        <v>337</v>
      </c>
      <c r="C13" s="148">
        <v>21</v>
      </c>
      <c r="D13" s="111">
        <v>22</v>
      </c>
      <c r="E13" s="111">
        <v>30</v>
      </c>
      <c r="F13" s="111" t="b">
        <v>0</v>
      </c>
    </row>
    <row r="14" spans="1:6" x14ac:dyDescent="0.25">
      <c r="A14" s="111" t="s">
        <v>338</v>
      </c>
      <c r="B14" s="111" t="s">
        <v>337</v>
      </c>
      <c r="C14" s="148">
        <v>38</v>
      </c>
      <c r="D14" s="111">
        <v>86</v>
      </c>
      <c r="E14" s="111">
        <v>0</v>
      </c>
      <c r="F14" s="111" t="b">
        <v>0</v>
      </c>
    </row>
    <row r="15" spans="1:6" x14ac:dyDescent="0.25">
      <c r="A15" s="111" t="s">
        <v>339</v>
      </c>
      <c r="B15" s="111" t="s">
        <v>335</v>
      </c>
      <c r="C15" s="148">
        <v>6</v>
      </c>
      <c r="D15" s="111">
        <v>24</v>
      </c>
      <c r="E15" s="111">
        <v>0</v>
      </c>
      <c r="F15" s="111" t="b">
        <v>0</v>
      </c>
    </row>
    <row r="16" spans="1:6" x14ac:dyDescent="0.25">
      <c r="A16" s="111" t="s">
        <v>340</v>
      </c>
      <c r="B16" s="111" t="s">
        <v>330</v>
      </c>
      <c r="C16" s="148">
        <v>23.25</v>
      </c>
      <c r="D16" s="111">
        <v>35</v>
      </c>
      <c r="E16" s="111">
        <v>0</v>
      </c>
      <c r="F16" s="111" t="b">
        <v>0</v>
      </c>
    </row>
    <row r="17" spans="1:6" x14ac:dyDescent="0.25">
      <c r="A17" s="111" t="s">
        <v>341</v>
      </c>
      <c r="B17" s="111" t="s">
        <v>325</v>
      </c>
      <c r="C17" s="148">
        <v>15.5</v>
      </c>
      <c r="D17" s="111">
        <v>39</v>
      </c>
      <c r="E17" s="111">
        <v>0</v>
      </c>
      <c r="F17" s="111" t="b">
        <v>0</v>
      </c>
    </row>
    <row r="18" spans="1:6" x14ac:dyDescent="0.25">
      <c r="A18" s="111" t="s">
        <v>342</v>
      </c>
      <c r="B18" s="111" t="s">
        <v>343</v>
      </c>
      <c r="C18" s="148">
        <v>17.45</v>
      </c>
      <c r="D18" s="111">
        <v>29</v>
      </c>
      <c r="E18" s="111">
        <v>0</v>
      </c>
      <c r="F18" s="111" t="b">
        <v>0</v>
      </c>
    </row>
    <row r="19" spans="1:6" x14ac:dyDescent="0.25">
      <c r="A19" s="111" t="s">
        <v>344</v>
      </c>
      <c r="B19" s="111" t="s">
        <v>333</v>
      </c>
      <c r="C19" s="148">
        <v>39</v>
      </c>
      <c r="D19" s="111">
        <v>0</v>
      </c>
      <c r="E19" s="111">
        <v>0</v>
      </c>
      <c r="F19" s="111" t="b">
        <v>1</v>
      </c>
    </row>
    <row r="20" spans="1:6" x14ac:dyDescent="0.25">
      <c r="A20" s="111" t="s">
        <v>345</v>
      </c>
      <c r="B20" s="111" t="s">
        <v>335</v>
      </c>
      <c r="C20" s="148">
        <v>62.5</v>
      </c>
      <c r="D20" s="111">
        <v>42</v>
      </c>
      <c r="E20" s="111">
        <v>0</v>
      </c>
      <c r="F20" s="111" t="b">
        <v>0</v>
      </c>
    </row>
    <row r="21" spans="1:6" x14ac:dyDescent="0.25">
      <c r="A21" s="111" t="s">
        <v>346</v>
      </c>
      <c r="B21" s="111" t="s">
        <v>343</v>
      </c>
      <c r="C21" s="148">
        <v>9.1999999999999993</v>
      </c>
      <c r="D21" s="111">
        <v>25</v>
      </c>
      <c r="E21" s="111">
        <v>0</v>
      </c>
      <c r="F21" s="111" t="b">
        <v>0</v>
      </c>
    </row>
    <row r="22" spans="1:6" x14ac:dyDescent="0.25">
      <c r="A22" s="111" t="s">
        <v>347</v>
      </c>
      <c r="B22" s="111" t="s">
        <v>343</v>
      </c>
      <c r="C22" s="148">
        <v>81</v>
      </c>
      <c r="D22" s="111">
        <v>40</v>
      </c>
      <c r="E22" s="111">
        <v>0</v>
      </c>
      <c r="F22" s="111" t="b">
        <v>0</v>
      </c>
    </row>
    <row r="23" spans="1:6" x14ac:dyDescent="0.25">
      <c r="A23" s="111" t="s">
        <v>348</v>
      </c>
      <c r="B23" s="111" t="s">
        <v>343</v>
      </c>
      <c r="C23" s="148">
        <v>10</v>
      </c>
      <c r="D23" s="111">
        <v>3</v>
      </c>
      <c r="E23" s="111">
        <v>40</v>
      </c>
      <c r="F23" s="111" t="b">
        <v>0</v>
      </c>
    </row>
    <row r="24" spans="1:6" x14ac:dyDescent="0.25">
      <c r="A24" s="111" t="s">
        <v>349</v>
      </c>
      <c r="B24" s="111" t="s">
        <v>350</v>
      </c>
      <c r="C24" s="148">
        <v>21</v>
      </c>
      <c r="D24" s="111">
        <v>104</v>
      </c>
      <c r="E24" s="111">
        <v>0</v>
      </c>
      <c r="F24" s="111" t="b">
        <v>0</v>
      </c>
    </row>
    <row r="25" spans="1:6" x14ac:dyDescent="0.25">
      <c r="A25" s="111" t="s">
        <v>351</v>
      </c>
      <c r="B25" s="111" t="s">
        <v>350</v>
      </c>
      <c r="C25" s="148">
        <v>9</v>
      </c>
      <c r="D25" s="111">
        <v>61</v>
      </c>
      <c r="E25" s="111">
        <v>0</v>
      </c>
      <c r="F25" s="111" t="b">
        <v>0</v>
      </c>
    </row>
    <row r="26" spans="1:6" x14ac:dyDescent="0.25">
      <c r="A26" s="111" t="s">
        <v>352</v>
      </c>
      <c r="B26" s="111" t="s">
        <v>323</v>
      </c>
      <c r="C26" s="148">
        <v>4.5</v>
      </c>
      <c r="D26" s="111">
        <v>20</v>
      </c>
      <c r="E26" s="111">
        <v>0</v>
      </c>
      <c r="F26" s="111" t="b">
        <v>1</v>
      </c>
    </row>
    <row r="27" spans="1:6" x14ac:dyDescent="0.25">
      <c r="A27" s="111" t="s">
        <v>353</v>
      </c>
      <c r="B27" s="111" t="s">
        <v>343</v>
      </c>
      <c r="C27" s="148">
        <v>14</v>
      </c>
      <c r="D27" s="111">
        <v>76</v>
      </c>
      <c r="E27" s="111">
        <v>0</v>
      </c>
      <c r="F27" s="111" t="b">
        <v>0</v>
      </c>
    </row>
    <row r="28" spans="1:6" x14ac:dyDescent="0.25">
      <c r="A28" s="111" t="s">
        <v>354</v>
      </c>
      <c r="B28" s="111" t="s">
        <v>343</v>
      </c>
      <c r="C28" s="148">
        <v>31.23</v>
      </c>
      <c r="D28" s="111">
        <v>15</v>
      </c>
      <c r="E28" s="111">
        <v>0</v>
      </c>
      <c r="F28" s="111" t="b">
        <v>0</v>
      </c>
    </row>
    <row r="29" spans="1:6" x14ac:dyDescent="0.25">
      <c r="A29" s="111" t="s">
        <v>355</v>
      </c>
      <c r="B29" s="111" t="s">
        <v>343</v>
      </c>
      <c r="C29" s="148">
        <v>43.9</v>
      </c>
      <c r="D29" s="111">
        <v>49</v>
      </c>
      <c r="E29" s="111">
        <v>0</v>
      </c>
      <c r="F29" s="111" t="b">
        <v>0</v>
      </c>
    </row>
    <row r="30" spans="1:6" x14ac:dyDescent="0.25">
      <c r="A30" s="111" t="s">
        <v>356</v>
      </c>
      <c r="B30" s="111" t="s">
        <v>330</v>
      </c>
      <c r="C30" s="148">
        <v>45.6</v>
      </c>
      <c r="D30" s="111">
        <v>26</v>
      </c>
      <c r="E30" s="111">
        <v>0</v>
      </c>
      <c r="F30" s="111" t="b">
        <v>1</v>
      </c>
    </row>
    <row r="31" spans="1:6" x14ac:dyDescent="0.25">
      <c r="A31" s="111" t="s">
        <v>357</v>
      </c>
      <c r="B31" s="111" t="s">
        <v>333</v>
      </c>
      <c r="C31" s="148">
        <v>123.79</v>
      </c>
      <c r="D31" s="111">
        <v>0</v>
      </c>
      <c r="E31" s="111">
        <v>0</v>
      </c>
      <c r="F31" s="111" t="b">
        <v>1</v>
      </c>
    </row>
    <row r="32" spans="1:6" x14ac:dyDescent="0.25">
      <c r="A32" s="111" t="s">
        <v>358</v>
      </c>
      <c r="B32" s="111" t="s">
        <v>335</v>
      </c>
      <c r="C32" s="148">
        <v>25.89</v>
      </c>
      <c r="D32" s="111">
        <v>10</v>
      </c>
      <c r="E32" s="111">
        <v>0</v>
      </c>
      <c r="F32" s="111" t="b">
        <v>0</v>
      </c>
    </row>
    <row r="33" spans="1:6" x14ac:dyDescent="0.25">
      <c r="A33" s="111" t="s">
        <v>359</v>
      </c>
      <c r="B33" s="111" t="s">
        <v>337</v>
      </c>
      <c r="C33" s="148">
        <v>12.5</v>
      </c>
      <c r="D33" s="111">
        <v>0</v>
      </c>
      <c r="E33" s="111">
        <v>70</v>
      </c>
      <c r="F33" s="111" t="b">
        <v>0</v>
      </c>
    </row>
    <row r="34" spans="1:6" x14ac:dyDescent="0.25">
      <c r="A34" s="111" t="s">
        <v>360</v>
      </c>
      <c r="B34" s="111" t="s">
        <v>337</v>
      </c>
      <c r="C34" s="148">
        <v>32</v>
      </c>
      <c r="D34" s="111">
        <v>9</v>
      </c>
      <c r="E34" s="111">
        <v>40</v>
      </c>
      <c r="F34" s="111" t="b">
        <v>0</v>
      </c>
    </row>
    <row r="35" spans="1:6" x14ac:dyDescent="0.25">
      <c r="A35" s="111" t="s">
        <v>361</v>
      </c>
      <c r="B35" s="111" t="s">
        <v>337</v>
      </c>
      <c r="C35" s="148">
        <v>2.5</v>
      </c>
      <c r="D35" s="111">
        <v>112</v>
      </c>
      <c r="E35" s="111">
        <v>0</v>
      </c>
      <c r="F35" s="111" t="b">
        <v>0</v>
      </c>
    </row>
    <row r="36" spans="1:6" x14ac:dyDescent="0.25">
      <c r="A36" s="111" t="s">
        <v>362</v>
      </c>
      <c r="B36" s="111" t="s">
        <v>323</v>
      </c>
      <c r="C36" s="148">
        <v>14</v>
      </c>
      <c r="D36" s="111">
        <v>111</v>
      </c>
      <c r="E36" s="111">
        <v>0</v>
      </c>
      <c r="F36" s="111" t="b">
        <v>0</v>
      </c>
    </row>
    <row r="37" spans="1:6" x14ac:dyDescent="0.25">
      <c r="A37" s="111" t="s">
        <v>363</v>
      </c>
      <c r="B37" s="111" t="s">
        <v>323</v>
      </c>
      <c r="C37" s="148">
        <v>18</v>
      </c>
      <c r="D37" s="111">
        <v>20</v>
      </c>
      <c r="E37" s="111">
        <v>0</v>
      </c>
      <c r="F37" s="111" t="b">
        <v>0</v>
      </c>
    </row>
    <row r="38" spans="1:6" x14ac:dyDescent="0.25">
      <c r="A38" s="111" t="s">
        <v>364</v>
      </c>
      <c r="B38" s="111" t="s">
        <v>335</v>
      </c>
      <c r="C38" s="148">
        <v>19</v>
      </c>
      <c r="D38" s="111">
        <v>112</v>
      </c>
      <c r="E38" s="111">
        <v>0</v>
      </c>
      <c r="F38" s="111" t="b">
        <v>0</v>
      </c>
    </row>
    <row r="39" spans="1:6" x14ac:dyDescent="0.25">
      <c r="A39" s="111" t="s">
        <v>365</v>
      </c>
      <c r="B39" s="111" t="s">
        <v>335</v>
      </c>
      <c r="C39" s="148">
        <v>26</v>
      </c>
      <c r="D39" s="111">
        <v>11</v>
      </c>
      <c r="E39" s="111">
        <v>50</v>
      </c>
      <c r="F39" s="111" t="b">
        <v>0</v>
      </c>
    </row>
    <row r="40" spans="1:6" x14ac:dyDescent="0.25">
      <c r="A40" s="111" t="s">
        <v>366</v>
      </c>
      <c r="B40" s="111" t="s">
        <v>323</v>
      </c>
      <c r="C40" s="148">
        <v>263.5</v>
      </c>
      <c r="D40" s="111">
        <v>17</v>
      </c>
      <c r="E40" s="111">
        <v>0</v>
      </c>
      <c r="F40" s="111" t="b">
        <v>0</v>
      </c>
    </row>
    <row r="41" spans="1:6" x14ac:dyDescent="0.25">
      <c r="A41" s="111" t="s">
        <v>367</v>
      </c>
      <c r="B41" s="111" t="s">
        <v>323</v>
      </c>
      <c r="C41" s="148">
        <v>18</v>
      </c>
      <c r="D41" s="111">
        <v>69</v>
      </c>
      <c r="E41" s="111">
        <v>0</v>
      </c>
      <c r="F41" s="111" t="b">
        <v>0</v>
      </c>
    </row>
    <row r="42" spans="1:6" x14ac:dyDescent="0.25">
      <c r="A42" s="111" t="s">
        <v>368</v>
      </c>
      <c r="B42" s="111" t="s">
        <v>335</v>
      </c>
      <c r="C42" s="148">
        <v>18.399999999999999</v>
      </c>
      <c r="D42" s="111">
        <v>123</v>
      </c>
      <c r="E42" s="111">
        <v>0</v>
      </c>
      <c r="F42" s="111" t="b">
        <v>0</v>
      </c>
    </row>
    <row r="43" spans="1:6" x14ac:dyDescent="0.25">
      <c r="A43" s="111" t="s">
        <v>369</v>
      </c>
      <c r="B43" s="111" t="s">
        <v>335</v>
      </c>
      <c r="C43" s="148">
        <v>9.65</v>
      </c>
      <c r="D43" s="111">
        <v>85</v>
      </c>
      <c r="E43" s="111">
        <v>0</v>
      </c>
      <c r="F43" s="111" t="b">
        <v>0</v>
      </c>
    </row>
    <row r="44" spans="1:6" x14ac:dyDescent="0.25">
      <c r="A44" s="111" t="s">
        <v>370</v>
      </c>
      <c r="B44" s="111" t="s">
        <v>350</v>
      </c>
      <c r="C44" s="148">
        <v>14</v>
      </c>
      <c r="D44" s="111">
        <v>26</v>
      </c>
      <c r="E44" s="111">
        <v>0</v>
      </c>
      <c r="F44" s="111" t="b">
        <v>1</v>
      </c>
    </row>
    <row r="45" spans="1:6" x14ac:dyDescent="0.25">
      <c r="A45" s="111" t="s">
        <v>371</v>
      </c>
      <c r="B45" s="111" t="s">
        <v>323</v>
      </c>
      <c r="C45" s="148">
        <v>46</v>
      </c>
      <c r="D45" s="111">
        <v>17</v>
      </c>
      <c r="E45" s="111">
        <v>10</v>
      </c>
      <c r="F45" s="111" t="b">
        <v>0</v>
      </c>
    </row>
    <row r="46" spans="1:6" x14ac:dyDescent="0.25">
      <c r="A46" s="111" t="s">
        <v>372</v>
      </c>
      <c r="B46" s="111" t="s">
        <v>325</v>
      </c>
      <c r="C46" s="148">
        <v>19.45</v>
      </c>
      <c r="D46" s="111">
        <v>27</v>
      </c>
      <c r="E46" s="111">
        <v>0</v>
      </c>
      <c r="F46" s="111" t="b">
        <v>0</v>
      </c>
    </row>
    <row r="47" spans="1:6" x14ac:dyDescent="0.25">
      <c r="A47" s="111" t="s">
        <v>373</v>
      </c>
      <c r="B47" s="111" t="s">
        <v>335</v>
      </c>
      <c r="C47" s="148">
        <v>9.5</v>
      </c>
      <c r="D47" s="111">
        <v>5</v>
      </c>
      <c r="E47" s="111">
        <v>70</v>
      </c>
      <c r="F47" s="111" t="b">
        <v>0</v>
      </c>
    </row>
    <row r="48" spans="1:6" x14ac:dyDescent="0.25">
      <c r="A48" s="111" t="s">
        <v>374</v>
      </c>
      <c r="B48" s="111" t="s">
        <v>335</v>
      </c>
      <c r="C48" s="148">
        <v>12</v>
      </c>
      <c r="D48" s="111">
        <v>95</v>
      </c>
      <c r="E48" s="111">
        <v>0</v>
      </c>
      <c r="F48" s="111" t="b">
        <v>0</v>
      </c>
    </row>
    <row r="49" spans="1:6" x14ac:dyDescent="0.25">
      <c r="A49" s="111" t="s">
        <v>375</v>
      </c>
      <c r="B49" s="111" t="s">
        <v>343</v>
      </c>
      <c r="C49" s="148">
        <v>9.5</v>
      </c>
      <c r="D49" s="111">
        <v>36</v>
      </c>
      <c r="E49" s="111">
        <v>0</v>
      </c>
      <c r="F49" s="111" t="b">
        <v>0</v>
      </c>
    </row>
    <row r="50" spans="1:6" x14ac:dyDescent="0.25">
      <c r="A50" s="111" t="s">
        <v>376</v>
      </c>
      <c r="B50" s="111" t="s">
        <v>343</v>
      </c>
      <c r="C50" s="148">
        <v>12.75</v>
      </c>
      <c r="D50" s="111">
        <v>15</v>
      </c>
      <c r="E50" s="111">
        <v>70</v>
      </c>
      <c r="F50" s="111" t="b">
        <v>0</v>
      </c>
    </row>
    <row r="51" spans="1:6" x14ac:dyDescent="0.25">
      <c r="A51" s="111" t="s">
        <v>377</v>
      </c>
      <c r="B51" s="111" t="s">
        <v>343</v>
      </c>
      <c r="C51" s="148">
        <v>20</v>
      </c>
      <c r="D51" s="111">
        <v>10</v>
      </c>
      <c r="E51" s="111">
        <v>60</v>
      </c>
      <c r="F51" s="111" t="b">
        <v>0</v>
      </c>
    </row>
    <row r="52" spans="1:6" x14ac:dyDescent="0.25">
      <c r="A52" s="111" t="s">
        <v>378</v>
      </c>
      <c r="B52" s="111" t="s">
        <v>343</v>
      </c>
      <c r="C52" s="148">
        <v>16.25</v>
      </c>
      <c r="D52" s="111">
        <v>65</v>
      </c>
      <c r="E52" s="111">
        <v>0</v>
      </c>
      <c r="F52" s="111" t="b">
        <v>0</v>
      </c>
    </row>
    <row r="53" spans="1:6" x14ac:dyDescent="0.25">
      <c r="A53" s="111" t="s">
        <v>379</v>
      </c>
      <c r="B53" s="111" t="s">
        <v>330</v>
      </c>
      <c r="C53" s="148">
        <v>53</v>
      </c>
      <c r="D53" s="111">
        <v>20</v>
      </c>
      <c r="E53" s="111">
        <v>0</v>
      </c>
      <c r="F53" s="111" t="b">
        <v>0</v>
      </c>
    </row>
    <row r="54" spans="1:6" x14ac:dyDescent="0.25">
      <c r="A54" s="111" t="s">
        <v>380</v>
      </c>
      <c r="B54" s="111" t="s">
        <v>350</v>
      </c>
      <c r="C54" s="148">
        <v>7</v>
      </c>
      <c r="D54" s="111">
        <v>38</v>
      </c>
      <c r="E54" s="111">
        <v>0</v>
      </c>
      <c r="F54" s="111" t="b">
        <v>0</v>
      </c>
    </row>
    <row r="55" spans="1:6" x14ac:dyDescent="0.25">
      <c r="A55" s="111" t="s">
        <v>381</v>
      </c>
      <c r="B55" s="111" t="s">
        <v>333</v>
      </c>
      <c r="C55" s="148">
        <v>32.799999999999997</v>
      </c>
      <c r="D55" s="111">
        <v>0</v>
      </c>
      <c r="E55" s="111">
        <v>0</v>
      </c>
      <c r="F55" s="111" t="b">
        <v>1</v>
      </c>
    </row>
    <row r="56" spans="1:6" x14ac:dyDescent="0.25">
      <c r="A56" s="111" t="s">
        <v>382</v>
      </c>
      <c r="B56" s="111" t="s">
        <v>333</v>
      </c>
      <c r="C56" s="148">
        <v>7.45</v>
      </c>
      <c r="D56" s="111">
        <v>21</v>
      </c>
      <c r="E56" s="111">
        <v>0</v>
      </c>
      <c r="F56" s="111" t="b">
        <v>0</v>
      </c>
    </row>
    <row r="57" spans="1:6" x14ac:dyDescent="0.25">
      <c r="A57" s="111" t="s">
        <v>383</v>
      </c>
      <c r="B57" s="111" t="s">
        <v>333</v>
      </c>
      <c r="C57" s="148">
        <v>24</v>
      </c>
      <c r="D57" s="111">
        <v>115</v>
      </c>
      <c r="E57" s="111">
        <v>0</v>
      </c>
      <c r="F57" s="111" t="b">
        <v>0</v>
      </c>
    </row>
    <row r="58" spans="1:6" x14ac:dyDescent="0.25">
      <c r="A58" s="111" t="s">
        <v>384</v>
      </c>
      <c r="B58" s="111" t="s">
        <v>350</v>
      </c>
      <c r="C58" s="148">
        <v>38</v>
      </c>
      <c r="D58" s="111">
        <v>21</v>
      </c>
      <c r="E58" s="111">
        <v>10</v>
      </c>
      <c r="F58" s="111" t="b">
        <v>0</v>
      </c>
    </row>
    <row r="59" spans="1:6" x14ac:dyDescent="0.25">
      <c r="A59" s="111" t="s">
        <v>385</v>
      </c>
      <c r="B59" s="111" t="s">
        <v>350</v>
      </c>
      <c r="C59" s="148">
        <v>19.5</v>
      </c>
      <c r="D59" s="111">
        <v>36</v>
      </c>
      <c r="E59" s="111">
        <v>0</v>
      </c>
      <c r="F59" s="111" t="b">
        <v>0</v>
      </c>
    </row>
    <row r="60" spans="1:6" x14ac:dyDescent="0.25">
      <c r="A60" s="111" t="s">
        <v>386</v>
      </c>
      <c r="B60" s="111" t="s">
        <v>335</v>
      </c>
      <c r="C60" s="148">
        <v>13.25</v>
      </c>
      <c r="D60" s="111">
        <v>62</v>
      </c>
      <c r="E60" s="111">
        <v>0</v>
      </c>
      <c r="F60" s="111" t="b">
        <v>0</v>
      </c>
    </row>
    <row r="61" spans="1:6" x14ac:dyDescent="0.25">
      <c r="A61" s="111" t="s">
        <v>387</v>
      </c>
      <c r="B61" s="111" t="s">
        <v>337</v>
      </c>
      <c r="C61" s="148">
        <v>55</v>
      </c>
      <c r="D61" s="111">
        <v>79</v>
      </c>
      <c r="E61" s="111">
        <v>0</v>
      </c>
      <c r="F61" s="111" t="b">
        <v>0</v>
      </c>
    </row>
    <row r="62" spans="1:6" x14ac:dyDescent="0.25">
      <c r="A62" s="111" t="s">
        <v>388</v>
      </c>
      <c r="B62" s="111" t="s">
        <v>337</v>
      </c>
      <c r="C62" s="148">
        <v>34</v>
      </c>
      <c r="D62" s="111">
        <v>19</v>
      </c>
      <c r="E62" s="111">
        <v>0</v>
      </c>
      <c r="F62" s="111" t="b">
        <v>0</v>
      </c>
    </row>
    <row r="63" spans="1:6" x14ac:dyDescent="0.25">
      <c r="A63" s="111" t="s">
        <v>389</v>
      </c>
      <c r="B63" s="111" t="s">
        <v>325</v>
      </c>
      <c r="C63" s="148">
        <v>28.5</v>
      </c>
      <c r="D63" s="111">
        <v>113</v>
      </c>
      <c r="E63" s="111">
        <v>0</v>
      </c>
      <c r="F63" s="111" t="b">
        <v>0</v>
      </c>
    </row>
    <row r="64" spans="1:6" x14ac:dyDescent="0.25">
      <c r="A64" s="111" t="s">
        <v>390</v>
      </c>
      <c r="B64" s="111" t="s">
        <v>343</v>
      </c>
      <c r="C64" s="148">
        <v>49.3</v>
      </c>
      <c r="D64" s="111">
        <v>17</v>
      </c>
      <c r="E64" s="111">
        <v>0</v>
      </c>
      <c r="F64" s="111" t="b">
        <v>0</v>
      </c>
    </row>
    <row r="65" spans="1:6" x14ac:dyDescent="0.25">
      <c r="A65" s="111" t="s">
        <v>391</v>
      </c>
      <c r="B65" s="111" t="s">
        <v>325</v>
      </c>
      <c r="C65" s="148">
        <v>43.9</v>
      </c>
      <c r="D65" s="111">
        <v>24</v>
      </c>
      <c r="E65" s="111">
        <v>0</v>
      </c>
      <c r="F65" s="111" t="b">
        <v>0</v>
      </c>
    </row>
    <row r="66" spans="1:6" x14ac:dyDescent="0.25">
      <c r="A66" s="111" t="s">
        <v>392</v>
      </c>
      <c r="B66" s="111" t="s">
        <v>350</v>
      </c>
      <c r="C66" s="148">
        <v>33.25</v>
      </c>
      <c r="D66" s="111">
        <v>22</v>
      </c>
      <c r="E66" s="111">
        <v>80</v>
      </c>
      <c r="F66" s="111" t="b">
        <v>0</v>
      </c>
    </row>
    <row r="67" spans="1:6" x14ac:dyDescent="0.25">
      <c r="A67" s="111" t="s">
        <v>393</v>
      </c>
      <c r="B67" s="111" t="s">
        <v>325</v>
      </c>
      <c r="C67" s="148">
        <v>21.05</v>
      </c>
      <c r="D67" s="111">
        <v>76</v>
      </c>
      <c r="E67" s="111">
        <v>0</v>
      </c>
      <c r="F67" s="111" t="b">
        <v>0</v>
      </c>
    </row>
    <row r="68" spans="1:6" x14ac:dyDescent="0.25">
      <c r="A68" s="111" t="s">
        <v>394</v>
      </c>
      <c r="B68" s="111" t="s">
        <v>325</v>
      </c>
      <c r="C68" s="148">
        <v>17</v>
      </c>
      <c r="D68" s="111">
        <v>4</v>
      </c>
      <c r="E68" s="111">
        <v>100</v>
      </c>
      <c r="F68" s="111" t="b">
        <v>0</v>
      </c>
    </row>
    <row r="69" spans="1:6" x14ac:dyDescent="0.25">
      <c r="A69" s="111" t="s">
        <v>395</v>
      </c>
      <c r="B69" s="111" t="s">
        <v>323</v>
      </c>
      <c r="C69" s="148">
        <v>14</v>
      </c>
      <c r="D69" s="111">
        <v>52</v>
      </c>
      <c r="E69" s="111">
        <v>0</v>
      </c>
      <c r="F69" s="111" t="b">
        <v>0</v>
      </c>
    </row>
    <row r="70" spans="1:6" x14ac:dyDescent="0.25">
      <c r="A70" s="111" t="s">
        <v>396</v>
      </c>
      <c r="B70" s="111" t="s">
        <v>343</v>
      </c>
      <c r="C70" s="148">
        <v>12.5</v>
      </c>
      <c r="D70" s="111">
        <v>6</v>
      </c>
      <c r="E70" s="111">
        <v>10</v>
      </c>
      <c r="F70" s="111" t="b">
        <v>0</v>
      </c>
    </row>
    <row r="71" spans="1:6" x14ac:dyDescent="0.25">
      <c r="A71" s="111" t="s">
        <v>397</v>
      </c>
      <c r="B71" s="111" t="s">
        <v>337</v>
      </c>
      <c r="C71" s="148">
        <v>36</v>
      </c>
      <c r="D71" s="111">
        <v>26</v>
      </c>
      <c r="E71" s="111">
        <v>0</v>
      </c>
      <c r="F71" s="111" t="b">
        <v>0</v>
      </c>
    </row>
    <row r="72" spans="1:6" x14ac:dyDescent="0.25">
      <c r="A72" s="111" t="s">
        <v>398</v>
      </c>
      <c r="B72" s="111" t="s">
        <v>323</v>
      </c>
      <c r="C72" s="148">
        <v>15</v>
      </c>
      <c r="D72" s="111">
        <v>15</v>
      </c>
      <c r="E72" s="111">
        <v>10</v>
      </c>
      <c r="F72" s="111" t="b">
        <v>0</v>
      </c>
    </row>
    <row r="73" spans="1:6" x14ac:dyDescent="0.25">
      <c r="A73" s="111" t="s">
        <v>399</v>
      </c>
      <c r="B73" s="111" t="s">
        <v>337</v>
      </c>
      <c r="C73" s="148">
        <v>21.5</v>
      </c>
      <c r="D73" s="111">
        <v>26</v>
      </c>
      <c r="E73" s="111">
        <v>0</v>
      </c>
      <c r="F73" s="111" t="b">
        <v>0</v>
      </c>
    </row>
    <row r="74" spans="1:6" x14ac:dyDescent="0.25">
      <c r="A74" s="111" t="s">
        <v>400</v>
      </c>
      <c r="B74" s="111" t="s">
        <v>337</v>
      </c>
      <c r="C74" s="148">
        <v>34.799999999999997</v>
      </c>
      <c r="D74" s="111">
        <v>14</v>
      </c>
      <c r="E74" s="111">
        <v>0</v>
      </c>
      <c r="F74" s="111" t="b">
        <v>0</v>
      </c>
    </row>
    <row r="75" spans="1:6" x14ac:dyDescent="0.25">
      <c r="A75" s="111" t="s">
        <v>401</v>
      </c>
      <c r="B75" s="111" t="s">
        <v>335</v>
      </c>
      <c r="C75" s="148">
        <v>15</v>
      </c>
      <c r="D75" s="111">
        <v>101</v>
      </c>
      <c r="E75" s="111">
        <v>0</v>
      </c>
      <c r="F75" s="111" t="b">
        <v>0</v>
      </c>
    </row>
    <row r="76" spans="1:6" x14ac:dyDescent="0.25">
      <c r="A76" s="111" t="s">
        <v>402</v>
      </c>
      <c r="B76" s="111" t="s">
        <v>330</v>
      </c>
      <c r="C76" s="148">
        <v>10</v>
      </c>
      <c r="D76" s="111">
        <v>4</v>
      </c>
      <c r="E76" s="111">
        <v>20</v>
      </c>
      <c r="F76" s="111" t="b">
        <v>0</v>
      </c>
    </row>
    <row r="77" spans="1:6" x14ac:dyDescent="0.25">
      <c r="A77" s="111" t="s">
        <v>403</v>
      </c>
      <c r="B77" s="111" t="s">
        <v>323</v>
      </c>
      <c r="C77" s="148">
        <v>7.75</v>
      </c>
      <c r="D77" s="111">
        <v>125</v>
      </c>
      <c r="E77" s="111">
        <v>0</v>
      </c>
      <c r="F77" s="111" t="b">
        <v>0</v>
      </c>
    </row>
    <row r="78" spans="1:6" x14ac:dyDescent="0.25">
      <c r="A78" s="111" t="s">
        <v>404</v>
      </c>
      <c r="B78" s="111" t="s">
        <v>323</v>
      </c>
      <c r="C78" s="148">
        <v>18</v>
      </c>
      <c r="D78" s="111">
        <v>57</v>
      </c>
      <c r="E78" s="111">
        <v>0</v>
      </c>
      <c r="F78" s="111" t="b">
        <v>0</v>
      </c>
    </row>
    <row r="79" spans="1:6" x14ac:dyDescent="0.25">
      <c r="A79" s="111" t="s">
        <v>405</v>
      </c>
      <c r="B79" s="111" t="s">
        <v>325</v>
      </c>
      <c r="C79" s="148">
        <v>13</v>
      </c>
      <c r="D79" s="111">
        <v>32</v>
      </c>
      <c r="E79" s="111">
        <v>0</v>
      </c>
      <c r="F79" s="111" t="b">
        <v>0</v>
      </c>
    </row>
    <row r="80" spans="1:6" x14ac:dyDescent="0.25">
      <c r="A80" s="111" t="s">
        <v>385</v>
      </c>
      <c r="B80" s="111" t="s">
        <v>350</v>
      </c>
      <c r="C80" s="148">
        <v>12.385238095238099</v>
      </c>
      <c r="D80" s="111">
        <v>43.047619047619101</v>
      </c>
      <c r="E80" s="111">
        <v>8.1904761904762005</v>
      </c>
      <c r="F80" s="111" t="b">
        <v>0</v>
      </c>
    </row>
    <row r="81" spans="1:6" x14ac:dyDescent="0.25">
      <c r="A81" s="111" t="s">
        <v>386</v>
      </c>
      <c r="B81" s="111" t="s">
        <v>335</v>
      </c>
      <c r="C81" s="148">
        <v>11.2934199134199</v>
      </c>
      <c r="D81" s="111">
        <v>43.021645021645</v>
      </c>
      <c r="E81" s="111">
        <v>7.9826839826839802</v>
      </c>
      <c r="F81" s="111" t="b">
        <v>0</v>
      </c>
    </row>
    <row r="82" spans="1:6" x14ac:dyDescent="0.25">
      <c r="A82" s="111" t="s">
        <v>387</v>
      </c>
      <c r="B82" s="111" t="s">
        <v>337</v>
      </c>
      <c r="C82" s="148">
        <v>10.2016017316017</v>
      </c>
      <c r="D82" s="111">
        <v>42.995670995670999</v>
      </c>
      <c r="E82" s="111">
        <v>7.7748917748917696</v>
      </c>
      <c r="F82" s="111" t="b">
        <v>0</v>
      </c>
    </row>
    <row r="83" spans="1:6" x14ac:dyDescent="0.25">
      <c r="A83" s="111" t="s">
        <v>388</v>
      </c>
      <c r="B83" s="111" t="s">
        <v>337</v>
      </c>
      <c r="C83" s="148">
        <v>9.1097835497835096</v>
      </c>
      <c r="D83" s="111">
        <v>42.969696969696997</v>
      </c>
      <c r="E83" s="111">
        <v>7.5670995670995698</v>
      </c>
      <c r="F83" s="111" t="b">
        <v>0</v>
      </c>
    </row>
    <row r="84" spans="1:6" x14ac:dyDescent="0.25">
      <c r="A84" s="111" t="s">
        <v>389</v>
      </c>
      <c r="B84" s="111" t="s">
        <v>325</v>
      </c>
      <c r="C84" s="148">
        <v>8.0179653679654095</v>
      </c>
      <c r="D84" s="111">
        <v>42.943722943723003</v>
      </c>
      <c r="E84" s="111">
        <v>7.3593073593073601</v>
      </c>
      <c r="F84" s="111" t="b">
        <v>0</v>
      </c>
    </row>
    <row r="85" spans="1:6" x14ac:dyDescent="0.25">
      <c r="A85" s="111" t="s">
        <v>390</v>
      </c>
      <c r="B85" s="111" t="s">
        <v>343</v>
      </c>
      <c r="C85" s="148">
        <v>6.9261471861472197</v>
      </c>
      <c r="D85" s="111">
        <v>42.917748917748902</v>
      </c>
      <c r="E85" s="111">
        <v>7.1515151515151496</v>
      </c>
      <c r="F85" s="111" t="b">
        <v>0</v>
      </c>
    </row>
    <row r="86" spans="1:6" x14ac:dyDescent="0.25">
      <c r="A86" s="111" t="s">
        <v>391</v>
      </c>
      <c r="B86" s="111" t="s">
        <v>325</v>
      </c>
      <c r="C86" s="148">
        <v>5.8343290043290104</v>
      </c>
      <c r="D86" s="111">
        <v>42.891774891774901</v>
      </c>
      <c r="E86" s="111">
        <v>6.9437229437229497</v>
      </c>
      <c r="F86" s="111" t="b">
        <v>0</v>
      </c>
    </row>
    <row r="87" spans="1:6" x14ac:dyDescent="0.25">
      <c r="A87" s="111" t="s">
        <v>392</v>
      </c>
      <c r="B87" s="111" t="s">
        <v>350</v>
      </c>
      <c r="C87" s="148">
        <v>4.7425108225108099</v>
      </c>
      <c r="D87" s="111">
        <v>42.8658008658009</v>
      </c>
      <c r="E87" s="111">
        <v>6.7359307359307303</v>
      </c>
      <c r="F87" s="111" t="b">
        <v>0</v>
      </c>
    </row>
    <row r="88" spans="1:6" x14ac:dyDescent="0.25">
      <c r="A88" s="111" t="s">
        <v>393</v>
      </c>
      <c r="B88" s="111" t="s">
        <v>325</v>
      </c>
      <c r="C88" s="148">
        <v>3.6506926406926099</v>
      </c>
      <c r="D88" s="111">
        <v>42.839826839826799</v>
      </c>
      <c r="E88" s="111">
        <v>6.5281385281385296</v>
      </c>
      <c r="F88" s="111" t="b">
        <v>0</v>
      </c>
    </row>
    <row r="89" spans="1:6" x14ac:dyDescent="0.25">
      <c r="A89" s="111" t="s">
        <v>394</v>
      </c>
      <c r="B89" s="111" t="s">
        <v>325</v>
      </c>
      <c r="C89" s="148">
        <v>2.5588744588744099</v>
      </c>
      <c r="D89" s="111">
        <v>42.813852813852797</v>
      </c>
      <c r="E89" s="111">
        <v>6.3203463203463297</v>
      </c>
      <c r="F89" s="111" t="b">
        <v>0</v>
      </c>
    </row>
    <row r="90" spans="1:6" x14ac:dyDescent="0.25">
      <c r="A90" s="111" t="s">
        <v>395</v>
      </c>
      <c r="B90" s="111" t="s">
        <v>323</v>
      </c>
      <c r="C90" s="148">
        <v>1.46705627705632</v>
      </c>
      <c r="D90" s="111">
        <v>42.787878787878803</v>
      </c>
      <c r="E90" s="111">
        <v>6.1125541125541103</v>
      </c>
      <c r="F90" s="111" t="b">
        <v>0</v>
      </c>
    </row>
    <row r="91" spans="1:6" x14ac:dyDescent="0.25">
      <c r="A91" s="111" t="s">
        <v>396</v>
      </c>
      <c r="B91" s="111" t="s">
        <v>343</v>
      </c>
      <c r="C91" s="148">
        <v>0.37523809523811003</v>
      </c>
      <c r="D91" s="111">
        <v>42.761904761904802</v>
      </c>
      <c r="E91" s="111">
        <v>5.9047619047619104</v>
      </c>
      <c r="F91" s="111" t="b">
        <v>0</v>
      </c>
    </row>
    <row r="92" spans="1:6" x14ac:dyDescent="0.25">
      <c r="A92" s="111" t="s">
        <v>397</v>
      </c>
      <c r="B92" s="111" t="s">
        <v>337</v>
      </c>
      <c r="C92" s="148">
        <v>-0.71658008658008798</v>
      </c>
      <c r="D92" s="111">
        <v>42.7359307359308</v>
      </c>
      <c r="E92" s="111">
        <v>5.6969696969696901</v>
      </c>
      <c r="F92" s="111" t="b">
        <v>0</v>
      </c>
    </row>
    <row r="93" spans="1:6" x14ac:dyDescent="0.25">
      <c r="A93" s="111" t="s">
        <v>398</v>
      </c>
      <c r="B93" s="111" t="s">
        <v>323</v>
      </c>
      <c r="C93" s="148">
        <v>-1.80839826839829</v>
      </c>
      <c r="D93" s="111">
        <v>42.7099567099567</v>
      </c>
      <c r="E93" s="111">
        <v>5.4891774891774796</v>
      </c>
      <c r="F93" s="111" t="b">
        <v>0</v>
      </c>
    </row>
    <row r="94" spans="1:6" x14ac:dyDescent="0.25">
      <c r="A94" s="111" t="s">
        <v>399</v>
      </c>
      <c r="B94" s="111" t="s">
        <v>337</v>
      </c>
      <c r="C94" s="148">
        <v>-2.90021645021648</v>
      </c>
      <c r="D94" s="111">
        <v>42.683982683982698</v>
      </c>
      <c r="E94" s="111">
        <v>5.2813852813852904</v>
      </c>
      <c r="F94" s="111" t="b">
        <v>0</v>
      </c>
    </row>
    <row r="95" spans="1:6" x14ac:dyDescent="0.25">
      <c r="A95" s="111" t="s">
        <v>400</v>
      </c>
      <c r="B95" s="111" t="s">
        <v>337</v>
      </c>
      <c r="C95" s="148">
        <v>-3.9920346320345899</v>
      </c>
      <c r="D95" s="111">
        <v>42.658008658008697</v>
      </c>
      <c r="E95" s="111">
        <v>5.0735930735930701</v>
      </c>
      <c r="F95" s="111" t="b">
        <v>0</v>
      </c>
    </row>
    <row r="96" spans="1:6" x14ac:dyDescent="0.25">
      <c r="A96" s="111" t="s">
        <v>401</v>
      </c>
      <c r="B96" s="111" t="s">
        <v>335</v>
      </c>
      <c r="C96" s="148">
        <v>-5.0838528138527899</v>
      </c>
      <c r="D96" s="111">
        <v>42.632034632034603</v>
      </c>
      <c r="E96" s="111">
        <v>4.8658008658008596</v>
      </c>
      <c r="F96" s="111" t="b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tabColor theme="2"/>
  </sheetPr>
  <dimension ref="A1:F79"/>
  <sheetViews>
    <sheetView workbookViewId="0">
      <selection activeCell="I28" sqref="I28"/>
    </sheetView>
  </sheetViews>
  <sheetFormatPr defaultColWidth="8.6328125" defaultRowHeight="12.5" x14ac:dyDescent="0.25"/>
  <cols>
    <col min="1" max="1" width="30.6328125" style="111" bestFit="1" customWidth="1"/>
    <col min="2" max="2" width="13.453125" style="111" bestFit="1" customWidth="1"/>
    <col min="3" max="3" width="9.08984375" style="111" bestFit="1" customWidth="1"/>
    <col min="4" max="4" width="12.6328125" style="111" bestFit="1" customWidth="1"/>
    <col min="5" max="5" width="13.453125" style="111" bestFit="1" customWidth="1"/>
    <col min="6" max="6" width="11.6328125" style="111" bestFit="1" customWidth="1"/>
    <col min="7" max="16384" width="8.6328125" style="111"/>
  </cols>
  <sheetData>
    <row r="1" spans="1:6" ht="14.25" customHeight="1" x14ac:dyDescent="0.25"/>
    <row r="2" spans="1:6" ht="20" thickBot="1" x14ac:dyDescent="0.5">
      <c r="A2" s="44" t="s">
        <v>284</v>
      </c>
      <c r="B2" s="44" t="s">
        <v>242</v>
      </c>
      <c r="C2" s="44" t="s">
        <v>318</v>
      </c>
      <c r="D2" s="44" t="s">
        <v>319</v>
      </c>
      <c r="E2" s="44" t="s">
        <v>320</v>
      </c>
      <c r="F2" s="44" t="s">
        <v>321</v>
      </c>
    </row>
    <row r="3" spans="1:6" ht="15" thickTop="1" x14ac:dyDescent="0.35">
      <c r="A3" s="149" t="s">
        <v>322</v>
      </c>
      <c r="B3" s="150" t="s">
        <v>323</v>
      </c>
      <c r="C3" s="151">
        <v>18</v>
      </c>
      <c r="D3" s="152">
        <v>39</v>
      </c>
      <c r="E3" s="153">
        <v>0</v>
      </c>
      <c r="F3" s="154" t="b">
        <v>0</v>
      </c>
    </row>
    <row r="4" spans="1:6" ht="14.5" x14ac:dyDescent="0.35">
      <c r="A4" s="149" t="s">
        <v>218</v>
      </c>
      <c r="B4" s="150" t="s">
        <v>323</v>
      </c>
      <c r="C4" s="151">
        <v>19</v>
      </c>
      <c r="D4" s="152">
        <v>17</v>
      </c>
      <c r="E4" s="153">
        <v>40</v>
      </c>
      <c r="F4" s="154" t="b">
        <v>0</v>
      </c>
    </row>
    <row r="5" spans="1:6" ht="14.5" x14ac:dyDescent="0.35">
      <c r="A5" s="149" t="s">
        <v>324</v>
      </c>
      <c r="B5" s="150" t="s">
        <v>325</v>
      </c>
      <c r="C5" s="151">
        <v>10</v>
      </c>
      <c r="D5" s="152">
        <v>13</v>
      </c>
      <c r="E5" s="153">
        <v>70</v>
      </c>
      <c r="F5" s="154" t="b">
        <v>0</v>
      </c>
    </row>
    <row r="6" spans="1:6" ht="14.5" x14ac:dyDescent="0.35">
      <c r="A6" s="149" t="s">
        <v>326</v>
      </c>
      <c r="B6" s="150" t="s">
        <v>325</v>
      </c>
      <c r="C6" s="151">
        <v>22</v>
      </c>
      <c r="D6" s="152">
        <v>53</v>
      </c>
      <c r="E6" s="153">
        <v>0</v>
      </c>
      <c r="F6" s="154" t="b">
        <v>0</v>
      </c>
    </row>
    <row r="7" spans="1:6" ht="14.5" x14ac:dyDescent="0.35">
      <c r="A7" s="149" t="s">
        <v>327</v>
      </c>
      <c r="B7" s="150" t="s">
        <v>325</v>
      </c>
      <c r="C7" s="151">
        <v>21.35</v>
      </c>
      <c r="D7" s="152">
        <v>0</v>
      </c>
      <c r="E7" s="153">
        <v>0</v>
      </c>
      <c r="F7" s="154" t="b">
        <v>1</v>
      </c>
    </row>
    <row r="8" spans="1:6" ht="14.5" x14ac:dyDescent="0.35">
      <c r="A8" s="149" t="s">
        <v>328</v>
      </c>
      <c r="B8" s="150" t="s">
        <v>325</v>
      </c>
      <c r="C8" s="151">
        <v>25</v>
      </c>
      <c r="D8" s="152">
        <v>120</v>
      </c>
      <c r="E8" s="153">
        <v>0</v>
      </c>
      <c r="F8" s="154" t="b">
        <v>0</v>
      </c>
    </row>
    <row r="9" spans="1:6" ht="14.5" x14ac:dyDescent="0.35">
      <c r="A9" s="149" t="s">
        <v>329</v>
      </c>
      <c r="B9" s="150" t="s">
        <v>330</v>
      </c>
      <c r="C9" s="151">
        <v>30</v>
      </c>
      <c r="D9" s="152">
        <v>15</v>
      </c>
      <c r="E9" s="153">
        <v>0</v>
      </c>
      <c r="F9" s="154" t="b">
        <v>0</v>
      </c>
    </row>
    <row r="10" spans="1:6" ht="14.5" x14ac:dyDescent="0.35">
      <c r="A10" s="149" t="s">
        <v>331</v>
      </c>
      <c r="B10" s="150" t="s">
        <v>325</v>
      </c>
      <c r="C10" s="151">
        <v>40</v>
      </c>
      <c r="D10" s="152">
        <v>6</v>
      </c>
      <c r="E10" s="153">
        <v>0</v>
      </c>
      <c r="F10" s="154" t="b">
        <v>0</v>
      </c>
    </row>
    <row r="11" spans="1:6" ht="14.5" x14ac:dyDescent="0.35">
      <c r="A11" s="149" t="s">
        <v>332</v>
      </c>
      <c r="B11" s="150" t="s">
        <v>333</v>
      </c>
      <c r="C11" s="151">
        <v>97</v>
      </c>
      <c r="D11" s="152">
        <v>29</v>
      </c>
      <c r="E11" s="153">
        <v>0</v>
      </c>
      <c r="F11" s="154" t="b">
        <v>1</v>
      </c>
    </row>
    <row r="12" spans="1:6" ht="14.5" x14ac:dyDescent="0.35">
      <c r="A12" s="149" t="s">
        <v>334</v>
      </c>
      <c r="B12" s="150" t="s">
        <v>335</v>
      </c>
      <c r="C12" s="151">
        <v>31</v>
      </c>
      <c r="D12" s="152">
        <v>31</v>
      </c>
      <c r="E12" s="153">
        <v>0</v>
      </c>
      <c r="F12" s="154" t="b">
        <v>0</v>
      </c>
    </row>
    <row r="13" spans="1:6" ht="14.5" x14ac:dyDescent="0.35">
      <c r="A13" s="149" t="s">
        <v>336</v>
      </c>
      <c r="B13" s="150" t="s">
        <v>337</v>
      </c>
      <c r="C13" s="151">
        <v>21</v>
      </c>
      <c r="D13" s="152">
        <v>22</v>
      </c>
      <c r="E13" s="153">
        <v>30</v>
      </c>
      <c r="F13" s="154" t="b">
        <v>0</v>
      </c>
    </row>
    <row r="14" spans="1:6" ht="14.5" x14ac:dyDescent="0.35">
      <c r="A14" s="149" t="s">
        <v>338</v>
      </c>
      <c r="B14" s="150" t="s">
        <v>337</v>
      </c>
      <c r="C14" s="151">
        <v>38</v>
      </c>
      <c r="D14" s="152">
        <v>86</v>
      </c>
      <c r="E14" s="153">
        <v>0</v>
      </c>
      <c r="F14" s="154" t="b">
        <v>0</v>
      </c>
    </row>
    <row r="15" spans="1:6" ht="14.5" x14ac:dyDescent="0.35">
      <c r="A15" s="149" t="s">
        <v>339</v>
      </c>
      <c r="B15" s="150" t="s">
        <v>335</v>
      </c>
      <c r="C15" s="151">
        <v>6</v>
      </c>
      <c r="D15" s="152">
        <v>24</v>
      </c>
      <c r="E15" s="153">
        <v>0</v>
      </c>
      <c r="F15" s="154" t="b">
        <v>0</v>
      </c>
    </row>
    <row r="16" spans="1:6" ht="14.5" x14ac:dyDescent="0.35">
      <c r="A16" s="149" t="s">
        <v>340</v>
      </c>
      <c r="B16" s="150" t="s">
        <v>330</v>
      </c>
      <c r="C16" s="151">
        <v>23.25</v>
      </c>
      <c r="D16" s="152">
        <v>35</v>
      </c>
      <c r="E16" s="153">
        <v>0</v>
      </c>
      <c r="F16" s="154" t="b">
        <v>0</v>
      </c>
    </row>
    <row r="17" spans="1:6" ht="14.5" x14ac:dyDescent="0.35">
      <c r="A17" s="149" t="s">
        <v>341</v>
      </c>
      <c r="B17" s="150" t="s">
        <v>325</v>
      </c>
      <c r="C17" s="151">
        <v>15.5</v>
      </c>
      <c r="D17" s="152">
        <v>39</v>
      </c>
      <c r="E17" s="153">
        <v>0</v>
      </c>
      <c r="F17" s="154" t="b">
        <v>0</v>
      </c>
    </row>
    <row r="18" spans="1:6" ht="14.5" x14ac:dyDescent="0.35">
      <c r="A18" s="149" t="s">
        <v>342</v>
      </c>
      <c r="B18" s="150" t="s">
        <v>343</v>
      </c>
      <c r="C18" s="151">
        <v>17.45</v>
      </c>
      <c r="D18" s="152">
        <v>29</v>
      </c>
      <c r="E18" s="153">
        <v>0</v>
      </c>
      <c r="F18" s="154" t="b">
        <v>0</v>
      </c>
    </row>
    <row r="19" spans="1:6" ht="14.5" x14ac:dyDescent="0.35">
      <c r="A19" s="149" t="s">
        <v>344</v>
      </c>
      <c r="B19" s="150" t="s">
        <v>333</v>
      </c>
      <c r="C19" s="151">
        <v>39</v>
      </c>
      <c r="D19" s="152">
        <v>0</v>
      </c>
      <c r="E19" s="153">
        <v>0</v>
      </c>
      <c r="F19" s="154" t="b">
        <v>1</v>
      </c>
    </row>
    <row r="20" spans="1:6" ht="14.5" x14ac:dyDescent="0.35">
      <c r="A20" s="149" t="s">
        <v>345</v>
      </c>
      <c r="B20" s="150" t="s">
        <v>335</v>
      </c>
      <c r="C20" s="151">
        <v>62.5</v>
      </c>
      <c r="D20" s="152">
        <v>42</v>
      </c>
      <c r="E20" s="153">
        <v>0</v>
      </c>
      <c r="F20" s="154" t="b">
        <v>0</v>
      </c>
    </row>
    <row r="21" spans="1:6" ht="14.5" x14ac:dyDescent="0.35">
      <c r="A21" s="149" t="s">
        <v>346</v>
      </c>
      <c r="B21" s="150" t="s">
        <v>343</v>
      </c>
      <c r="C21" s="151">
        <v>9.1999999999999993</v>
      </c>
      <c r="D21" s="152">
        <v>25</v>
      </c>
      <c r="E21" s="153">
        <v>0</v>
      </c>
      <c r="F21" s="154" t="b">
        <v>0</v>
      </c>
    </row>
    <row r="22" spans="1:6" ht="14.5" x14ac:dyDescent="0.35">
      <c r="A22" s="149" t="s">
        <v>347</v>
      </c>
      <c r="B22" s="150" t="s">
        <v>343</v>
      </c>
      <c r="C22" s="151">
        <v>81</v>
      </c>
      <c r="D22" s="152">
        <v>40</v>
      </c>
      <c r="E22" s="153">
        <v>0</v>
      </c>
      <c r="F22" s="154" t="b">
        <v>0</v>
      </c>
    </row>
    <row r="23" spans="1:6" ht="14.5" x14ac:dyDescent="0.35">
      <c r="A23" s="149" t="s">
        <v>348</v>
      </c>
      <c r="B23" s="150" t="s">
        <v>343</v>
      </c>
      <c r="C23" s="151">
        <v>10</v>
      </c>
      <c r="D23" s="152">
        <v>3</v>
      </c>
      <c r="E23" s="153">
        <v>40</v>
      </c>
      <c r="F23" s="154" t="b">
        <v>0</v>
      </c>
    </row>
    <row r="24" spans="1:6" ht="14.5" x14ac:dyDescent="0.35">
      <c r="A24" s="149" t="s">
        <v>349</v>
      </c>
      <c r="B24" s="150" t="s">
        <v>350</v>
      </c>
      <c r="C24" s="151">
        <v>21</v>
      </c>
      <c r="D24" s="152">
        <v>104</v>
      </c>
      <c r="E24" s="153">
        <v>0</v>
      </c>
      <c r="F24" s="154" t="b">
        <v>0</v>
      </c>
    </row>
    <row r="25" spans="1:6" ht="14.5" x14ac:dyDescent="0.35">
      <c r="A25" s="149" t="s">
        <v>351</v>
      </c>
      <c r="B25" s="150" t="s">
        <v>350</v>
      </c>
      <c r="C25" s="151">
        <v>9</v>
      </c>
      <c r="D25" s="152">
        <v>61</v>
      </c>
      <c r="E25" s="153">
        <v>0</v>
      </c>
      <c r="F25" s="154" t="b">
        <v>0</v>
      </c>
    </row>
    <row r="26" spans="1:6" ht="14.5" x14ac:dyDescent="0.35">
      <c r="A26" s="149" t="s">
        <v>352</v>
      </c>
      <c r="B26" s="150" t="s">
        <v>323</v>
      </c>
      <c r="C26" s="151">
        <v>4.5</v>
      </c>
      <c r="D26" s="152">
        <v>20</v>
      </c>
      <c r="E26" s="153">
        <v>0</v>
      </c>
      <c r="F26" s="154" t="b">
        <v>1</v>
      </c>
    </row>
    <row r="27" spans="1:6" ht="14.5" x14ac:dyDescent="0.35">
      <c r="A27" s="149" t="s">
        <v>353</v>
      </c>
      <c r="B27" s="150" t="s">
        <v>343</v>
      </c>
      <c r="C27" s="151">
        <v>14</v>
      </c>
      <c r="D27" s="152">
        <v>76</v>
      </c>
      <c r="E27" s="153">
        <v>0</v>
      </c>
      <c r="F27" s="154" t="b">
        <v>0</v>
      </c>
    </row>
    <row r="28" spans="1:6" ht="14.5" x14ac:dyDescent="0.35">
      <c r="A28" s="149" t="s">
        <v>354</v>
      </c>
      <c r="B28" s="150" t="s">
        <v>343</v>
      </c>
      <c r="C28" s="151">
        <v>31.23</v>
      </c>
      <c r="D28" s="152">
        <v>15</v>
      </c>
      <c r="E28" s="153">
        <v>0</v>
      </c>
      <c r="F28" s="154" t="b">
        <v>0</v>
      </c>
    </row>
    <row r="29" spans="1:6" ht="14.5" x14ac:dyDescent="0.35">
      <c r="A29" s="149" t="s">
        <v>355</v>
      </c>
      <c r="B29" s="150" t="s">
        <v>343</v>
      </c>
      <c r="C29" s="151">
        <v>43.9</v>
      </c>
      <c r="D29" s="152">
        <v>49</v>
      </c>
      <c r="E29" s="153">
        <v>0</v>
      </c>
      <c r="F29" s="154" t="b">
        <v>0</v>
      </c>
    </row>
    <row r="30" spans="1:6" ht="14.5" x14ac:dyDescent="0.35">
      <c r="A30" s="149" t="s">
        <v>356</v>
      </c>
      <c r="B30" s="150" t="s">
        <v>330</v>
      </c>
      <c r="C30" s="151">
        <v>45.6</v>
      </c>
      <c r="D30" s="152">
        <v>26</v>
      </c>
      <c r="E30" s="153">
        <v>0</v>
      </c>
      <c r="F30" s="154" t="b">
        <v>1</v>
      </c>
    </row>
    <row r="31" spans="1:6" ht="14.5" x14ac:dyDescent="0.35">
      <c r="A31" s="149" t="s">
        <v>357</v>
      </c>
      <c r="B31" s="150" t="s">
        <v>333</v>
      </c>
      <c r="C31" s="151">
        <v>123.79</v>
      </c>
      <c r="D31" s="152">
        <v>0</v>
      </c>
      <c r="E31" s="153">
        <v>0</v>
      </c>
      <c r="F31" s="154" t="b">
        <v>1</v>
      </c>
    </row>
    <row r="32" spans="1:6" ht="14.5" x14ac:dyDescent="0.35">
      <c r="A32" s="149" t="s">
        <v>358</v>
      </c>
      <c r="B32" s="150" t="s">
        <v>335</v>
      </c>
      <c r="C32" s="151">
        <v>25.89</v>
      </c>
      <c r="D32" s="152">
        <v>10</v>
      </c>
      <c r="E32" s="153">
        <v>0</v>
      </c>
      <c r="F32" s="154" t="b">
        <v>0</v>
      </c>
    </row>
    <row r="33" spans="1:6" ht="14.5" x14ac:dyDescent="0.35">
      <c r="A33" s="149" t="s">
        <v>359</v>
      </c>
      <c r="B33" s="150" t="s">
        <v>337</v>
      </c>
      <c r="C33" s="151">
        <v>12.5</v>
      </c>
      <c r="D33" s="152">
        <v>0</v>
      </c>
      <c r="E33" s="153">
        <v>70</v>
      </c>
      <c r="F33" s="154" t="b">
        <v>0</v>
      </c>
    </row>
    <row r="34" spans="1:6" ht="14.5" x14ac:dyDescent="0.35">
      <c r="A34" s="149" t="s">
        <v>360</v>
      </c>
      <c r="B34" s="150" t="s">
        <v>337</v>
      </c>
      <c r="C34" s="151">
        <v>32</v>
      </c>
      <c r="D34" s="152">
        <v>9</v>
      </c>
      <c r="E34" s="153">
        <v>40</v>
      </c>
      <c r="F34" s="154" t="b">
        <v>0</v>
      </c>
    </row>
    <row r="35" spans="1:6" ht="14.5" x14ac:dyDescent="0.35">
      <c r="A35" s="149" t="s">
        <v>361</v>
      </c>
      <c r="B35" s="150" t="s">
        <v>337</v>
      </c>
      <c r="C35" s="151">
        <v>2.5</v>
      </c>
      <c r="D35" s="152">
        <v>112</v>
      </c>
      <c r="E35" s="153">
        <v>0</v>
      </c>
      <c r="F35" s="154" t="b">
        <v>0</v>
      </c>
    </row>
    <row r="36" spans="1:6" ht="14.5" x14ac:dyDescent="0.35">
      <c r="A36" s="149" t="s">
        <v>362</v>
      </c>
      <c r="B36" s="150" t="s">
        <v>323</v>
      </c>
      <c r="C36" s="151">
        <v>14</v>
      </c>
      <c r="D36" s="152">
        <v>111</v>
      </c>
      <c r="E36" s="153">
        <v>0</v>
      </c>
      <c r="F36" s="154" t="b">
        <v>0</v>
      </c>
    </row>
    <row r="37" spans="1:6" ht="14.5" x14ac:dyDescent="0.35">
      <c r="A37" s="149" t="s">
        <v>363</v>
      </c>
      <c r="B37" s="150" t="s">
        <v>323</v>
      </c>
      <c r="C37" s="151">
        <v>18</v>
      </c>
      <c r="D37" s="152">
        <v>20</v>
      </c>
      <c r="E37" s="153">
        <v>0</v>
      </c>
      <c r="F37" s="154" t="b">
        <v>0</v>
      </c>
    </row>
    <row r="38" spans="1:6" ht="14.5" x14ac:dyDescent="0.35">
      <c r="A38" s="149" t="s">
        <v>364</v>
      </c>
      <c r="B38" s="150" t="s">
        <v>335</v>
      </c>
      <c r="C38" s="151">
        <v>19</v>
      </c>
      <c r="D38" s="152">
        <v>112</v>
      </c>
      <c r="E38" s="153">
        <v>0</v>
      </c>
      <c r="F38" s="154" t="b">
        <v>0</v>
      </c>
    </row>
    <row r="39" spans="1:6" ht="14.5" x14ac:dyDescent="0.35">
      <c r="A39" s="149" t="s">
        <v>365</v>
      </c>
      <c r="B39" s="150" t="s">
        <v>335</v>
      </c>
      <c r="C39" s="151">
        <v>26</v>
      </c>
      <c r="D39" s="152">
        <v>11</v>
      </c>
      <c r="E39" s="153">
        <v>50</v>
      </c>
      <c r="F39" s="154" t="b">
        <v>0</v>
      </c>
    </row>
    <row r="40" spans="1:6" ht="14.5" x14ac:dyDescent="0.35">
      <c r="A40" s="149" t="s">
        <v>366</v>
      </c>
      <c r="B40" s="150" t="s">
        <v>323</v>
      </c>
      <c r="C40" s="151">
        <v>263.5</v>
      </c>
      <c r="D40" s="152">
        <v>17</v>
      </c>
      <c r="E40" s="153">
        <v>0</v>
      </c>
      <c r="F40" s="154" t="b">
        <v>0</v>
      </c>
    </row>
    <row r="41" spans="1:6" ht="14.5" x14ac:dyDescent="0.35">
      <c r="A41" s="149" t="s">
        <v>367</v>
      </c>
      <c r="B41" s="150" t="s">
        <v>323</v>
      </c>
      <c r="C41" s="151">
        <v>18</v>
      </c>
      <c r="D41" s="152">
        <v>69</v>
      </c>
      <c r="E41" s="153">
        <v>0</v>
      </c>
      <c r="F41" s="154" t="b">
        <v>0</v>
      </c>
    </row>
    <row r="42" spans="1:6" ht="14.5" x14ac:dyDescent="0.35">
      <c r="A42" s="149" t="s">
        <v>368</v>
      </c>
      <c r="B42" s="150" t="s">
        <v>335</v>
      </c>
      <c r="C42" s="151">
        <v>18.399999999999999</v>
      </c>
      <c r="D42" s="152">
        <v>123</v>
      </c>
      <c r="E42" s="153">
        <v>0</v>
      </c>
      <c r="F42" s="154" t="b">
        <v>0</v>
      </c>
    </row>
    <row r="43" spans="1:6" ht="14.5" x14ac:dyDescent="0.35">
      <c r="A43" s="149" t="s">
        <v>369</v>
      </c>
      <c r="B43" s="150" t="s">
        <v>335</v>
      </c>
      <c r="C43" s="151">
        <v>9.65</v>
      </c>
      <c r="D43" s="152">
        <v>85</v>
      </c>
      <c r="E43" s="153">
        <v>0</v>
      </c>
      <c r="F43" s="154" t="b">
        <v>0</v>
      </c>
    </row>
    <row r="44" spans="1:6" ht="14.5" x14ac:dyDescent="0.35">
      <c r="A44" s="149" t="s">
        <v>370</v>
      </c>
      <c r="B44" s="150" t="s">
        <v>350</v>
      </c>
      <c r="C44" s="151">
        <v>14</v>
      </c>
      <c r="D44" s="152">
        <v>26</v>
      </c>
      <c r="E44" s="153">
        <v>0</v>
      </c>
      <c r="F44" s="154" t="b">
        <v>1</v>
      </c>
    </row>
    <row r="45" spans="1:6" ht="14.5" x14ac:dyDescent="0.35">
      <c r="A45" s="149" t="s">
        <v>371</v>
      </c>
      <c r="B45" s="150" t="s">
        <v>323</v>
      </c>
      <c r="C45" s="151">
        <v>46</v>
      </c>
      <c r="D45" s="152">
        <v>17</v>
      </c>
      <c r="E45" s="153">
        <v>10</v>
      </c>
      <c r="F45" s="154" t="b">
        <v>0</v>
      </c>
    </row>
    <row r="46" spans="1:6" ht="14.5" x14ac:dyDescent="0.35">
      <c r="A46" s="149" t="s">
        <v>372</v>
      </c>
      <c r="B46" s="150" t="s">
        <v>325</v>
      </c>
      <c r="C46" s="151">
        <v>19.45</v>
      </c>
      <c r="D46" s="152">
        <v>27</v>
      </c>
      <c r="E46" s="153">
        <v>0</v>
      </c>
      <c r="F46" s="154" t="b">
        <v>0</v>
      </c>
    </row>
    <row r="47" spans="1:6" ht="14.5" x14ac:dyDescent="0.35">
      <c r="A47" s="149" t="s">
        <v>373</v>
      </c>
      <c r="B47" s="150" t="s">
        <v>335</v>
      </c>
      <c r="C47" s="151">
        <v>9.5</v>
      </c>
      <c r="D47" s="152">
        <v>5</v>
      </c>
      <c r="E47" s="153">
        <v>70</v>
      </c>
      <c r="F47" s="154" t="b">
        <v>0</v>
      </c>
    </row>
    <row r="48" spans="1:6" ht="14.5" x14ac:dyDescent="0.35">
      <c r="A48" s="149" t="s">
        <v>374</v>
      </c>
      <c r="B48" s="150" t="s">
        <v>335</v>
      </c>
      <c r="C48" s="151">
        <v>12</v>
      </c>
      <c r="D48" s="152">
        <v>95</v>
      </c>
      <c r="E48" s="153">
        <v>0</v>
      </c>
      <c r="F48" s="154" t="b">
        <v>0</v>
      </c>
    </row>
    <row r="49" spans="1:6" ht="14.5" x14ac:dyDescent="0.35">
      <c r="A49" s="149" t="s">
        <v>375</v>
      </c>
      <c r="B49" s="150" t="s">
        <v>343</v>
      </c>
      <c r="C49" s="151">
        <v>9.5</v>
      </c>
      <c r="D49" s="152">
        <v>36</v>
      </c>
      <c r="E49" s="153">
        <v>0</v>
      </c>
      <c r="F49" s="154" t="b">
        <v>0</v>
      </c>
    </row>
    <row r="50" spans="1:6" ht="14.5" x14ac:dyDescent="0.35">
      <c r="A50" s="149" t="s">
        <v>376</v>
      </c>
      <c r="B50" s="150" t="s">
        <v>343</v>
      </c>
      <c r="C50" s="151">
        <v>12.75</v>
      </c>
      <c r="D50" s="152">
        <v>15</v>
      </c>
      <c r="E50" s="153">
        <v>70</v>
      </c>
      <c r="F50" s="154" t="b">
        <v>0</v>
      </c>
    </row>
    <row r="51" spans="1:6" ht="14.5" x14ac:dyDescent="0.35">
      <c r="A51" s="149" t="s">
        <v>377</v>
      </c>
      <c r="B51" s="150" t="s">
        <v>343</v>
      </c>
      <c r="C51" s="151">
        <v>20</v>
      </c>
      <c r="D51" s="152">
        <v>10</v>
      </c>
      <c r="E51" s="153">
        <v>60</v>
      </c>
      <c r="F51" s="154" t="b">
        <v>0</v>
      </c>
    </row>
    <row r="52" spans="1:6" ht="14.5" x14ac:dyDescent="0.35">
      <c r="A52" s="149" t="s">
        <v>378</v>
      </c>
      <c r="B52" s="150" t="s">
        <v>343</v>
      </c>
      <c r="C52" s="151">
        <v>16.25</v>
      </c>
      <c r="D52" s="152">
        <v>65</v>
      </c>
      <c r="E52" s="153">
        <v>0</v>
      </c>
      <c r="F52" s="154" t="b">
        <v>0</v>
      </c>
    </row>
    <row r="53" spans="1:6" ht="14.5" x14ac:dyDescent="0.35">
      <c r="A53" s="149" t="s">
        <v>379</v>
      </c>
      <c r="B53" s="150" t="s">
        <v>330</v>
      </c>
      <c r="C53" s="151">
        <v>53</v>
      </c>
      <c r="D53" s="152">
        <v>20</v>
      </c>
      <c r="E53" s="153">
        <v>0</v>
      </c>
      <c r="F53" s="154" t="b">
        <v>0</v>
      </c>
    </row>
    <row r="54" spans="1:6" ht="14.5" x14ac:dyDescent="0.35">
      <c r="A54" s="149" t="s">
        <v>380</v>
      </c>
      <c r="B54" s="150" t="s">
        <v>350</v>
      </c>
      <c r="C54" s="151">
        <v>7</v>
      </c>
      <c r="D54" s="152">
        <v>38</v>
      </c>
      <c r="E54" s="153">
        <v>0</v>
      </c>
      <c r="F54" s="154" t="b">
        <v>0</v>
      </c>
    </row>
    <row r="55" spans="1:6" ht="14.5" x14ac:dyDescent="0.35">
      <c r="A55" s="149" t="s">
        <v>381</v>
      </c>
      <c r="B55" s="150" t="s">
        <v>333</v>
      </c>
      <c r="C55" s="151">
        <v>32.799999999999997</v>
      </c>
      <c r="D55" s="152">
        <v>0</v>
      </c>
      <c r="E55" s="153">
        <v>0</v>
      </c>
      <c r="F55" s="154" t="b">
        <v>1</v>
      </c>
    </row>
    <row r="56" spans="1:6" ht="14.5" x14ac:dyDescent="0.35">
      <c r="A56" s="149" t="s">
        <v>382</v>
      </c>
      <c r="B56" s="150" t="s">
        <v>333</v>
      </c>
      <c r="C56" s="151">
        <v>7.45</v>
      </c>
      <c r="D56" s="152">
        <v>21</v>
      </c>
      <c r="E56" s="153">
        <v>0</v>
      </c>
      <c r="F56" s="154" t="b">
        <v>0</v>
      </c>
    </row>
    <row r="57" spans="1:6" ht="14.5" x14ac:dyDescent="0.35">
      <c r="A57" s="149" t="s">
        <v>383</v>
      </c>
      <c r="B57" s="150" t="s">
        <v>333</v>
      </c>
      <c r="C57" s="151">
        <v>24</v>
      </c>
      <c r="D57" s="152">
        <v>115</v>
      </c>
      <c r="E57" s="153">
        <v>0</v>
      </c>
      <c r="F57" s="154" t="b">
        <v>0</v>
      </c>
    </row>
    <row r="58" spans="1:6" ht="14.5" x14ac:dyDescent="0.35">
      <c r="A58" s="149" t="s">
        <v>384</v>
      </c>
      <c r="B58" s="150" t="s">
        <v>350</v>
      </c>
      <c r="C58" s="151">
        <v>38</v>
      </c>
      <c r="D58" s="152">
        <v>21</v>
      </c>
      <c r="E58" s="153">
        <v>10</v>
      </c>
      <c r="F58" s="154" t="b">
        <v>0</v>
      </c>
    </row>
    <row r="59" spans="1:6" ht="14.5" x14ac:dyDescent="0.35">
      <c r="A59" s="149" t="s">
        <v>385</v>
      </c>
      <c r="B59" s="150" t="s">
        <v>350</v>
      </c>
      <c r="C59" s="151">
        <v>19.5</v>
      </c>
      <c r="D59" s="152">
        <v>36</v>
      </c>
      <c r="E59" s="153">
        <v>0</v>
      </c>
      <c r="F59" s="154" t="b">
        <v>0</v>
      </c>
    </row>
    <row r="60" spans="1:6" ht="14.5" x14ac:dyDescent="0.35">
      <c r="A60" s="149" t="s">
        <v>386</v>
      </c>
      <c r="B60" s="150" t="s">
        <v>335</v>
      </c>
      <c r="C60" s="151">
        <v>13.25</v>
      </c>
      <c r="D60" s="152">
        <v>62</v>
      </c>
      <c r="E60" s="153">
        <v>0</v>
      </c>
      <c r="F60" s="154" t="b">
        <v>0</v>
      </c>
    </row>
    <row r="61" spans="1:6" ht="14.5" x14ac:dyDescent="0.35">
      <c r="A61" s="149" t="s">
        <v>387</v>
      </c>
      <c r="B61" s="150" t="s">
        <v>337</v>
      </c>
      <c r="C61" s="151">
        <v>55</v>
      </c>
      <c r="D61" s="152">
        <v>79</v>
      </c>
      <c r="E61" s="153">
        <v>0</v>
      </c>
      <c r="F61" s="154" t="b">
        <v>0</v>
      </c>
    </row>
    <row r="62" spans="1:6" ht="14.5" x14ac:dyDescent="0.35">
      <c r="A62" s="149" t="s">
        <v>388</v>
      </c>
      <c r="B62" s="150" t="s">
        <v>337</v>
      </c>
      <c r="C62" s="151">
        <v>34</v>
      </c>
      <c r="D62" s="152">
        <v>19</v>
      </c>
      <c r="E62" s="153">
        <v>0</v>
      </c>
      <c r="F62" s="154" t="b">
        <v>0</v>
      </c>
    </row>
    <row r="63" spans="1:6" ht="14.5" x14ac:dyDescent="0.35">
      <c r="A63" s="149" t="s">
        <v>389</v>
      </c>
      <c r="B63" s="150" t="s">
        <v>325</v>
      </c>
      <c r="C63" s="151">
        <v>28.5</v>
      </c>
      <c r="D63" s="152">
        <v>113</v>
      </c>
      <c r="E63" s="153">
        <v>0</v>
      </c>
      <c r="F63" s="154" t="b">
        <v>0</v>
      </c>
    </row>
    <row r="64" spans="1:6" ht="14.5" x14ac:dyDescent="0.35">
      <c r="A64" s="149" t="s">
        <v>390</v>
      </c>
      <c r="B64" s="150" t="s">
        <v>343</v>
      </c>
      <c r="C64" s="151">
        <v>49.3</v>
      </c>
      <c r="D64" s="152">
        <v>17</v>
      </c>
      <c r="E64" s="153">
        <v>0</v>
      </c>
      <c r="F64" s="154" t="b">
        <v>0</v>
      </c>
    </row>
    <row r="65" spans="1:6" ht="14.5" x14ac:dyDescent="0.35">
      <c r="A65" s="149" t="s">
        <v>391</v>
      </c>
      <c r="B65" s="150" t="s">
        <v>325</v>
      </c>
      <c r="C65" s="151">
        <v>43.9</v>
      </c>
      <c r="D65" s="152">
        <v>24</v>
      </c>
      <c r="E65" s="153">
        <v>0</v>
      </c>
      <c r="F65" s="154" t="b">
        <v>0</v>
      </c>
    </row>
    <row r="66" spans="1:6" ht="14.5" x14ac:dyDescent="0.35">
      <c r="A66" s="149" t="s">
        <v>392</v>
      </c>
      <c r="B66" s="150" t="s">
        <v>350</v>
      </c>
      <c r="C66" s="151">
        <v>33.25</v>
      </c>
      <c r="D66" s="152">
        <v>22</v>
      </c>
      <c r="E66" s="153">
        <v>80</v>
      </c>
      <c r="F66" s="154" t="b">
        <v>0</v>
      </c>
    </row>
    <row r="67" spans="1:6" ht="14.5" x14ac:dyDescent="0.35">
      <c r="A67" s="149" t="s">
        <v>393</v>
      </c>
      <c r="B67" s="150" t="s">
        <v>325</v>
      </c>
      <c r="C67" s="151">
        <v>21.05</v>
      </c>
      <c r="D67" s="152">
        <v>76</v>
      </c>
      <c r="E67" s="153">
        <v>0</v>
      </c>
      <c r="F67" s="154" t="b">
        <v>0</v>
      </c>
    </row>
    <row r="68" spans="1:6" ht="14.5" x14ac:dyDescent="0.35">
      <c r="A68" s="149" t="s">
        <v>394</v>
      </c>
      <c r="B68" s="150" t="s">
        <v>325</v>
      </c>
      <c r="C68" s="151">
        <v>17</v>
      </c>
      <c r="D68" s="152">
        <v>4</v>
      </c>
      <c r="E68" s="153">
        <v>100</v>
      </c>
      <c r="F68" s="154" t="b">
        <v>0</v>
      </c>
    </row>
    <row r="69" spans="1:6" ht="14.5" x14ac:dyDescent="0.35">
      <c r="A69" s="149" t="s">
        <v>395</v>
      </c>
      <c r="B69" s="150" t="s">
        <v>323</v>
      </c>
      <c r="C69" s="151">
        <v>14</v>
      </c>
      <c r="D69" s="152">
        <v>52</v>
      </c>
      <c r="E69" s="153">
        <v>0</v>
      </c>
      <c r="F69" s="154" t="b">
        <v>0</v>
      </c>
    </row>
    <row r="70" spans="1:6" ht="14.5" x14ac:dyDescent="0.35">
      <c r="A70" s="149" t="s">
        <v>396</v>
      </c>
      <c r="B70" s="150" t="s">
        <v>343</v>
      </c>
      <c r="C70" s="151">
        <v>12.5</v>
      </c>
      <c r="D70" s="152">
        <v>6</v>
      </c>
      <c r="E70" s="153">
        <v>10</v>
      </c>
      <c r="F70" s="154" t="b">
        <v>0</v>
      </c>
    </row>
    <row r="71" spans="1:6" ht="14.5" x14ac:dyDescent="0.35">
      <c r="A71" s="149" t="s">
        <v>397</v>
      </c>
      <c r="B71" s="150" t="s">
        <v>337</v>
      </c>
      <c r="C71" s="151">
        <v>36</v>
      </c>
      <c r="D71" s="152">
        <v>26</v>
      </c>
      <c r="E71" s="153">
        <v>0</v>
      </c>
      <c r="F71" s="154" t="b">
        <v>0</v>
      </c>
    </row>
    <row r="72" spans="1:6" ht="14.5" x14ac:dyDescent="0.35">
      <c r="A72" s="149" t="s">
        <v>398</v>
      </c>
      <c r="B72" s="150" t="s">
        <v>323</v>
      </c>
      <c r="C72" s="151">
        <v>15</v>
      </c>
      <c r="D72" s="152">
        <v>15</v>
      </c>
      <c r="E72" s="153">
        <v>10</v>
      </c>
      <c r="F72" s="154" t="b">
        <v>0</v>
      </c>
    </row>
    <row r="73" spans="1:6" ht="14.5" x14ac:dyDescent="0.35">
      <c r="A73" s="149" t="s">
        <v>399</v>
      </c>
      <c r="B73" s="150" t="s">
        <v>337</v>
      </c>
      <c r="C73" s="151">
        <v>21.5</v>
      </c>
      <c r="D73" s="152">
        <v>26</v>
      </c>
      <c r="E73" s="153">
        <v>0</v>
      </c>
      <c r="F73" s="154" t="b">
        <v>0</v>
      </c>
    </row>
    <row r="74" spans="1:6" ht="14.5" x14ac:dyDescent="0.35">
      <c r="A74" s="149" t="s">
        <v>400</v>
      </c>
      <c r="B74" s="150" t="s">
        <v>337</v>
      </c>
      <c r="C74" s="151">
        <v>34.799999999999997</v>
      </c>
      <c r="D74" s="152">
        <v>14</v>
      </c>
      <c r="E74" s="153">
        <v>0</v>
      </c>
      <c r="F74" s="154" t="b">
        <v>0</v>
      </c>
    </row>
    <row r="75" spans="1:6" ht="14.5" x14ac:dyDescent="0.35">
      <c r="A75" s="149" t="s">
        <v>401</v>
      </c>
      <c r="B75" s="150" t="s">
        <v>335</v>
      </c>
      <c r="C75" s="151">
        <v>15</v>
      </c>
      <c r="D75" s="152">
        <v>101</v>
      </c>
      <c r="E75" s="153">
        <v>0</v>
      </c>
      <c r="F75" s="154" t="b">
        <v>0</v>
      </c>
    </row>
    <row r="76" spans="1:6" ht="14.5" x14ac:dyDescent="0.35">
      <c r="A76" s="149" t="s">
        <v>402</v>
      </c>
      <c r="B76" s="150" t="s">
        <v>330</v>
      </c>
      <c r="C76" s="151">
        <v>10</v>
      </c>
      <c r="D76" s="152">
        <v>4</v>
      </c>
      <c r="E76" s="153">
        <v>20</v>
      </c>
      <c r="F76" s="154" t="b">
        <v>0</v>
      </c>
    </row>
    <row r="77" spans="1:6" ht="14.5" x14ac:dyDescent="0.35">
      <c r="A77" s="149" t="s">
        <v>403</v>
      </c>
      <c r="B77" s="150" t="s">
        <v>323</v>
      </c>
      <c r="C77" s="151">
        <v>7.75</v>
      </c>
      <c r="D77" s="152">
        <v>125</v>
      </c>
      <c r="E77" s="153">
        <v>0</v>
      </c>
      <c r="F77" s="154" t="b">
        <v>0</v>
      </c>
    </row>
    <row r="78" spans="1:6" ht="14.5" x14ac:dyDescent="0.35">
      <c r="A78" s="149" t="s">
        <v>404</v>
      </c>
      <c r="B78" s="150" t="s">
        <v>323</v>
      </c>
      <c r="C78" s="151">
        <v>18</v>
      </c>
      <c r="D78" s="152">
        <v>57</v>
      </c>
      <c r="E78" s="153">
        <v>0</v>
      </c>
      <c r="F78" s="154" t="b">
        <v>0</v>
      </c>
    </row>
    <row r="79" spans="1:6" ht="14.5" x14ac:dyDescent="0.35">
      <c r="A79" s="149" t="s">
        <v>405</v>
      </c>
      <c r="B79" s="150" t="s">
        <v>325</v>
      </c>
      <c r="C79" s="151">
        <v>13</v>
      </c>
      <c r="D79" s="152">
        <v>32</v>
      </c>
      <c r="E79" s="153">
        <v>0</v>
      </c>
      <c r="F79" s="154" t="b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E7"/>
  <sheetViews>
    <sheetView zoomScale="85" zoomScaleNormal="85" workbookViewId="0">
      <selection activeCell="D8" sqref="D8"/>
    </sheetView>
  </sheetViews>
  <sheetFormatPr defaultColWidth="22.90625" defaultRowHeight="14.5" x14ac:dyDescent="0.35"/>
  <cols>
    <col min="1" max="1" width="22.08984375" bestFit="1" customWidth="1"/>
    <col min="7" max="7" width="9.08984375" bestFit="1" customWidth="1"/>
    <col min="8" max="8" width="5.90625" bestFit="1" customWidth="1"/>
    <col min="9" max="9" width="9.08984375" bestFit="1" customWidth="1"/>
    <col min="10" max="10" width="1.6328125" bestFit="1" customWidth="1"/>
  </cols>
  <sheetData>
    <row r="3" spans="2:5" x14ac:dyDescent="0.35">
      <c r="B3" s="46" t="s">
        <v>75</v>
      </c>
      <c r="C3" s="35">
        <v>2</v>
      </c>
      <c r="D3" s="46" t="s">
        <v>76</v>
      </c>
      <c r="E3" s="35">
        <v>2</v>
      </c>
    </row>
    <row r="7" spans="2:5" x14ac:dyDescent="0.35">
      <c r="C7" s="46" t="s">
        <v>77</v>
      </c>
      <c r="D7" s="35">
        <f>SUM(C3,E3)</f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G6:H6"/>
  <sheetViews>
    <sheetView workbookViewId="0">
      <selection activeCell="H6" sqref="H6"/>
    </sheetView>
  </sheetViews>
  <sheetFormatPr defaultRowHeight="14.5" x14ac:dyDescent="0.35"/>
  <sheetData>
    <row r="6" spans="7:8" x14ac:dyDescent="0.35">
      <c r="G6" s="46" t="s">
        <v>77</v>
      </c>
      <c r="H6" s="35">
        <f>SUM('Error Checking0'!C3,'Error Checking0'!E3)</f>
        <v>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6"/>
  <sheetViews>
    <sheetView workbookViewId="0">
      <selection activeCell="B5" sqref="B5"/>
    </sheetView>
  </sheetViews>
  <sheetFormatPr defaultColWidth="9.36328125" defaultRowHeight="14.5" x14ac:dyDescent="0.35"/>
  <cols>
    <col min="1" max="1" width="9.453125" style="52" customWidth="1"/>
    <col min="2" max="2" width="13.36328125" style="52" customWidth="1"/>
    <col min="3" max="3" width="14.6328125" style="52" customWidth="1"/>
    <col min="4" max="4" width="9.36328125" style="52"/>
    <col min="5" max="5" width="11.36328125" style="52" customWidth="1"/>
    <col min="6" max="6" width="10.453125" style="52" bestFit="1" customWidth="1"/>
    <col min="7" max="7" width="11.36328125" style="52" customWidth="1"/>
    <col min="8" max="8" width="10.36328125" style="52" bestFit="1" customWidth="1"/>
    <col min="9" max="9" width="9.36328125" style="52" bestFit="1" customWidth="1"/>
    <col min="10" max="11" width="9.36328125" style="52"/>
    <col min="12" max="12" width="9.36328125" style="52" hidden="1" customWidth="1"/>
    <col min="13" max="16384" width="9.36328125" style="52"/>
  </cols>
  <sheetData>
    <row r="1" spans="1:12" ht="15" thickBot="1" x14ac:dyDescent="0.4">
      <c r="A1" s="163" t="s">
        <v>136</v>
      </c>
      <c r="B1" s="163"/>
      <c r="C1" s="163"/>
      <c r="D1" s="163"/>
      <c r="E1" s="163"/>
      <c r="L1" s="103" t="s">
        <v>268</v>
      </c>
    </row>
    <row r="2" spans="1:12" ht="15.5" thickTop="1" thickBot="1" x14ac:dyDescent="0.4">
      <c r="A2" s="163"/>
      <c r="B2" s="163"/>
      <c r="C2" s="163"/>
      <c r="D2" s="163"/>
      <c r="E2" s="163"/>
    </row>
    <row r="3" spans="1:12" ht="15" thickTop="1" x14ac:dyDescent="0.35">
      <c r="A3" s="73" t="s">
        <v>137</v>
      </c>
      <c r="B3" s="73" t="s">
        <v>83</v>
      </c>
      <c r="C3" s="73" t="s">
        <v>84</v>
      </c>
      <c r="D3" s="73" t="s">
        <v>138</v>
      </c>
      <c r="E3" s="73" t="s">
        <v>139</v>
      </c>
    </row>
    <row r="4" spans="1:12" x14ac:dyDescent="0.35">
      <c r="A4" s="74">
        <v>1054</v>
      </c>
      <c r="B4" s="32"/>
      <c r="C4" s="32"/>
      <c r="D4" s="32"/>
      <c r="E4" s="75"/>
    </row>
    <row r="7" spans="1:12" ht="15.75" customHeight="1" x14ac:dyDescent="0.35">
      <c r="A7" s="164" t="s">
        <v>140</v>
      </c>
      <c r="B7" s="164"/>
      <c r="C7" s="164"/>
      <c r="D7" s="164"/>
      <c r="E7" s="164"/>
      <c r="F7" s="164"/>
      <c r="G7" s="164"/>
      <c r="H7" s="164"/>
      <c r="I7" s="164"/>
      <c r="J7" s="52" t="s">
        <v>22</v>
      </c>
    </row>
    <row r="8" spans="1:12" ht="16.5" customHeight="1" thickBot="1" x14ac:dyDescent="0.4">
      <c r="A8" s="163"/>
      <c r="B8" s="163"/>
      <c r="C8" s="163"/>
      <c r="D8" s="163"/>
      <c r="E8" s="163"/>
      <c r="F8" s="163"/>
      <c r="G8" s="163"/>
      <c r="H8" s="163"/>
      <c r="I8" s="163"/>
    </row>
    <row r="9" spans="1:12" ht="15" thickTop="1" x14ac:dyDescent="0.35">
      <c r="A9" s="73" t="s">
        <v>137</v>
      </c>
      <c r="B9" s="73" t="s">
        <v>83</v>
      </c>
      <c r="C9" s="73" t="s">
        <v>84</v>
      </c>
      <c r="D9" s="73" t="s">
        <v>138</v>
      </c>
      <c r="E9" s="73" t="s">
        <v>141</v>
      </c>
      <c r="F9" s="73" t="s">
        <v>142</v>
      </c>
      <c r="G9" s="73" t="s">
        <v>143</v>
      </c>
      <c r="H9" s="73" t="s">
        <v>144</v>
      </c>
      <c r="I9" s="73" t="s">
        <v>139</v>
      </c>
    </row>
    <row r="10" spans="1:12" x14ac:dyDescent="0.35">
      <c r="A10" s="76">
        <v>1054</v>
      </c>
      <c r="B10" s="76" t="s">
        <v>90</v>
      </c>
      <c r="C10" s="76" t="s">
        <v>91</v>
      </c>
      <c r="D10" s="76" t="s">
        <v>145</v>
      </c>
      <c r="E10" s="76" t="s">
        <v>146</v>
      </c>
      <c r="F10" s="76">
        <v>148</v>
      </c>
      <c r="G10" s="76" t="s">
        <v>147</v>
      </c>
      <c r="H10" s="77">
        <v>38092.25</v>
      </c>
      <c r="I10" s="78">
        <v>11.25</v>
      </c>
    </row>
    <row r="11" spans="1:12" x14ac:dyDescent="0.35">
      <c r="A11" s="76">
        <v>1056</v>
      </c>
      <c r="B11" s="76" t="s">
        <v>93</v>
      </c>
      <c r="C11" s="76" t="s">
        <v>94</v>
      </c>
      <c r="D11" s="76" t="s">
        <v>145</v>
      </c>
      <c r="E11" s="76" t="s">
        <v>148</v>
      </c>
      <c r="F11" s="76">
        <v>121</v>
      </c>
      <c r="G11" s="76" t="s">
        <v>147</v>
      </c>
      <c r="H11" s="77">
        <v>33901.25</v>
      </c>
      <c r="I11" s="78">
        <v>12.25</v>
      </c>
    </row>
    <row r="12" spans="1:12" x14ac:dyDescent="0.35">
      <c r="A12" s="76">
        <v>1067</v>
      </c>
      <c r="B12" s="76" t="s">
        <v>96</v>
      </c>
      <c r="C12" s="76" t="s">
        <v>97</v>
      </c>
      <c r="D12" s="76" t="s">
        <v>145</v>
      </c>
      <c r="E12" s="76" t="s">
        <v>149</v>
      </c>
      <c r="F12" s="76">
        <v>123</v>
      </c>
      <c r="G12" s="76" t="s">
        <v>147</v>
      </c>
      <c r="H12" s="77">
        <v>36788.25</v>
      </c>
      <c r="I12" s="78">
        <v>14.55</v>
      </c>
    </row>
    <row r="13" spans="1:12" x14ac:dyDescent="0.35">
      <c r="A13" s="76">
        <v>1075</v>
      </c>
      <c r="B13" s="76" t="s">
        <v>99</v>
      </c>
      <c r="C13" s="76" t="s">
        <v>100</v>
      </c>
      <c r="D13" s="76" t="s">
        <v>150</v>
      </c>
      <c r="E13" s="76" t="s">
        <v>151</v>
      </c>
      <c r="F13" s="76">
        <v>126</v>
      </c>
      <c r="G13" s="76" t="s">
        <v>152</v>
      </c>
      <c r="H13" s="77">
        <v>38571.25</v>
      </c>
      <c r="I13" s="78">
        <v>11.25</v>
      </c>
    </row>
    <row r="14" spans="1:12" x14ac:dyDescent="0.35">
      <c r="A14" s="76">
        <v>1078</v>
      </c>
      <c r="B14" s="76" t="s">
        <v>103</v>
      </c>
      <c r="C14" s="76" t="s">
        <v>104</v>
      </c>
      <c r="D14" s="76" t="s">
        <v>153</v>
      </c>
      <c r="E14" s="76" t="s">
        <v>154</v>
      </c>
      <c r="F14" s="76">
        <v>101</v>
      </c>
      <c r="G14" s="76" t="s">
        <v>152</v>
      </c>
      <c r="H14" s="77">
        <v>36251.25</v>
      </c>
      <c r="I14" s="78">
        <v>10.199999999999999</v>
      </c>
    </row>
    <row r="15" spans="1:12" x14ac:dyDescent="0.35">
      <c r="A15" s="76">
        <v>1152</v>
      </c>
      <c r="B15" s="76" t="s">
        <v>105</v>
      </c>
      <c r="C15" s="76" t="s">
        <v>106</v>
      </c>
      <c r="D15" s="76" t="s">
        <v>150</v>
      </c>
      <c r="E15" s="76" t="s">
        <v>155</v>
      </c>
      <c r="F15" s="76">
        <v>118</v>
      </c>
      <c r="G15" s="76" t="s">
        <v>152</v>
      </c>
      <c r="H15" s="77">
        <v>37642.25</v>
      </c>
      <c r="I15" s="78">
        <v>12.25</v>
      </c>
    </row>
    <row r="16" spans="1:12" x14ac:dyDescent="0.35">
      <c r="A16" s="76">
        <v>1196</v>
      </c>
      <c r="B16" s="76" t="s">
        <v>107</v>
      </c>
      <c r="C16" s="76" t="s">
        <v>108</v>
      </c>
      <c r="D16" s="76" t="s">
        <v>156</v>
      </c>
      <c r="E16" s="76" t="s">
        <v>157</v>
      </c>
      <c r="F16" s="76">
        <v>289</v>
      </c>
      <c r="G16" s="76" t="s">
        <v>158</v>
      </c>
      <c r="H16" s="77">
        <v>40634.25</v>
      </c>
      <c r="I16" s="78">
        <v>9.9499999999999993</v>
      </c>
    </row>
    <row r="17" spans="1:9" x14ac:dyDescent="0.35">
      <c r="A17" s="76">
        <v>1284</v>
      </c>
      <c r="B17" s="76" t="s">
        <v>109</v>
      </c>
      <c r="C17" s="76" t="s">
        <v>110</v>
      </c>
      <c r="D17" s="76" t="s">
        <v>159</v>
      </c>
      <c r="E17" s="76" t="s">
        <v>160</v>
      </c>
      <c r="F17" s="76">
        <v>124</v>
      </c>
      <c r="G17" s="76" t="s">
        <v>147</v>
      </c>
      <c r="H17" s="77">
        <v>35799.25</v>
      </c>
      <c r="I17" s="78">
        <v>12.3</v>
      </c>
    </row>
    <row r="18" spans="1:9" x14ac:dyDescent="0.35">
      <c r="A18" s="76">
        <v>1290</v>
      </c>
      <c r="B18" s="76" t="s">
        <v>111</v>
      </c>
      <c r="C18" s="76" t="s">
        <v>112</v>
      </c>
      <c r="D18" s="76" t="s">
        <v>150</v>
      </c>
      <c r="E18" s="76" t="s">
        <v>161</v>
      </c>
      <c r="F18" s="76">
        <v>113</v>
      </c>
      <c r="G18" s="76" t="s">
        <v>152</v>
      </c>
      <c r="H18" s="77">
        <v>35798.25</v>
      </c>
      <c r="I18" s="78">
        <v>13.25</v>
      </c>
    </row>
    <row r="19" spans="1:9" x14ac:dyDescent="0.35">
      <c r="A19" s="76">
        <v>1293</v>
      </c>
      <c r="B19" s="76" t="s">
        <v>113</v>
      </c>
      <c r="C19" s="76" t="s">
        <v>114</v>
      </c>
      <c r="D19" s="76" t="s">
        <v>156</v>
      </c>
      <c r="E19" s="76" t="s">
        <v>162</v>
      </c>
      <c r="F19" s="76">
        <v>205</v>
      </c>
      <c r="G19" s="76" t="s">
        <v>158</v>
      </c>
      <c r="H19" s="77">
        <v>35687.25</v>
      </c>
      <c r="I19" s="78">
        <v>10.199999999999999</v>
      </c>
    </row>
    <row r="20" spans="1:9" x14ac:dyDescent="0.35">
      <c r="A20" s="76">
        <v>1299</v>
      </c>
      <c r="B20" s="76" t="s">
        <v>115</v>
      </c>
      <c r="C20" s="76" t="s">
        <v>116</v>
      </c>
      <c r="D20" s="76" t="s">
        <v>163</v>
      </c>
      <c r="E20" s="76" t="s">
        <v>164</v>
      </c>
      <c r="F20" s="76">
        <v>127</v>
      </c>
      <c r="G20" s="76" t="s">
        <v>147</v>
      </c>
      <c r="H20" s="77">
        <v>37611.25</v>
      </c>
      <c r="I20" s="78">
        <v>12.2</v>
      </c>
    </row>
    <row r="21" spans="1:9" x14ac:dyDescent="0.35">
      <c r="A21" s="76">
        <v>1302</v>
      </c>
      <c r="B21" s="76" t="s">
        <v>90</v>
      </c>
      <c r="C21" s="76" t="s">
        <v>118</v>
      </c>
      <c r="D21" s="76" t="s">
        <v>159</v>
      </c>
      <c r="E21" s="76" t="s">
        <v>165</v>
      </c>
      <c r="F21" s="76">
        <v>139</v>
      </c>
      <c r="G21" s="76" t="s">
        <v>147</v>
      </c>
      <c r="H21" s="77">
        <v>35648.25</v>
      </c>
      <c r="I21" s="78">
        <v>14.25</v>
      </c>
    </row>
    <row r="22" spans="1:9" x14ac:dyDescent="0.35">
      <c r="A22" s="76">
        <v>1310</v>
      </c>
      <c r="B22" s="76" t="s">
        <v>90</v>
      </c>
      <c r="C22" s="76" t="s">
        <v>119</v>
      </c>
      <c r="D22" s="76" t="s">
        <v>163</v>
      </c>
      <c r="E22" s="76" t="s">
        <v>166</v>
      </c>
      <c r="F22" s="76">
        <v>137</v>
      </c>
      <c r="G22" s="76" t="s">
        <v>147</v>
      </c>
      <c r="H22" s="77">
        <v>36437.25</v>
      </c>
      <c r="I22" s="78">
        <v>11.5</v>
      </c>
    </row>
    <row r="23" spans="1:9" x14ac:dyDescent="0.35">
      <c r="A23" s="76">
        <v>1329</v>
      </c>
      <c r="B23" s="76" t="s">
        <v>120</v>
      </c>
      <c r="C23" s="76" t="s">
        <v>121</v>
      </c>
      <c r="D23" s="76" t="s">
        <v>153</v>
      </c>
      <c r="E23" s="76" t="s">
        <v>167</v>
      </c>
      <c r="F23" s="76">
        <v>151</v>
      </c>
      <c r="G23" s="76" t="s">
        <v>152</v>
      </c>
      <c r="H23" s="77">
        <v>37309.25</v>
      </c>
      <c r="I23" s="78">
        <v>10.35</v>
      </c>
    </row>
    <row r="24" spans="1:9" x14ac:dyDescent="0.35">
      <c r="A24" s="76">
        <v>1333</v>
      </c>
      <c r="B24" s="76" t="s">
        <v>122</v>
      </c>
      <c r="C24" s="76" t="s">
        <v>123</v>
      </c>
      <c r="D24" s="76" t="s">
        <v>156</v>
      </c>
      <c r="E24" s="76" t="s">
        <v>168</v>
      </c>
      <c r="F24" s="76">
        <v>122</v>
      </c>
      <c r="G24" s="76" t="s">
        <v>158</v>
      </c>
      <c r="H24" s="77">
        <v>37727.25</v>
      </c>
      <c r="I24" s="78">
        <v>10.15</v>
      </c>
    </row>
    <row r="25" spans="1:9" x14ac:dyDescent="0.35">
      <c r="A25" s="76">
        <v>1368</v>
      </c>
      <c r="B25" s="76" t="s">
        <v>124</v>
      </c>
      <c r="C25" s="76" t="s">
        <v>125</v>
      </c>
      <c r="D25" s="76" t="s">
        <v>150</v>
      </c>
      <c r="E25" s="76" t="s">
        <v>169</v>
      </c>
      <c r="F25" s="76">
        <v>132</v>
      </c>
      <c r="G25" s="76" t="s">
        <v>152</v>
      </c>
      <c r="H25" s="77">
        <v>35134.25</v>
      </c>
      <c r="I25" s="78">
        <v>12.25</v>
      </c>
    </row>
    <row r="26" spans="1:9" x14ac:dyDescent="0.35">
      <c r="A26" s="76">
        <v>1509</v>
      </c>
      <c r="B26" s="76" t="s">
        <v>170</v>
      </c>
      <c r="C26" s="76" t="s">
        <v>171</v>
      </c>
      <c r="D26" s="76" t="s">
        <v>145</v>
      </c>
      <c r="E26" s="76" t="s">
        <v>172</v>
      </c>
      <c r="F26" s="76">
        <v>135</v>
      </c>
      <c r="G26" s="76" t="s">
        <v>147</v>
      </c>
      <c r="H26" s="77">
        <v>35965.25</v>
      </c>
      <c r="I26" s="78">
        <v>13.25</v>
      </c>
    </row>
    <row r="27" spans="1:9" x14ac:dyDescent="0.35">
      <c r="A27" s="76">
        <v>1516</v>
      </c>
      <c r="B27" s="76" t="s">
        <v>90</v>
      </c>
      <c r="C27" s="76" t="s">
        <v>173</v>
      </c>
      <c r="D27" s="76" t="s">
        <v>153</v>
      </c>
      <c r="E27" s="76" t="s">
        <v>174</v>
      </c>
      <c r="F27" s="76">
        <v>105</v>
      </c>
      <c r="G27" s="76" t="s">
        <v>152</v>
      </c>
      <c r="H27" s="77">
        <v>35860.25</v>
      </c>
      <c r="I27" s="78">
        <v>9.5</v>
      </c>
    </row>
    <row r="28" spans="1:9" x14ac:dyDescent="0.35">
      <c r="A28" s="76">
        <v>1529</v>
      </c>
      <c r="B28" s="76" t="s">
        <v>175</v>
      </c>
      <c r="C28" s="76" t="s">
        <v>176</v>
      </c>
      <c r="D28" s="76" t="s">
        <v>159</v>
      </c>
      <c r="E28" s="76" t="s">
        <v>177</v>
      </c>
      <c r="F28" s="76">
        <v>129</v>
      </c>
      <c r="G28" s="76" t="s">
        <v>147</v>
      </c>
      <c r="H28" s="77">
        <v>36553.25</v>
      </c>
      <c r="I28" s="78">
        <v>11.3</v>
      </c>
    </row>
    <row r="29" spans="1:9" x14ac:dyDescent="0.35">
      <c r="A29" s="76">
        <v>1656</v>
      </c>
      <c r="B29" s="76" t="s">
        <v>178</v>
      </c>
      <c r="C29" s="76" t="s">
        <v>179</v>
      </c>
      <c r="D29" s="76" t="s">
        <v>163</v>
      </c>
      <c r="E29" s="76" t="s">
        <v>180</v>
      </c>
      <c r="F29" s="76">
        <v>149</v>
      </c>
      <c r="G29" s="76" t="s">
        <v>147</v>
      </c>
      <c r="H29" s="77">
        <v>36873.25</v>
      </c>
      <c r="I29" s="78">
        <v>12.35</v>
      </c>
    </row>
    <row r="30" spans="1:9" x14ac:dyDescent="0.35">
      <c r="A30" s="76">
        <v>1672</v>
      </c>
      <c r="B30" s="76" t="s">
        <v>181</v>
      </c>
      <c r="C30" s="76" t="s">
        <v>182</v>
      </c>
      <c r="D30" s="76" t="s">
        <v>163</v>
      </c>
      <c r="E30" s="76" t="s">
        <v>183</v>
      </c>
      <c r="F30" s="76">
        <v>114</v>
      </c>
      <c r="G30" s="76" t="s">
        <v>147</v>
      </c>
      <c r="H30" s="77">
        <v>37727.25</v>
      </c>
      <c r="I30" s="78">
        <v>11.9</v>
      </c>
    </row>
    <row r="31" spans="1:9" x14ac:dyDescent="0.35">
      <c r="A31" s="76">
        <v>1673</v>
      </c>
      <c r="B31" s="76" t="s">
        <v>184</v>
      </c>
      <c r="C31" s="76" t="s">
        <v>110</v>
      </c>
      <c r="D31" s="76" t="s">
        <v>150</v>
      </c>
      <c r="E31" s="76" t="s">
        <v>185</v>
      </c>
      <c r="F31" s="76">
        <v>112</v>
      </c>
      <c r="G31" s="76" t="s">
        <v>152</v>
      </c>
      <c r="H31" s="77">
        <v>38436.25</v>
      </c>
      <c r="I31" s="78">
        <v>11.85</v>
      </c>
    </row>
    <row r="32" spans="1:9" x14ac:dyDescent="0.35">
      <c r="A32" s="76">
        <v>1676</v>
      </c>
      <c r="B32" s="76" t="s">
        <v>170</v>
      </c>
      <c r="C32" s="76" t="s">
        <v>186</v>
      </c>
      <c r="D32" s="76" t="s">
        <v>159</v>
      </c>
      <c r="E32" s="76" t="s">
        <v>187</v>
      </c>
      <c r="F32" s="76">
        <v>115</v>
      </c>
      <c r="G32" s="76" t="s">
        <v>147</v>
      </c>
      <c r="H32" s="77">
        <v>34633.25</v>
      </c>
      <c r="I32" s="78">
        <v>10.75</v>
      </c>
    </row>
    <row r="33" spans="1:13" x14ac:dyDescent="0.35">
      <c r="A33" s="76">
        <v>1721</v>
      </c>
      <c r="B33" s="76" t="s">
        <v>188</v>
      </c>
      <c r="C33" s="76" t="s">
        <v>189</v>
      </c>
      <c r="D33" s="76" t="s">
        <v>156</v>
      </c>
      <c r="E33" s="76" t="s">
        <v>190</v>
      </c>
      <c r="F33" s="76">
        <v>102</v>
      </c>
      <c r="G33" s="76" t="s">
        <v>158</v>
      </c>
      <c r="H33" s="77">
        <v>37839.25</v>
      </c>
      <c r="I33" s="78">
        <v>9.75</v>
      </c>
    </row>
    <row r="34" spans="1:13" x14ac:dyDescent="0.35">
      <c r="A34" s="76">
        <v>1723</v>
      </c>
      <c r="B34" s="76" t="s">
        <v>191</v>
      </c>
      <c r="C34" s="76" t="s">
        <v>106</v>
      </c>
      <c r="D34" s="76" t="s">
        <v>159</v>
      </c>
      <c r="E34" s="76" t="s">
        <v>192</v>
      </c>
      <c r="F34" s="76">
        <v>145</v>
      </c>
      <c r="G34" s="76" t="s">
        <v>147</v>
      </c>
      <c r="H34" s="77">
        <v>33279.25</v>
      </c>
      <c r="I34" s="78">
        <v>13.95</v>
      </c>
      <c r="M34" s="52" t="s">
        <v>193</v>
      </c>
    </row>
    <row r="35" spans="1:13" x14ac:dyDescent="0.35">
      <c r="A35" s="76">
        <v>1758</v>
      </c>
      <c r="B35" s="76" t="s">
        <v>194</v>
      </c>
      <c r="C35" s="76" t="s">
        <v>195</v>
      </c>
      <c r="D35" s="76" t="s">
        <v>153</v>
      </c>
      <c r="E35" s="76" t="s">
        <v>196</v>
      </c>
      <c r="F35" s="76">
        <v>107</v>
      </c>
      <c r="G35" s="76" t="s">
        <v>152</v>
      </c>
      <c r="H35" s="77">
        <v>34776.25</v>
      </c>
      <c r="I35" s="78">
        <v>11.2</v>
      </c>
    </row>
    <row r="36" spans="1:13" x14ac:dyDescent="0.35">
      <c r="A36" s="76">
        <v>1792</v>
      </c>
      <c r="B36" s="76" t="s">
        <v>197</v>
      </c>
      <c r="C36" s="76" t="s">
        <v>198</v>
      </c>
      <c r="D36" s="76" t="s">
        <v>145</v>
      </c>
      <c r="E36" s="76" t="s">
        <v>199</v>
      </c>
      <c r="F36" s="76">
        <v>111</v>
      </c>
      <c r="G36" s="76" t="s">
        <v>147</v>
      </c>
      <c r="H36" s="77">
        <v>37979.25</v>
      </c>
      <c r="I36" s="78">
        <v>10.3</v>
      </c>
    </row>
    <row r="37" spans="1:13" x14ac:dyDescent="0.35">
      <c r="A37" s="76">
        <v>1814</v>
      </c>
      <c r="B37" s="76" t="s">
        <v>200</v>
      </c>
      <c r="C37" s="76" t="s">
        <v>201</v>
      </c>
      <c r="D37" s="76" t="s">
        <v>156</v>
      </c>
      <c r="E37" s="76" t="s">
        <v>202</v>
      </c>
      <c r="F37" s="76">
        <v>103</v>
      </c>
      <c r="G37" s="76" t="s">
        <v>158</v>
      </c>
      <c r="H37" s="77">
        <v>37319.25</v>
      </c>
      <c r="I37" s="78">
        <v>12.25</v>
      </c>
    </row>
    <row r="38" spans="1:13" x14ac:dyDescent="0.35">
      <c r="A38" s="76">
        <v>1908</v>
      </c>
      <c r="B38" s="76" t="s">
        <v>203</v>
      </c>
      <c r="C38" s="76" t="s">
        <v>204</v>
      </c>
      <c r="D38" s="76" t="s">
        <v>145</v>
      </c>
      <c r="E38" s="76" t="s">
        <v>205</v>
      </c>
      <c r="F38" s="76">
        <v>152</v>
      </c>
      <c r="G38" s="76" t="s">
        <v>147</v>
      </c>
      <c r="H38" s="77">
        <v>35565.25</v>
      </c>
      <c r="I38" s="78">
        <v>10.25</v>
      </c>
    </row>
    <row r="39" spans="1:13" x14ac:dyDescent="0.35">
      <c r="A39" s="76">
        <v>1931</v>
      </c>
      <c r="B39" s="76" t="s">
        <v>170</v>
      </c>
      <c r="C39" s="76" t="s">
        <v>206</v>
      </c>
      <c r="D39" s="76" t="s">
        <v>153</v>
      </c>
      <c r="E39" s="76" t="s">
        <v>207</v>
      </c>
      <c r="F39" s="76">
        <v>110</v>
      </c>
      <c r="G39" s="76" t="s">
        <v>152</v>
      </c>
      <c r="H39" s="77">
        <v>37427.25</v>
      </c>
      <c r="I39" s="78">
        <v>9.85</v>
      </c>
    </row>
    <row r="40" spans="1:13" x14ac:dyDescent="0.35">
      <c r="A40" s="76">
        <v>1960</v>
      </c>
      <c r="B40" s="76" t="s">
        <v>208</v>
      </c>
      <c r="C40" s="76" t="s">
        <v>209</v>
      </c>
      <c r="D40" s="76" t="s">
        <v>163</v>
      </c>
      <c r="E40" s="76" t="s">
        <v>210</v>
      </c>
      <c r="F40" s="76">
        <v>150</v>
      </c>
      <c r="G40" s="76" t="s">
        <v>147</v>
      </c>
      <c r="H40" s="77">
        <v>36477.25</v>
      </c>
      <c r="I40" s="78">
        <v>11.65</v>
      </c>
    </row>
    <row r="41" spans="1:13" x14ac:dyDescent="0.35">
      <c r="A41" s="76">
        <v>1964</v>
      </c>
      <c r="B41" s="76" t="s">
        <v>211</v>
      </c>
      <c r="C41" s="76" t="s">
        <v>212</v>
      </c>
      <c r="D41" s="76" t="s">
        <v>153</v>
      </c>
      <c r="E41" s="76" t="s">
        <v>213</v>
      </c>
      <c r="F41" s="76">
        <v>108</v>
      </c>
      <c r="G41" s="76" t="s">
        <v>152</v>
      </c>
      <c r="H41" s="77">
        <v>38307.25</v>
      </c>
      <c r="I41" s="78">
        <v>9.25</v>
      </c>
    </row>
    <row r="42" spans="1:13" x14ac:dyDescent="0.35">
      <c r="A42" s="76">
        <v>1975</v>
      </c>
      <c r="B42" s="76" t="s">
        <v>90</v>
      </c>
      <c r="C42" s="76" t="s">
        <v>214</v>
      </c>
      <c r="D42" s="76" t="s">
        <v>153</v>
      </c>
      <c r="E42" s="76" t="s">
        <v>215</v>
      </c>
      <c r="F42" s="76">
        <v>125</v>
      </c>
      <c r="G42" s="76" t="s">
        <v>152</v>
      </c>
      <c r="H42" s="77">
        <v>39873.25</v>
      </c>
      <c r="I42" s="78">
        <v>9.25</v>
      </c>
    </row>
    <row r="43" spans="1:13" x14ac:dyDescent="0.35">
      <c r="A43" s="76">
        <v>1983</v>
      </c>
      <c r="B43" s="76" t="s">
        <v>211</v>
      </c>
      <c r="C43" s="76" t="s">
        <v>216</v>
      </c>
      <c r="D43" s="76" t="s">
        <v>145</v>
      </c>
      <c r="E43" s="76" t="s">
        <v>217</v>
      </c>
      <c r="F43" s="76">
        <v>154</v>
      </c>
      <c r="G43" s="76" t="s">
        <v>147</v>
      </c>
      <c r="H43" s="77">
        <v>40357.25</v>
      </c>
      <c r="I43" s="78">
        <v>11</v>
      </c>
    </row>
    <row r="44" spans="1:13" x14ac:dyDescent="0.35">
      <c r="A44" s="76">
        <v>1990</v>
      </c>
      <c r="B44" s="76" t="s">
        <v>218</v>
      </c>
      <c r="C44" s="76" t="s">
        <v>219</v>
      </c>
      <c r="D44" s="76" t="s">
        <v>163</v>
      </c>
      <c r="E44" s="76" t="s">
        <v>220</v>
      </c>
      <c r="F44" s="76">
        <v>198</v>
      </c>
      <c r="G44" s="76" t="s">
        <v>147</v>
      </c>
      <c r="H44" s="77">
        <v>40588.25</v>
      </c>
      <c r="I44" s="78">
        <v>10.95</v>
      </c>
    </row>
    <row r="45" spans="1:13" x14ac:dyDescent="0.35">
      <c r="A45" s="76">
        <v>1995</v>
      </c>
      <c r="B45" s="76" t="s">
        <v>170</v>
      </c>
      <c r="C45" s="76" t="s">
        <v>221</v>
      </c>
      <c r="D45" s="76" t="s">
        <v>145</v>
      </c>
      <c r="E45" s="76" t="s">
        <v>222</v>
      </c>
      <c r="F45" s="76">
        <v>198</v>
      </c>
      <c r="G45" s="76" t="s">
        <v>147</v>
      </c>
      <c r="H45" s="77">
        <v>40603.25</v>
      </c>
      <c r="I45" s="78">
        <v>11.75</v>
      </c>
    </row>
    <row r="46" spans="1:13" x14ac:dyDescent="0.35">
      <c r="A46" s="76">
        <v>2006</v>
      </c>
      <c r="B46" s="76" t="s">
        <v>223</v>
      </c>
      <c r="C46" s="76" t="s">
        <v>224</v>
      </c>
      <c r="D46" s="76" t="s">
        <v>156</v>
      </c>
      <c r="E46" s="76" t="s">
        <v>225</v>
      </c>
      <c r="F46" s="76">
        <v>428</v>
      </c>
      <c r="G46" s="76" t="s">
        <v>158</v>
      </c>
      <c r="H46" s="77">
        <v>40729.25</v>
      </c>
      <c r="I46" s="78">
        <v>10.15</v>
      </c>
    </row>
  </sheetData>
  <mergeCells count="2">
    <mergeCell ref="A1:E2"/>
    <mergeCell ref="A7:I8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3"/>
  <sheetViews>
    <sheetView topLeftCell="B1" workbookViewId="0">
      <selection activeCell="C12" sqref="C12"/>
    </sheetView>
  </sheetViews>
  <sheetFormatPr defaultColWidth="9.36328125" defaultRowHeight="14.5" x14ac:dyDescent="0.35"/>
  <cols>
    <col min="1" max="3" width="17" style="52" customWidth="1"/>
    <col min="4" max="4" width="9.36328125" style="52"/>
    <col min="5" max="5" width="13.36328125" style="52" customWidth="1"/>
    <col min="6" max="6" width="14.36328125" style="52" customWidth="1"/>
    <col min="7" max="7" width="13.6328125" style="52" customWidth="1"/>
    <col min="8" max="16384" width="9.36328125" style="52"/>
  </cols>
  <sheetData>
    <row r="1" spans="1:7" ht="23.5" x14ac:dyDescent="0.55000000000000004">
      <c r="A1" s="165" t="s">
        <v>226</v>
      </c>
      <c r="B1" s="165"/>
      <c r="C1" s="165"/>
      <c r="D1" s="165"/>
      <c r="E1" s="165"/>
      <c r="F1" s="165"/>
      <c r="G1" s="165"/>
    </row>
    <row r="2" spans="1:7" ht="15" thickBot="1" x14ac:dyDescent="0.4"/>
    <row r="3" spans="1:7" ht="20" thickBot="1" x14ac:dyDescent="0.5">
      <c r="A3" s="81" t="s">
        <v>227</v>
      </c>
      <c r="B3" s="81" t="s">
        <v>228</v>
      </c>
      <c r="C3" s="81" t="s">
        <v>229</v>
      </c>
      <c r="E3" s="166" t="s">
        <v>230</v>
      </c>
      <c r="F3" s="167"/>
      <c r="G3" s="168"/>
    </row>
    <row r="4" spans="1:7" ht="15" thickBot="1" x14ac:dyDescent="0.4">
      <c r="A4" s="82" t="s">
        <v>231</v>
      </c>
      <c r="B4" s="83">
        <v>1200</v>
      </c>
      <c r="C4" s="84"/>
      <c r="E4" s="85" t="s">
        <v>228</v>
      </c>
      <c r="F4" s="66" t="s">
        <v>229</v>
      </c>
      <c r="G4" s="66" t="s">
        <v>232</v>
      </c>
    </row>
    <row r="5" spans="1:7" ht="15" thickBot="1" x14ac:dyDescent="0.4">
      <c r="A5" s="82" t="s">
        <v>233</v>
      </c>
      <c r="B5" s="83">
        <v>1300</v>
      </c>
      <c r="C5" s="84"/>
      <c r="E5" s="86">
        <v>0</v>
      </c>
      <c r="F5" s="86">
        <v>0</v>
      </c>
      <c r="G5" s="86">
        <v>0</v>
      </c>
    </row>
    <row r="6" spans="1:7" ht="15" thickBot="1" x14ac:dyDescent="0.4">
      <c r="A6" s="82" t="s">
        <v>234</v>
      </c>
      <c r="B6" s="83">
        <v>2500</v>
      </c>
      <c r="C6" s="84"/>
      <c r="E6" s="86">
        <v>1000</v>
      </c>
      <c r="F6" s="86">
        <v>10</v>
      </c>
      <c r="G6" s="86">
        <v>20</v>
      </c>
    </row>
    <row r="7" spans="1:7" ht="15" thickBot="1" x14ac:dyDescent="0.4">
      <c r="A7" s="82" t="s">
        <v>235</v>
      </c>
      <c r="B7" s="83">
        <v>850</v>
      </c>
      <c r="C7" s="84"/>
      <c r="E7" s="86">
        <v>1500</v>
      </c>
      <c r="F7" s="86">
        <v>30</v>
      </c>
      <c r="G7" s="86">
        <v>50</v>
      </c>
    </row>
    <row r="8" spans="1:7" ht="15" thickBot="1" x14ac:dyDescent="0.4">
      <c r="A8" s="82" t="s">
        <v>236</v>
      </c>
      <c r="B8" s="83">
        <v>3250</v>
      </c>
      <c r="C8" s="84"/>
      <c r="E8" s="86">
        <v>2000</v>
      </c>
      <c r="F8" s="86">
        <v>85</v>
      </c>
      <c r="G8" s="86">
        <v>100</v>
      </c>
    </row>
    <row r="9" spans="1:7" ht="15" thickBot="1" x14ac:dyDescent="0.4">
      <c r="A9" s="82" t="s">
        <v>237</v>
      </c>
      <c r="B9" s="83">
        <v>1100</v>
      </c>
      <c r="C9" s="84"/>
      <c r="E9" s="86">
        <v>2500</v>
      </c>
      <c r="F9" s="86">
        <v>125</v>
      </c>
      <c r="G9" s="86">
        <v>150</v>
      </c>
    </row>
    <row r="10" spans="1:7" ht="15" thickBot="1" x14ac:dyDescent="0.4">
      <c r="A10" s="82" t="s">
        <v>238</v>
      </c>
      <c r="B10" s="83">
        <v>4520</v>
      </c>
      <c r="C10" s="84"/>
      <c r="E10" s="86">
        <v>3000</v>
      </c>
      <c r="F10" s="86">
        <v>200</v>
      </c>
      <c r="G10" s="86">
        <v>250</v>
      </c>
    </row>
    <row r="11" spans="1:7" ht="15" thickBot="1" x14ac:dyDescent="0.4">
      <c r="A11" s="87"/>
      <c r="B11" s="87"/>
      <c r="C11" s="87"/>
    </row>
    <row r="12" spans="1:7" ht="16.5" thickTop="1" thickBot="1" x14ac:dyDescent="0.4">
      <c r="A12" s="169" t="s">
        <v>239</v>
      </c>
      <c r="B12" s="170"/>
      <c r="C12" s="21" t="s">
        <v>406</v>
      </c>
    </row>
    <row r="13" spans="1:7" ht="15" customHeight="1" thickTop="1" x14ac:dyDescent="0.35">
      <c r="E13" s="88"/>
    </row>
  </sheetData>
  <mergeCells count="3">
    <mergeCell ref="A1:G1"/>
    <mergeCell ref="E3:G3"/>
    <mergeCell ref="A12:B12"/>
  </mergeCells>
  <dataValidations count="1">
    <dataValidation type="list" allowBlank="1" showInputMessage="1" showErrorMessage="1" errorTitle="Invalid Entry" error="Please select either &quot;Standard&quot; or &quot;Holiday&quot; from the provided drop down menu. " sqref="C12" xr:uid="{00000000-0002-0000-0600-000000000000}">
      <formula1>"Standard, Holiday"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2"/>
  <sheetViews>
    <sheetView topLeftCell="C3" zoomScaleNormal="100" workbookViewId="0">
      <selection activeCell="J25" sqref="J25"/>
    </sheetView>
  </sheetViews>
  <sheetFormatPr defaultColWidth="9.36328125" defaultRowHeight="14.5" x14ac:dyDescent="0.35"/>
  <cols>
    <col min="1" max="1" width="1.36328125" style="89" customWidth="1"/>
    <col min="2" max="2" width="9.453125" style="89" customWidth="1"/>
    <col min="3" max="3" width="18.6328125" style="90" customWidth="1"/>
    <col min="4" max="4" width="14.453125" style="90" customWidth="1"/>
    <col min="5" max="6" width="14.453125" style="89" customWidth="1"/>
    <col min="7" max="7" width="16.36328125" style="89" customWidth="1"/>
    <col min="8" max="8" width="3.453125" style="89" customWidth="1"/>
    <col min="9" max="9" width="13.54296875" style="89" customWidth="1"/>
    <col min="10" max="10" width="15.6328125" style="89" bestFit="1" customWidth="1"/>
    <col min="11" max="11" width="15.36328125" style="89" customWidth="1"/>
    <col min="12" max="12" width="14.453125" style="89" bestFit="1" customWidth="1"/>
    <col min="13" max="16384" width="9.36328125" style="89"/>
  </cols>
  <sheetData>
    <row r="1" spans="1:12" ht="15" thickBot="1" x14ac:dyDescent="0.4"/>
    <row r="2" spans="1:12" ht="24" thickBot="1" x14ac:dyDescent="0.4">
      <c r="B2" s="171" t="s">
        <v>240</v>
      </c>
      <c r="C2" s="172"/>
      <c r="D2" s="172"/>
      <c r="E2" s="172"/>
      <c r="F2" s="172"/>
      <c r="G2" s="173"/>
    </row>
    <row r="4" spans="1:12" ht="15.5" x14ac:dyDescent="0.35">
      <c r="B4" s="91" t="s">
        <v>241</v>
      </c>
      <c r="C4" s="91" t="s">
        <v>242</v>
      </c>
      <c r="D4" s="91" t="s">
        <v>243</v>
      </c>
      <c r="E4" s="91" t="s">
        <v>244</v>
      </c>
      <c r="F4" s="91" t="s">
        <v>245</v>
      </c>
      <c r="G4" s="92" t="s">
        <v>246</v>
      </c>
    </row>
    <row r="5" spans="1:12" x14ac:dyDescent="0.35">
      <c r="A5" s="93"/>
      <c r="B5" s="94" t="s">
        <v>247</v>
      </c>
      <c r="C5" s="95" t="s">
        <v>248</v>
      </c>
      <c r="D5" s="96">
        <v>800</v>
      </c>
      <c r="E5" s="96">
        <v>650</v>
      </c>
      <c r="F5" s="96">
        <v>700</v>
      </c>
      <c r="G5" s="97">
        <f t="shared" ref="G5:G36" si="0">SUM(D5:F5)</f>
        <v>2150</v>
      </c>
    </row>
    <row r="6" spans="1:12" ht="13.5" customHeight="1" x14ac:dyDescent="0.35">
      <c r="A6" s="93"/>
      <c r="B6" s="94" t="s">
        <v>247</v>
      </c>
      <c r="C6" s="95" t="s">
        <v>249</v>
      </c>
      <c r="D6" s="96">
        <v>900</v>
      </c>
      <c r="E6" s="96">
        <v>850</v>
      </c>
      <c r="F6" s="96">
        <v>850</v>
      </c>
      <c r="G6" s="97">
        <f t="shared" si="0"/>
        <v>2600</v>
      </c>
      <c r="J6" s="98"/>
      <c r="K6" s="98"/>
      <c r="L6" s="99"/>
    </row>
    <row r="7" spans="1:12" ht="13.5" customHeight="1" x14ac:dyDescent="0.35">
      <c r="A7" s="93"/>
      <c r="B7" s="94" t="s">
        <v>247</v>
      </c>
      <c r="C7" s="95" t="s">
        <v>250</v>
      </c>
      <c r="D7" s="96">
        <v>4850</v>
      </c>
      <c r="E7" s="96">
        <v>3200</v>
      </c>
      <c r="F7" s="96">
        <v>1155</v>
      </c>
      <c r="G7" s="97">
        <f t="shared" si="0"/>
        <v>9205</v>
      </c>
      <c r="I7" s="100" t="s">
        <v>241</v>
      </c>
      <c r="J7" s="100" t="s">
        <v>242</v>
      </c>
      <c r="K7" s="100" t="s">
        <v>246</v>
      </c>
      <c r="L7" s="99"/>
    </row>
    <row r="8" spans="1:12" ht="13.5" customHeight="1" x14ac:dyDescent="0.35">
      <c r="A8" s="93"/>
      <c r="B8" s="94" t="s">
        <v>247</v>
      </c>
      <c r="C8" s="95" t="s">
        <v>251</v>
      </c>
      <c r="D8" s="96">
        <v>1250</v>
      </c>
      <c r="E8" s="96">
        <v>1250</v>
      </c>
      <c r="F8" s="96">
        <v>1250</v>
      </c>
      <c r="G8" s="97">
        <f t="shared" si="0"/>
        <v>3750</v>
      </c>
      <c r="I8" s="29" t="s">
        <v>247</v>
      </c>
      <c r="J8" s="29" t="s">
        <v>252</v>
      </c>
      <c r="K8" s="75"/>
      <c r="L8" s="99"/>
    </row>
    <row r="9" spans="1:12" ht="13.5" customHeight="1" x14ac:dyDescent="0.35">
      <c r="A9" s="93"/>
      <c r="B9" s="94" t="s">
        <v>247</v>
      </c>
      <c r="C9" s="95" t="s">
        <v>252</v>
      </c>
      <c r="D9" s="96">
        <v>2025</v>
      </c>
      <c r="E9" s="96">
        <v>2200</v>
      </c>
      <c r="F9" s="96">
        <v>1650</v>
      </c>
      <c r="G9" s="97">
        <f t="shared" si="0"/>
        <v>5875</v>
      </c>
      <c r="L9" s="99"/>
    </row>
    <row r="10" spans="1:12" ht="13.5" customHeight="1" x14ac:dyDescent="0.35">
      <c r="A10" s="93"/>
      <c r="B10" s="94" t="s">
        <v>247</v>
      </c>
      <c r="C10" s="95" t="s">
        <v>253</v>
      </c>
      <c r="D10" s="96">
        <v>1350</v>
      </c>
      <c r="E10" s="96">
        <v>1500</v>
      </c>
      <c r="F10" s="96">
        <v>1700</v>
      </c>
      <c r="G10" s="97">
        <f t="shared" si="0"/>
        <v>4550</v>
      </c>
    </row>
    <row r="11" spans="1:12" x14ac:dyDescent="0.35">
      <c r="A11" s="93"/>
      <c r="B11" s="94" t="s">
        <v>247</v>
      </c>
      <c r="C11" s="95" t="s">
        <v>254</v>
      </c>
      <c r="D11" s="96">
        <v>3300</v>
      </c>
      <c r="E11" s="96">
        <v>3500</v>
      </c>
      <c r="F11" s="96">
        <v>3700</v>
      </c>
      <c r="G11" s="97">
        <f t="shared" si="0"/>
        <v>10500</v>
      </c>
    </row>
    <row r="12" spans="1:12" x14ac:dyDescent="0.35">
      <c r="A12" s="93"/>
      <c r="B12" s="94" t="s">
        <v>247</v>
      </c>
      <c r="C12" s="95" t="s">
        <v>255</v>
      </c>
      <c r="D12" s="96">
        <v>3825</v>
      </c>
      <c r="E12" s="96">
        <v>3725</v>
      </c>
      <c r="F12" s="96">
        <v>3750</v>
      </c>
      <c r="G12" s="97">
        <f t="shared" si="0"/>
        <v>11300</v>
      </c>
    </row>
    <row r="13" spans="1:12" ht="15.5" x14ac:dyDescent="0.35">
      <c r="A13" s="93"/>
      <c r="B13" s="94" t="s">
        <v>247</v>
      </c>
      <c r="C13" s="95" t="s">
        <v>256</v>
      </c>
      <c r="D13" s="96">
        <v>8900</v>
      </c>
      <c r="E13" s="96">
        <v>10315</v>
      </c>
      <c r="F13" s="96">
        <v>5250</v>
      </c>
      <c r="G13" s="97">
        <f t="shared" si="0"/>
        <v>24465</v>
      </c>
      <c r="I13" s="100" t="s">
        <v>242</v>
      </c>
      <c r="J13" s="100" t="s">
        <v>257</v>
      </c>
    </row>
    <row r="14" spans="1:12" x14ac:dyDescent="0.35">
      <c r="A14" s="93"/>
      <c r="B14" s="94" t="s">
        <v>247</v>
      </c>
      <c r="C14" s="95" t="s">
        <v>258</v>
      </c>
      <c r="D14" s="96">
        <v>6250</v>
      </c>
      <c r="E14" s="96">
        <v>6000</v>
      </c>
      <c r="F14" s="96">
        <v>6500</v>
      </c>
      <c r="G14" s="97">
        <f t="shared" si="0"/>
        <v>18750</v>
      </c>
      <c r="I14" s="29" t="s">
        <v>252</v>
      </c>
      <c r="J14" s="32"/>
    </row>
    <row r="15" spans="1:12" x14ac:dyDescent="0.35">
      <c r="A15" s="93"/>
      <c r="B15" s="94" t="s">
        <v>247</v>
      </c>
      <c r="C15" s="95" t="s">
        <v>259</v>
      </c>
      <c r="D15" s="96">
        <v>8000</v>
      </c>
      <c r="E15" s="96">
        <v>8000</v>
      </c>
      <c r="F15" s="96">
        <v>8000</v>
      </c>
      <c r="G15" s="97">
        <f t="shared" si="0"/>
        <v>24000</v>
      </c>
    </row>
    <row r="16" spans="1:12" x14ac:dyDescent="0.35">
      <c r="A16" s="93"/>
      <c r="B16" s="94" t="s">
        <v>247</v>
      </c>
      <c r="C16" s="95" t="s">
        <v>260</v>
      </c>
      <c r="D16" s="96">
        <v>11500</v>
      </c>
      <c r="E16" s="96">
        <v>12500</v>
      </c>
      <c r="F16" s="96">
        <v>12500</v>
      </c>
      <c r="G16" s="97">
        <f t="shared" si="0"/>
        <v>36500</v>
      </c>
    </row>
    <row r="17" spans="1:10" x14ac:dyDescent="0.35">
      <c r="A17" s="93"/>
      <c r="B17" s="94" t="s">
        <v>247</v>
      </c>
      <c r="C17" s="95" t="s">
        <v>261</v>
      </c>
      <c r="D17" s="96">
        <v>12250</v>
      </c>
      <c r="E17" s="96">
        <v>12250</v>
      </c>
      <c r="F17" s="96">
        <v>12750</v>
      </c>
      <c r="G17" s="97">
        <f t="shared" si="0"/>
        <v>37250</v>
      </c>
    </row>
    <row r="18" spans="1:10" x14ac:dyDescent="0.35">
      <c r="A18" s="93"/>
      <c r="B18" s="94" t="s">
        <v>247</v>
      </c>
      <c r="C18" s="95" t="s">
        <v>262</v>
      </c>
      <c r="D18" s="96">
        <v>25000</v>
      </c>
      <c r="E18" s="96">
        <v>24000</v>
      </c>
      <c r="F18" s="96">
        <v>26390</v>
      </c>
      <c r="G18" s="97">
        <f t="shared" si="0"/>
        <v>75390</v>
      </c>
    </row>
    <row r="19" spans="1:10" ht="15.5" x14ac:dyDescent="0.35">
      <c r="A19" s="93"/>
      <c r="B19" s="95" t="s">
        <v>263</v>
      </c>
      <c r="C19" s="95" t="s">
        <v>248</v>
      </c>
      <c r="D19" s="96">
        <v>800</v>
      </c>
      <c r="E19" s="96">
        <v>950</v>
      </c>
      <c r="F19" s="96">
        <v>750</v>
      </c>
      <c r="G19" s="97">
        <f t="shared" si="0"/>
        <v>2500</v>
      </c>
      <c r="I19" s="100" t="s">
        <v>242</v>
      </c>
      <c r="J19" s="100" t="s">
        <v>264</v>
      </c>
    </row>
    <row r="20" spans="1:10" x14ac:dyDescent="0.35">
      <c r="B20" s="95" t="s">
        <v>263</v>
      </c>
      <c r="C20" s="95" t="s">
        <v>251</v>
      </c>
      <c r="D20" s="96">
        <v>850</v>
      </c>
      <c r="E20" s="96">
        <v>750</v>
      </c>
      <c r="F20" s="96">
        <v>800</v>
      </c>
      <c r="G20" s="97">
        <f t="shared" si="0"/>
        <v>2400</v>
      </c>
      <c r="I20" s="29" t="s">
        <v>259</v>
      </c>
      <c r="J20" s="32"/>
    </row>
    <row r="21" spans="1:10" x14ac:dyDescent="0.35">
      <c r="B21" s="95" t="s">
        <v>263</v>
      </c>
      <c r="C21" s="95" t="s">
        <v>253</v>
      </c>
      <c r="D21" s="96">
        <v>940</v>
      </c>
      <c r="E21" s="96">
        <v>950</v>
      </c>
      <c r="F21" s="96">
        <v>820</v>
      </c>
      <c r="G21" s="97">
        <f t="shared" si="0"/>
        <v>2710</v>
      </c>
    </row>
    <row r="22" spans="1:10" x14ac:dyDescent="0.35">
      <c r="B22" s="95" t="s">
        <v>263</v>
      </c>
      <c r="C22" s="95" t="s">
        <v>249</v>
      </c>
      <c r="D22" s="96">
        <v>980</v>
      </c>
      <c r="E22" s="96">
        <v>850</v>
      </c>
      <c r="F22" s="96">
        <v>950</v>
      </c>
      <c r="G22" s="97">
        <f t="shared" si="0"/>
        <v>2780</v>
      </c>
    </row>
    <row r="23" spans="1:10" x14ac:dyDescent="0.35">
      <c r="B23" s="95" t="s">
        <v>263</v>
      </c>
      <c r="C23" s="95" t="s">
        <v>256</v>
      </c>
      <c r="D23" s="96">
        <v>1250</v>
      </c>
      <c r="E23" s="96">
        <v>1250</v>
      </c>
      <c r="F23" s="96">
        <v>1250</v>
      </c>
      <c r="G23" s="97">
        <f t="shared" si="0"/>
        <v>3750</v>
      </c>
    </row>
    <row r="24" spans="1:10" x14ac:dyDescent="0.35">
      <c r="B24" s="95" t="s">
        <v>263</v>
      </c>
      <c r="C24" s="95" t="s">
        <v>252</v>
      </c>
      <c r="D24" s="96">
        <v>1150</v>
      </c>
      <c r="E24" s="96">
        <v>1255</v>
      </c>
      <c r="F24" s="96">
        <v>1400</v>
      </c>
      <c r="G24" s="97">
        <f t="shared" si="0"/>
        <v>3805</v>
      </c>
    </row>
    <row r="25" spans="1:10" x14ac:dyDescent="0.35">
      <c r="B25" s="95" t="s">
        <v>263</v>
      </c>
      <c r="C25" s="95" t="s">
        <v>254</v>
      </c>
      <c r="D25" s="96">
        <v>2410</v>
      </c>
      <c r="E25" s="96">
        <v>1850</v>
      </c>
      <c r="F25" s="96">
        <v>2390</v>
      </c>
      <c r="G25" s="97">
        <f t="shared" si="0"/>
        <v>6650</v>
      </c>
    </row>
    <row r="26" spans="1:10" x14ac:dyDescent="0.35">
      <c r="B26" s="95" t="s">
        <v>263</v>
      </c>
      <c r="C26" s="95" t="s">
        <v>255</v>
      </c>
      <c r="D26" s="96">
        <v>3200</v>
      </c>
      <c r="E26" s="96">
        <v>3760</v>
      </c>
      <c r="F26" s="96">
        <v>3750</v>
      </c>
      <c r="G26" s="97">
        <f t="shared" si="0"/>
        <v>10710</v>
      </c>
    </row>
    <row r="27" spans="1:10" x14ac:dyDescent="0.35">
      <c r="B27" s="95" t="s">
        <v>263</v>
      </c>
      <c r="C27" s="95" t="s">
        <v>250</v>
      </c>
      <c r="D27" s="96">
        <v>5000</v>
      </c>
      <c r="E27" s="96">
        <v>4800</v>
      </c>
      <c r="F27" s="96">
        <v>4500</v>
      </c>
      <c r="G27" s="97">
        <f t="shared" si="0"/>
        <v>14300</v>
      </c>
    </row>
    <row r="28" spans="1:10" x14ac:dyDescent="0.35">
      <c r="B28" s="95" t="s">
        <v>263</v>
      </c>
      <c r="C28" s="95" t="s">
        <v>258</v>
      </c>
      <c r="D28" s="96">
        <v>5250</v>
      </c>
      <c r="E28" s="96">
        <v>8990</v>
      </c>
      <c r="F28" s="96">
        <v>5515</v>
      </c>
      <c r="G28" s="97">
        <f t="shared" si="0"/>
        <v>19755</v>
      </c>
    </row>
    <row r="29" spans="1:10" x14ac:dyDescent="0.35">
      <c r="B29" s="95" t="s">
        <v>263</v>
      </c>
      <c r="C29" s="95" t="s">
        <v>259</v>
      </c>
      <c r="D29" s="96">
        <v>6020</v>
      </c>
      <c r="E29" s="96">
        <v>6020</v>
      </c>
      <c r="F29" s="96">
        <v>6020</v>
      </c>
      <c r="G29" s="97">
        <f t="shared" si="0"/>
        <v>18060</v>
      </c>
    </row>
    <row r="30" spans="1:10" x14ac:dyDescent="0.35">
      <c r="B30" s="95" t="s">
        <v>263</v>
      </c>
      <c r="C30" s="95" t="s">
        <v>260</v>
      </c>
      <c r="D30" s="96">
        <v>12940</v>
      </c>
      <c r="E30" s="96">
        <v>11300</v>
      </c>
      <c r="F30" s="96">
        <v>11500</v>
      </c>
      <c r="G30" s="97">
        <f t="shared" si="0"/>
        <v>35740</v>
      </c>
    </row>
    <row r="31" spans="1:10" x14ac:dyDescent="0.35">
      <c r="B31" s="95" t="s">
        <v>263</v>
      </c>
      <c r="C31" s="95" t="s">
        <v>261</v>
      </c>
      <c r="D31" s="96">
        <v>14250</v>
      </c>
      <c r="E31" s="96">
        <v>15250</v>
      </c>
      <c r="F31" s="96">
        <v>12050</v>
      </c>
      <c r="G31" s="97">
        <f t="shared" si="0"/>
        <v>41550</v>
      </c>
    </row>
    <row r="32" spans="1:10" x14ac:dyDescent="0.35">
      <c r="B32" s="95" t="s">
        <v>263</v>
      </c>
      <c r="C32" s="95" t="s">
        <v>262</v>
      </c>
      <c r="D32" s="96">
        <v>25700</v>
      </c>
      <c r="E32" s="96">
        <v>24200</v>
      </c>
      <c r="F32" s="96">
        <v>26930</v>
      </c>
      <c r="G32" s="97">
        <f t="shared" si="0"/>
        <v>76830</v>
      </c>
    </row>
    <row r="33" spans="2:7" x14ac:dyDescent="0.35">
      <c r="B33" s="95" t="s">
        <v>265</v>
      </c>
      <c r="C33" s="95" t="s">
        <v>251</v>
      </c>
      <c r="D33" s="96">
        <v>2140</v>
      </c>
      <c r="E33" s="96">
        <v>2310</v>
      </c>
      <c r="F33" s="96">
        <v>2000</v>
      </c>
      <c r="G33" s="97">
        <f t="shared" si="0"/>
        <v>6450</v>
      </c>
    </row>
    <row r="34" spans="2:7" x14ac:dyDescent="0.35">
      <c r="B34" s="95" t="s">
        <v>265</v>
      </c>
      <c r="C34" s="95" t="s">
        <v>248</v>
      </c>
      <c r="D34" s="96">
        <v>730</v>
      </c>
      <c r="E34" s="96">
        <v>525</v>
      </c>
      <c r="F34" s="96">
        <v>430</v>
      </c>
      <c r="G34" s="97">
        <f t="shared" si="0"/>
        <v>1685</v>
      </c>
    </row>
    <row r="35" spans="2:7" x14ac:dyDescent="0.35">
      <c r="B35" s="95" t="s">
        <v>265</v>
      </c>
      <c r="C35" s="95" t="s">
        <v>249</v>
      </c>
      <c r="D35" s="96">
        <v>700</v>
      </c>
      <c r="E35" s="96">
        <v>750</v>
      </c>
      <c r="F35" s="96">
        <v>750</v>
      </c>
      <c r="G35" s="97">
        <f t="shared" si="0"/>
        <v>2200</v>
      </c>
    </row>
    <row r="36" spans="2:7" x14ac:dyDescent="0.35">
      <c r="B36" s="95" t="s">
        <v>265</v>
      </c>
      <c r="C36" s="95" t="s">
        <v>253</v>
      </c>
      <c r="D36" s="96">
        <v>2000</v>
      </c>
      <c r="E36" s="96">
        <v>950</v>
      </c>
      <c r="F36" s="96">
        <v>800</v>
      </c>
      <c r="G36" s="97">
        <f t="shared" si="0"/>
        <v>3750</v>
      </c>
    </row>
    <row r="37" spans="2:7" x14ac:dyDescent="0.35">
      <c r="B37" s="95" t="s">
        <v>265</v>
      </c>
      <c r="C37" s="95" t="s">
        <v>254</v>
      </c>
      <c r="D37" s="96">
        <v>745</v>
      </c>
      <c r="E37" s="96">
        <v>780</v>
      </c>
      <c r="F37" s="96">
        <v>900</v>
      </c>
      <c r="G37" s="97">
        <f t="shared" ref="G37:G62" si="1">SUM(D37:F37)</f>
        <v>2425</v>
      </c>
    </row>
    <row r="38" spans="2:7" x14ac:dyDescent="0.35">
      <c r="B38" s="95" t="s">
        <v>265</v>
      </c>
      <c r="C38" s="95" t="s">
        <v>252</v>
      </c>
      <c r="D38" s="96">
        <v>1150</v>
      </c>
      <c r="E38" s="96">
        <v>1200</v>
      </c>
      <c r="F38" s="96">
        <v>1400</v>
      </c>
      <c r="G38" s="97">
        <f t="shared" si="1"/>
        <v>3750</v>
      </c>
    </row>
    <row r="39" spans="2:7" x14ac:dyDescent="0.35">
      <c r="B39" s="95" t="s">
        <v>265</v>
      </c>
      <c r="C39" s="95" t="s">
        <v>250</v>
      </c>
      <c r="D39" s="96">
        <v>2780</v>
      </c>
      <c r="E39" s="96">
        <v>3590</v>
      </c>
      <c r="F39" s="96">
        <v>2300</v>
      </c>
      <c r="G39" s="97">
        <f t="shared" si="1"/>
        <v>8670</v>
      </c>
    </row>
    <row r="40" spans="2:7" x14ac:dyDescent="0.35">
      <c r="B40" s="95" t="s">
        <v>265</v>
      </c>
      <c r="C40" s="95" t="s">
        <v>256</v>
      </c>
      <c r="D40" s="96">
        <v>3490</v>
      </c>
      <c r="E40" s="96">
        <v>32840</v>
      </c>
      <c r="F40" s="96">
        <v>3070</v>
      </c>
      <c r="G40" s="97">
        <f t="shared" si="1"/>
        <v>39400</v>
      </c>
    </row>
    <row r="41" spans="2:7" x14ac:dyDescent="0.35">
      <c r="B41" s="95" t="s">
        <v>265</v>
      </c>
      <c r="C41" s="95" t="s">
        <v>259</v>
      </c>
      <c r="D41" s="96">
        <v>4700</v>
      </c>
      <c r="E41" s="96">
        <v>4700</v>
      </c>
      <c r="F41" s="96">
        <v>4700</v>
      </c>
      <c r="G41" s="97">
        <f t="shared" si="1"/>
        <v>14100</v>
      </c>
    </row>
    <row r="42" spans="2:7" x14ac:dyDescent="0.35">
      <c r="B42" s="95" t="s">
        <v>265</v>
      </c>
      <c r="C42" s="95" t="s">
        <v>258</v>
      </c>
      <c r="D42" s="96">
        <v>5250</v>
      </c>
      <c r="E42" s="96">
        <v>5000</v>
      </c>
      <c r="F42" s="96">
        <v>5500</v>
      </c>
      <c r="G42" s="97">
        <f t="shared" si="1"/>
        <v>15750</v>
      </c>
    </row>
    <row r="43" spans="2:7" x14ac:dyDescent="0.35">
      <c r="B43" s="95" t="s">
        <v>265</v>
      </c>
      <c r="C43" s="95" t="s">
        <v>255</v>
      </c>
      <c r="D43" s="96">
        <v>6980</v>
      </c>
      <c r="E43" s="96">
        <v>6310</v>
      </c>
      <c r="F43" s="96">
        <v>6375</v>
      </c>
      <c r="G43" s="97">
        <f t="shared" si="1"/>
        <v>19665</v>
      </c>
    </row>
    <row r="44" spans="2:7" x14ac:dyDescent="0.35">
      <c r="B44" s="95" t="s">
        <v>265</v>
      </c>
      <c r="C44" s="95" t="s">
        <v>261</v>
      </c>
      <c r="D44" s="96">
        <v>11250</v>
      </c>
      <c r="E44" s="96">
        <v>11250</v>
      </c>
      <c r="F44" s="96">
        <v>11750</v>
      </c>
      <c r="G44" s="97">
        <f t="shared" si="1"/>
        <v>34250</v>
      </c>
    </row>
    <row r="45" spans="2:7" x14ac:dyDescent="0.35">
      <c r="B45" s="95" t="s">
        <v>265</v>
      </c>
      <c r="C45" s="95" t="s">
        <v>260</v>
      </c>
      <c r="D45" s="96">
        <v>24500</v>
      </c>
      <c r="E45" s="96">
        <v>23500</v>
      </c>
      <c r="F45" s="96">
        <v>24500</v>
      </c>
      <c r="G45" s="97">
        <f t="shared" si="1"/>
        <v>72500</v>
      </c>
    </row>
    <row r="46" spans="2:7" x14ac:dyDescent="0.35">
      <c r="B46" s="95" t="s">
        <v>265</v>
      </c>
      <c r="C46" s="95" t="s">
        <v>266</v>
      </c>
      <c r="D46" s="96">
        <v>56900</v>
      </c>
      <c r="E46" s="96">
        <v>62800</v>
      </c>
      <c r="F46" s="96">
        <v>60870</v>
      </c>
      <c r="G46" s="97">
        <f t="shared" si="1"/>
        <v>180570</v>
      </c>
    </row>
    <row r="47" spans="2:7" x14ac:dyDescent="0.35">
      <c r="B47" s="95" t="s">
        <v>265</v>
      </c>
      <c r="C47" s="95" t="s">
        <v>262</v>
      </c>
      <c r="D47" s="96">
        <v>24290</v>
      </c>
      <c r="E47" s="96">
        <v>24050</v>
      </c>
      <c r="F47" s="96">
        <v>26600</v>
      </c>
      <c r="G47" s="97">
        <f t="shared" si="1"/>
        <v>74940</v>
      </c>
    </row>
    <row r="48" spans="2:7" x14ac:dyDescent="0.35">
      <c r="B48" s="95" t="s">
        <v>267</v>
      </c>
      <c r="C48" s="95" t="s">
        <v>251</v>
      </c>
      <c r="D48" s="96">
        <v>775</v>
      </c>
      <c r="E48" s="96">
        <v>750</v>
      </c>
      <c r="F48" s="96">
        <v>700</v>
      </c>
      <c r="G48" s="97">
        <f t="shared" si="1"/>
        <v>2225</v>
      </c>
    </row>
    <row r="49" spans="2:7" x14ac:dyDescent="0.35">
      <c r="B49" s="95" t="s">
        <v>267</v>
      </c>
      <c r="C49" s="95" t="s">
        <v>249</v>
      </c>
      <c r="D49" s="96">
        <v>700</v>
      </c>
      <c r="E49" s="96">
        <v>750</v>
      </c>
      <c r="F49" s="96">
        <v>750</v>
      </c>
      <c r="G49" s="97">
        <f t="shared" si="1"/>
        <v>2200</v>
      </c>
    </row>
    <row r="50" spans="2:7" x14ac:dyDescent="0.35">
      <c r="B50" s="95" t="s">
        <v>267</v>
      </c>
      <c r="C50" s="95" t="s">
        <v>248</v>
      </c>
      <c r="D50" s="96">
        <v>300</v>
      </c>
      <c r="E50" s="96">
        <v>100</v>
      </c>
      <c r="F50" s="96">
        <v>150</v>
      </c>
      <c r="G50" s="97">
        <f t="shared" si="1"/>
        <v>550</v>
      </c>
    </row>
    <row r="51" spans="2:7" x14ac:dyDescent="0.35">
      <c r="B51" s="95" t="s">
        <v>267</v>
      </c>
      <c r="C51" s="95" t="s">
        <v>254</v>
      </c>
      <c r="D51" s="96">
        <v>2000</v>
      </c>
      <c r="E51" s="96">
        <v>1800</v>
      </c>
      <c r="F51" s="96">
        <v>1900</v>
      </c>
      <c r="G51" s="97">
        <f t="shared" si="1"/>
        <v>5700</v>
      </c>
    </row>
    <row r="52" spans="2:7" x14ac:dyDescent="0.35">
      <c r="B52" s="95" t="s">
        <v>267</v>
      </c>
      <c r="C52" s="95" t="s">
        <v>253</v>
      </c>
      <c r="D52" s="96">
        <v>2000</v>
      </c>
      <c r="E52" s="96">
        <v>950</v>
      </c>
      <c r="F52" s="96">
        <v>800</v>
      </c>
      <c r="G52" s="97">
        <f t="shared" si="1"/>
        <v>3750</v>
      </c>
    </row>
    <row r="53" spans="2:7" x14ac:dyDescent="0.35">
      <c r="B53" s="95" t="s">
        <v>267</v>
      </c>
      <c r="C53" s="95" t="s">
        <v>256</v>
      </c>
      <c r="D53" s="96">
        <v>1250</v>
      </c>
      <c r="E53" s="96">
        <v>1250</v>
      </c>
      <c r="F53" s="96">
        <v>1250</v>
      </c>
      <c r="G53" s="97">
        <f t="shared" si="1"/>
        <v>3750</v>
      </c>
    </row>
    <row r="54" spans="2:7" x14ac:dyDescent="0.35">
      <c r="B54" s="95" t="s">
        <v>267</v>
      </c>
      <c r="C54" s="95" t="s">
        <v>252</v>
      </c>
      <c r="D54" s="96">
        <v>1150</v>
      </c>
      <c r="E54" s="96">
        <v>1200</v>
      </c>
      <c r="F54" s="96">
        <v>1435</v>
      </c>
      <c r="G54" s="97">
        <f t="shared" si="1"/>
        <v>3785</v>
      </c>
    </row>
    <row r="55" spans="2:7" x14ac:dyDescent="0.35">
      <c r="B55" s="95" t="s">
        <v>267</v>
      </c>
      <c r="C55" s="95" t="s">
        <v>255</v>
      </c>
      <c r="D55" s="96">
        <v>3800</v>
      </c>
      <c r="E55" s="96">
        <v>3700</v>
      </c>
      <c r="F55" s="96">
        <v>3750</v>
      </c>
      <c r="G55" s="97">
        <f t="shared" si="1"/>
        <v>11250</v>
      </c>
    </row>
    <row r="56" spans="2:7" x14ac:dyDescent="0.35">
      <c r="B56" s="95" t="s">
        <v>267</v>
      </c>
      <c r="C56" s="95" t="s">
        <v>250</v>
      </c>
      <c r="D56" s="96">
        <v>5000</v>
      </c>
      <c r="E56" s="96">
        <v>4800</v>
      </c>
      <c r="F56" s="96">
        <v>4545</v>
      </c>
      <c r="G56" s="97">
        <f t="shared" si="1"/>
        <v>14345</v>
      </c>
    </row>
    <row r="57" spans="2:7" x14ac:dyDescent="0.35">
      <c r="B57" s="95" t="s">
        <v>267</v>
      </c>
      <c r="C57" s="95" t="s">
        <v>259</v>
      </c>
      <c r="D57" s="96">
        <v>5000</v>
      </c>
      <c r="E57" s="96">
        <v>5000</v>
      </c>
      <c r="F57" s="96">
        <v>5000</v>
      </c>
      <c r="G57" s="97">
        <f t="shared" si="1"/>
        <v>15000</v>
      </c>
    </row>
    <row r="58" spans="2:7" x14ac:dyDescent="0.35">
      <c r="B58" s="95" t="s">
        <v>267</v>
      </c>
      <c r="C58" s="95" t="s">
        <v>258</v>
      </c>
      <c r="D58" s="96">
        <v>5250</v>
      </c>
      <c r="E58" s="96">
        <v>5335</v>
      </c>
      <c r="F58" s="96">
        <v>5500</v>
      </c>
      <c r="G58" s="97">
        <f t="shared" si="1"/>
        <v>16085</v>
      </c>
    </row>
    <row r="59" spans="2:7" x14ac:dyDescent="0.35">
      <c r="B59" s="95" t="s">
        <v>267</v>
      </c>
      <c r="C59" s="95" t="s">
        <v>261</v>
      </c>
      <c r="D59" s="96">
        <v>10250</v>
      </c>
      <c r="E59" s="96">
        <v>10250</v>
      </c>
      <c r="F59" s="96">
        <v>10750</v>
      </c>
      <c r="G59" s="97">
        <f t="shared" si="1"/>
        <v>31250</v>
      </c>
    </row>
    <row r="60" spans="2:7" x14ac:dyDescent="0.35">
      <c r="B60" s="95" t="s">
        <v>267</v>
      </c>
      <c r="C60" s="95" t="s">
        <v>260</v>
      </c>
      <c r="D60" s="96">
        <v>14500</v>
      </c>
      <c r="E60" s="96">
        <v>13500</v>
      </c>
      <c r="F60" s="96">
        <v>15500</v>
      </c>
      <c r="G60" s="97">
        <f t="shared" si="1"/>
        <v>43500</v>
      </c>
    </row>
    <row r="61" spans="2:7" x14ac:dyDescent="0.35">
      <c r="B61" s="95" t="s">
        <v>267</v>
      </c>
      <c r="C61" s="95" t="s">
        <v>266</v>
      </c>
      <c r="D61" s="96">
        <v>72000</v>
      </c>
      <c r="E61" s="96">
        <v>70000</v>
      </c>
      <c r="F61" s="96">
        <v>70000</v>
      </c>
      <c r="G61" s="97">
        <f t="shared" si="1"/>
        <v>212000</v>
      </c>
    </row>
    <row r="62" spans="2:7" x14ac:dyDescent="0.35">
      <c r="B62" s="95" t="s">
        <v>267</v>
      </c>
      <c r="C62" s="95" t="s">
        <v>262</v>
      </c>
      <c r="D62" s="96">
        <v>25000</v>
      </c>
      <c r="E62" s="96">
        <v>24000</v>
      </c>
      <c r="F62" s="96">
        <v>26000</v>
      </c>
      <c r="G62" s="97">
        <f t="shared" si="1"/>
        <v>75000</v>
      </c>
    </row>
  </sheetData>
  <mergeCells count="1">
    <mergeCell ref="B2:G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U21"/>
  <sheetViews>
    <sheetView zoomScaleNormal="100" workbookViewId="0">
      <selection activeCell="N10" sqref="N10"/>
    </sheetView>
  </sheetViews>
  <sheetFormatPr defaultColWidth="9.36328125" defaultRowHeight="14.5" x14ac:dyDescent="0.35"/>
  <cols>
    <col min="1" max="1" width="5.453125" style="52" customWidth="1"/>
    <col min="2" max="2" width="10.36328125" style="52" bestFit="1" customWidth="1"/>
    <col min="3" max="3" width="10.6328125" style="52" bestFit="1" customWidth="1"/>
    <col min="4" max="4" width="3.36328125" style="52" customWidth="1"/>
    <col min="5" max="5" width="10.6328125" style="52" bestFit="1" customWidth="1"/>
    <col min="6" max="6" width="5.36328125" style="52" customWidth="1"/>
    <col min="7" max="7" width="9.36328125" style="52"/>
    <col min="8" max="8" width="4.453125" style="52" bestFit="1" customWidth="1"/>
    <col min="9" max="9" width="15.90625" style="52" bestFit="1" customWidth="1"/>
    <col min="10" max="10" width="5.54296875" style="52" bestFit="1" customWidth="1"/>
    <col min="11" max="11" width="9.36328125" style="52"/>
    <col min="12" max="12" width="11.36328125" style="52" bestFit="1" customWidth="1"/>
    <col min="13" max="13" width="9.36328125" style="52"/>
    <col min="14" max="14" width="10.6328125" style="52" bestFit="1" customWidth="1"/>
    <col min="15" max="16" width="9.6328125" style="52" bestFit="1" customWidth="1"/>
    <col min="17" max="17" width="7.6328125" style="52" bestFit="1" customWidth="1"/>
    <col min="18" max="18" width="10.6328125" style="52" bestFit="1" customWidth="1"/>
    <col min="19" max="20" width="9.6328125" style="52" bestFit="1" customWidth="1"/>
    <col min="21" max="21" width="7.6328125" style="52" bestFit="1" customWidth="1"/>
    <col min="22" max="16384" width="9.36328125" style="52"/>
  </cols>
  <sheetData>
    <row r="2" spans="1:21" ht="15.5" x14ac:dyDescent="0.35">
      <c r="A2" s="49"/>
      <c r="B2" s="50"/>
      <c r="C2" s="50"/>
      <c r="D2" s="50"/>
      <c r="E2" s="50"/>
      <c r="F2" s="51"/>
      <c r="H2" s="53"/>
      <c r="I2" s="54"/>
      <c r="J2" s="55"/>
      <c r="L2" s="56" t="s">
        <v>81</v>
      </c>
      <c r="R2" s="174" t="s">
        <v>127</v>
      </c>
      <c r="S2" s="174"/>
      <c r="T2" s="174"/>
      <c r="U2" s="174"/>
    </row>
    <row r="3" spans="1:21" ht="19.5" x14ac:dyDescent="0.35">
      <c r="A3" s="57"/>
      <c r="B3" s="58"/>
      <c r="C3" s="58"/>
      <c r="D3" s="58"/>
      <c r="E3" s="58"/>
      <c r="F3" s="59"/>
      <c r="H3" s="57"/>
      <c r="I3" s="58"/>
      <c r="J3" s="59"/>
      <c r="L3" s="60" t="s">
        <v>82</v>
      </c>
      <c r="R3" s="72" t="s">
        <v>133</v>
      </c>
      <c r="S3" s="72" t="s">
        <v>130</v>
      </c>
      <c r="T3" s="72" t="s">
        <v>131</v>
      </c>
      <c r="U3" s="72" t="s">
        <v>132</v>
      </c>
    </row>
    <row r="4" spans="1:21" ht="15.5" x14ac:dyDescent="0.35">
      <c r="A4" s="57"/>
      <c r="B4" s="56" t="s">
        <v>83</v>
      </c>
      <c r="C4" s="56" t="s">
        <v>84</v>
      </c>
      <c r="D4" s="58"/>
      <c r="E4" s="61" t="s">
        <v>85</v>
      </c>
      <c r="F4" s="62"/>
      <c r="H4" s="63" t="s">
        <v>86</v>
      </c>
      <c r="I4" s="64" t="s">
        <v>87</v>
      </c>
      <c r="J4" s="65" t="s">
        <v>88</v>
      </c>
      <c r="L4" s="60" t="s">
        <v>89</v>
      </c>
      <c r="R4" s="102" t="s">
        <v>126</v>
      </c>
      <c r="S4" s="45" t="s">
        <v>134</v>
      </c>
      <c r="T4" s="36" t="str">
        <f>PROPER(S4)</f>
        <v>Faz Karim</v>
      </c>
      <c r="U4" s="36"/>
    </row>
    <row r="5" spans="1:21" x14ac:dyDescent="0.35">
      <c r="A5" s="57"/>
      <c r="B5" s="60" t="s">
        <v>90</v>
      </c>
      <c r="C5" s="60" t="s">
        <v>91</v>
      </c>
      <c r="D5" s="58"/>
      <c r="E5" s="66"/>
      <c r="F5" s="62"/>
      <c r="H5" s="67"/>
      <c r="I5" s="67"/>
      <c r="J5" s="67"/>
      <c r="L5" s="60" t="s">
        <v>92</v>
      </c>
      <c r="R5" s="102" t="s">
        <v>128</v>
      </c>
      <c r="S5" s="45" t="s">
        <v>134</v>
      </c>
      <c r="T5" s="36" t="str">
        <f>UPPER(S5)</f>
        <v>FAZ KARIM</v>
      </c>
      <c r="U5" s="36"/>
    </row>
    <row r="6" spans="1:21" x14ac:dyDescent="0.35">
      <c r="A6" s="57"/>
      <c r="B6" s="60" t="s">
        <v>93</v>
      </c>
      <c r="C6" s="60" t="s">
        <v>94</v>
      </c>
      <c r="D6" s="58"/>
      <c r="E6" s="66"/>
      <c r="F6" s="62"/>
      <c r="H6" s="57"/>
      <c r="I6" s="58"/>
      <c r="J6" s="59"/>
      <c r="L6" s="60" t="s">
        <v>95</v>
      </c>
      <c r="R6" s="102" t="s">
        <v>129</v>
      </c>
      <c r="S6" s="45" t="s">
        <v>135</v>
      </c>
      <c r="T6" s="36" t="str">
        <f>LOWER(S6)</f>
        <v>faz karim</v>
      </c>
      <c r="U6" s="36"/>
    </row>
    <row r="7" spans="1:21" x14ac:dyDescent="0.35">
      <c r="A7" s="57"/>
      <c r="B7" s="60" t="s">
        <v>96</v>
      </c>
      <c r="C7" s="60" t="s">
        <v>97</v>
      </c>
      <c r="D7" s="58"/>
      <c r="E7" s="66"/>
      <c r="F7" s="62"/>
      <c r="H7" s="57"/>
      <c r="I7" s="58"/>
      <c r="J7" s="59"/>
      <c r="L7" s="60" t="s">
        <v>98</v>
      </c>
    </row>
    <row r="8" spans="1:21" ht="20" thickBot="1" x14ac:dyDescent="0.5">
      <c r="A8" s="57"/>
      <c r="B8" s="60" t="s">
        <v>99</v>
      </c>
      <c r="C8" s="60" t="s">
        <v>100</v>
      </c>
      <c r="D8" s="58"/>
      <c r="E8" s="66"/>
      <c r="F8" s="62"/>
      <c r="H8" s="57"/>
      <c r="I8" s="68" t="s">
        <v>101</v>
      </c>
      <c r="J8" s="59"/>
      <c r="L8" s="60" t="s">
        <v>102</v>
      </c>
    </row>
    <row r="9" spans="1:21" ht="15" thickTop="1" x14ac:dyDescent="0.35">
      <c r="A9" s="57"/>
      <c r="B9" s="60" t="s">
        <v>103</v>
      </c>
      <c r="C9" s="60" t="s">
        <v>104</v>
      </c>
      <c r="D9" s="58"/>
      <c r="E9" s="66"/>
      <c r="F9" s="62"/>
      <c r="H9" s="57"/>
      <c r="I9" s="58"/>
      <c r="J9" s="59"/>
    </row>
    <row r="10" spans="1:21" x14ac:dyDescent="0.35">
      <c r="A10" s="57"/>
      <c r="B10" s="60" t="s">
        <v>105</v>
      </c>
      <c r="C10" s="60" t="s">
        <v>106</v>
      </c>
      <c r="D10" s="58"/>
      <c r="E10" s="66"/>
      <c r="F10" s="62"/>
      <c r="H10" s="57"/>
      <c r="I10" s="58"/>
      <c r="J10" s="59"/>
    </row>
    <row r="11" spans="1:21" x14ac:dyDescent="0.35">
      <c r="A11" s="57"/>
      <c r="B11" s="60" t="s">
        <v>107</v>
      </c>
      <c r="C11" s="60" t="s">
        <v>108</v>
      </c>
      <c r="D11" s="58"/>
      <c r="E11" s="66"/>
      <c r="F11" s="62"/>
      <c r="H11" s="57"/>
      <c r="I11" s="58"/>
      <c r="J11" s="59"/>
    </row>
    <row r="12" spans="1:21" x14ac:dyDescent="0.35">
      <c r="A12" s="57"/>
      <c r="B12" s="60" t="s">
        <v>109</v>
      </c>
      <c r="C12" s="60" t="s">
        <v>110</v>
      </c>
      <c r="D12" s="58"/>
      <c r="E12" s="66"/>
      <c r="F12" s="62"/>
      <c r="H12" s="57"/>
      <c r="I12" s="58"/>
      <c r="J12" s="59"/>
    </row>
    <row r="13" spans="1:21" x14ac:dyDescent="0.35">
      <c r="A13" s="57"/>
      <c r="B13" s="60" t="s">
        <v>111</v>
      </c>
      <c r="C13" s="60" t="s">
        <v>112</v>
      </c>
      <c r="D13" s="58"/>
      <c r="E13" s="66"/>
      <c r="F13" s="62"/>
      <c r="H13" s="57"/>
      <c r="I13" s="58"/>
      <c r="J13" s="59"/>
    </row>
    <row r="14" spans="1:21" x14ac:dyDescent="0.35">
      <c r="A14" s="57"/>
      <c r="B14" s="60" t="s">
        <v>113</v>
      </c>
      <c r="C14" s="60" t="s">
        <v>114</v>
      </c>
      <c r="D14" s="58"/>
      <c r="E14" s="66"/>
      <c r="F14" s="62"/>
      <c r="H14" s="57"/>
      <c r="I14" s="58"/>
      <c r="J14" s="59"/>
    </row>
    <row r="15" spans="1:21" x14ac:dyDescent="0.35">
      <c r="A15" s="57"/>
      <c r="B15" s="60" t="s">
        <v>115</v>
      </c>
      <c r="C15" s="60" t="s">
        <v>116</v>
      </c>
      <c r="D15" s="58"/>
      <c r="E15" s="66"/>
      <c r="F15" s="62"/>
      <c r="H15" s="57"/>
      <c r="I15" s="58"/>
      <c r="J15" s="59"/>
    </row>
    <row r="16" spans="1:21" x14ac:dyDescent="0.35">
      <c r="A16" s="57"/>
      <c r="B16" s="60" t="s">
        <v>117</v>
      </c>
      <c r="C16" s="60" t="s">
        <v>118</v>
      </c>
      <c r="D16" s="58"/>
      <c r="E16" s="66"/>
      <c r="F16" s="62"/>
      <c r="H16" s="57"/>
      <c r="I16" s="58"/>
      <c r="J16" s="59"/>
    </row>
    <row r="17" spans="1:10" x14ac:dyDescent="0.35">
      <c r="A17" s="57"/>
      <c r="B17" s="60" t="s">
        <v>90</v>
      </c>
      <c r="C17" s="60" t="s">
        <v>119</v>
      </c>
      <c r="D17" s="58"/>
      <c r="E17" s="66"/>
      <c r="F17" s="62"/>
      <c r="H17" s="57"/>
      <c r="I17" s="58"/>
      <c r="J17" s="59"/>
    </row>
    <row r="18" spans="1:10" x14ac:dyDescent="0.35">
      <c r="A18" s="57"/>
      <c r="B18" s="60" t="s">
        <v>120</v>
      </c>
      <c r="C18" s="60" t="s">
        <v>121</v>
      </c>
      <c r="D18" s="58"/>
      <c r="E18" s="66"/>
      <c r="F18" s="62"/>
      <c r="H18" s="57"/>
      <c r="I18" s="58"/>
      <c r="J18" s="59"/>
    </row>
    <row r="19" spans="1:10" x14ac:dyDescent="0.35">
      <c r="A19" s="57"/>
      <c r="B19" s="60" t="s">
        <v>122</v>
      </c>
      <c r="C19" s="60" t="s">
        <v>123</v>
      </c>
      <c r="D19" s="58"/>
      <c r="E19" s="66"/>
      <c r="F19" s="62"/>
      <c r="H19" s="57"/>
      <c r="I19" s="58"/>
      <c r="J19" s="59"/>
    </row>
    <row r="20" spans="1:10" x14ac:dyDescent="0.35">
      <c r="A20" s="57"/>
      <c r="B20" s="60" t="s">
        <v>124</v>
      </c>
      <c r="C20" s="60" t="s">
        <v>125</v>
      </c>
      <c r="D20" s="58"/>
      <c r="E20" s="66"/>
      <c r="F20" s="59"/>
      <c r="H20" s="57"/>
      <c r="I20" s="58"/>
      <c r="J20" s="59"/>
    </row>
    <row r="21" spans="1:10" x14ac:dyDescent="0.35">
      <c r="A21" s="69"/>
      <c r="B21" s="70"/>
      <c r="C21" s="70"/>
      <c r="D21" s="70"/>
      <c r="E21" s="70"/>
      <c r="F21" s="71"/>
      <c r="H21" s="69"/>
      <c r="I21" s="70"/>
      <c r="J21" s="71"/>
    </row>
  </sheetData>
  <mergeCells count="1">
    <mergeCell ref="R2:U2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IF Function</vt:lpstr>
      <vt:lpstr>Power of Nesting</vt:lpstr>
      <vt:lpstr>Round Function</vt:lpstr>
      <vt:lpstr>Error Checking0</vt:lpstr>
      <vt:lpstr>Error Checking1</vt:lpstr>
      <vt:lpstr>VLOOKUP</vt:lpstr>
      <vt:lpstr>VLOOKUP RANGE</vt:lpstr>
      <vt:lpstr>Database Functions</vt:lpstr>
      <vt:lpstr>Text Functions</vt:lpstr>
      <vt:lpstr>Date  Functions</vt:lpstr>
      <vt:lpstr>MOD5 END</vt:lpstr>
      <vt:lpstr>Connecticut</vt:lpstr>
      <vt:lpstr>Maine</vt:lpstr>
      <vt:lpstr>New Hampshire</vt:lpstr>
      <vt:lpstr>consolidatedSummary</vt:lpstr>
      <vt:lpstr>Henry A</vt:lpstr>
      <vt:lpstr>Alan P</vt:lpstr>
      <vt:lpstr>Caroline B</vt:lpstr>
      <vt:lpstr>Consolidated </vt:lpstr>
      <vt:lpstr>Goal Seek</vt:lpstr>
      <vt:lpstr>PMT Data Table</vt:lpstr>
      <vt:lpstr>Scenarios</vt:lpstr>
      <vt:lpstr>Intro Macros</vt:lpstr>
      <vt:lpstr>Data for Recording</vt:lpstr>
      <vt:lpstr>Data for Running</vt:lpstr>
      <vt:lpstr>More Data</vt:lpstr>
      <vt:lpstr>Final Run</vt:lpstr>
      <vt:lpstr>Macro</vt:lpstr>
      <vt:lpstr>Macro (2)</vt:lpstr>
      <vt:lpstr>Macro (3)</vt:lpstr>
      <vt:lpstr>Macro (4)</vt:lpstr>
      <vt:lpstr>EC0Result</vt:lpstr>
      <vt:lpstr>EC1Result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Abdul</dc:creator>
  <cp:lastModifiedBy>LT-INTS10</cp:lastModifiedBy>
  <dcterms:created xsi:type="dcterms:W3CDTF">2018-05-16T04:41:11Z</dcterms:created>
  <dcterms:modified xsi:type="dcterms:W3CDTF">2019-01-04T16:44:11Z</dcterms:modified>
</cp:coreProperties>
</file>