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_and_Balance_Sheet" sheetId="1" r:id="rId4"/>
    <sheet state="visible" name="Cash_Flow_Statment" sheetId="2" r:id="rId5"/>
  </sheets>
  <definedNames/>
  <calcPr/>
</workbook>
</file>

<file path=xl/sharedStrings.xml><?xml version="1.0" encoding="utf-8"?>
<sst xmlns="http://schemas.openxmlformats.org/spreadsheetml/2006/main" count="58" uniqueCount="55">
  <si>
    <t>*all numbers are in EURO</t>
  </si>
  <si>
    <t>Profit &amp; Loss Statetement:</t>
  </si>
  <si>
    <t>Balance Sheet :</t>
  </si>
  <si>
    <t>Revenue</t>
  </si>
  <si>
    <t>Costs</t>
  </si>
  <si>
    <t>Assets</t>
  </si>
  <si>
    <t>Liabilities</t>
  </si>
  <si>
    <t>Owner's Equity</t>
  </si>
  <si>
    <t>Date</t>
  </si>
  <si>
    <t>Operating Revenue</t>
  </si>
  <si>
    <t>Non-Operating Revenue</t>
  </si>
  <si>
    <t>Gains on Long-Term Asset Sales</t>
  </si>
  <si>
    <t>Operating Expenses</t>
  </si>
  <si>
    <t>Non-Operating Expenses</t>
  </si>
  <si>
    <t>Long Term Losses</t>
  </si>
  <si>
    <t>Total</t>
  </si>
  <si>
    <t>Current assets</t>
  </si>
  <si>
    <t>Short Term Liabilities</t>
  </si>
  <si>
    <t>Long Term Liabilities</t>
  </si>
  <si>
    <t>Days worked</t>
  </si>
  <si>
    <t>Month/Year</t>
  </si>
  <si>
    <t>Consultancy Sales</t>
  </si>
  <si>
    <t>Sales of Services</t>
  </si>
  <si>
    <t>Leasing Property</t>
  </si>
  <si>
    <t>Interest on Loans</t>
  </si>
  <si>
    <t>Sales of Property</t>
  </si>
  <si>
    <t>Payroll</t>
  </si>
  <si>
    <t>Rent</t>
  </si>
  <si>
    <t>Utilities</t>
  </si>
  <si>
    <t>Marketing Costs</t>
  </si>
  <si>
    <t>Interest Payments on Loans</t>
  </si>
  <si>
    <t>Freelancer loans</t>
  </si>
  <si>
    <t>Debt</t>
  </si>
  <si>
    <t>Lawsuits</t>
  </si>
  <si>
    <t>Cash</t>
  </si>
  <si>
    <t>Other Short Term Liqudities</t>
  </si>
  <si>
    <t>Taxes</t>
  </si>
  <si>
    <t>Account payables</t>
  </si>
  <si>
    <t>Loans</t>
  </si>
  <si>
    <t>Hourly rate = 20 EUROS</t>
  </si>
  <si>
    <t>Hourly rate = 25 EUROS</t>
  </si>
  <si>
    <t>Expences with taking a salary of 1500 for 8 months</t>
  </si>
  <si>
    <t>Expences with taking a salary of 1000 for a month</t>
  </si>
  <si>
    <t>Expences when not taking a salary for 3 months</t>
  </si>
  <si>
    <t>Break Even point or minimal hourly rate for 2019</t>
  </si>
  <si>
    <t>Cash Flow Statement:</t>
  </si>
  <si>
    <t>Begining Cash Balance</t>
  </si>
  <si>
    <t>Cash Inflows</t>
  </si>
  <si>
    <t>Cash Outflows</t>
  </si>
  <si>
    <t>Ending Cash Balance</t>
  </si>
  <si>
    <t>Sales</t>
  </si>
  <si>
    <t>Other investments</t>
  </si>
  <si>
    <t>Paid Expenses</t>
  </si>
  <si>
    <t>Equipment</t>
  </si>
  <si>
    <t>Other Payables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</si>
</sst>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.yyyy"/>
    <numFmt numFmtId="165" formatCode="m.yyyy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</font>
    <font>
      <sz val="11.0"/>
      <color rgb="FF4285F4"/>
      <name val="Arial"/>
    </font>
    <font>
      <sz val="11.0"/>
      <color rgb="FF7E3794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theme="6"/>
        <bgColor theme="6"/>
      </patternFill>
    </fill>
    <fill>
      <patternFill patternType="solid">
        <fgColor rgb="FF7F6000"/>
        <bgColor rgb="FF7F6000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2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3" fontId="0" numFmtId="0" xfId="0" applyAlignment="1" applyFont="1">
      <alignment readingOrder="0"/>
    </xf>
    <xf borderId="0" fillId="7" fontId="1" numFmtId="0" xfId="0" applyFont="1"/>
    <xf borderId="0" fillId="0" fontId="1" numFmtId="164" xfId="0" applyAlignment="1" applyFont="1" applyNumberFormat="1">
      <alignment readingOrder="0"/>
    </xf>
    <xf borderId="0" fillId="4" fontId="1" numFmtId="2" xfId="0" applyAlignment="1" applyFont="1" applyNumberFormat="1">
      <alignment readingOrder="0"/>
    </xf>
    <xf borderId="0" fillId="4" fontId="0" numFmtId="0" xfId="0" applyAlignment="1" applyFont="1">
      <alignment readingOrder="0"/>
    </xf>
    <xf borderId="0" fillId="8" fontId="1" numFmtId="2" xfId="0" applyAlignment="1" applyFont="1" applyNumberFormat="1">
      <alignment readingOrder="0"/>
    </xf>
    <xf borderId="0" fillId="6" fontId="1" numFmtId="2" xfId="0" applyAlignment="1" applyFont="1" applyNumberFormat="1">
      <alignment readingOrder="0"/>
    </xf>
    <xf borderId="0" fillId="7" fontId="1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6" fontId="1" numFmtId="1" xfId="0" applyAlignment="1" applyFont="1" applyNumberFormat="1">
      <alignment readingOrder="0"/>
    </xf>
    <xf borderId="0" fillId="7" fontId="1" numFmtId="1" xfId="0" applyAlignment="1" applyFont="1" applyNumberFormat="1">
      <alignment readingOrder="0"/>
    </xf>
    <xf borderId="0" fillId="9" fontId="1" numFmtId="0" xfId="0" applyFont="1"/>
    <xf borderId="0" fillId="0" fontId="4" numFmtId="2" xfId="0" applyFont="1" applyNumberFormat="1"/>
    <xf borderId="0" fillId="0" fontId="4" numFmtId="0" xfId="0" applyFont="1"/>
    <xf borderId="0" fillId="0" fontId="5" numFmtId="2" xfId="0" applyFont="1" applyNumberFormat="1"/>
    <xf borderId="0" fillId="10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Font="1"/>
    <xf borderId="0" fillId="4" fontId="1" numFmtId="1" xfId="0" applyFont="1" applyNumberFormat="1"/>
    <xf borderId="0" fillId="7" fontId="1" numFmtId="1" xfId="0" applyFont="1" applyNumberFormat="1"/>
    <xf borderId="0" fillId="10" fontId="1" numFmtId="1" xfId="0" applyAlignment="1" applyFont="1" applyNumberFormat="1">
      <alignment readingOrder="0"/>
    </xf>
    <xf borderId="0" fillId="4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22.29"/>
    <col customWidth="1" min="4" max="4" width="21.57"/>
    <col customWidth="1" min="5" max="5" width="44.43"/>
    <col customWidth="1" min="6" max="6" width="15.57"/>
    <col customWidth="1" min="7" max="7" width="42.71"/>
    <col customWidth="1" min="8" max="8" width="21.43"/>
    <col customWidth="1" min="12" max="12" width="25.0"/>
    <col customWidth="1" min="13" max="13" width="15.57"/>
    <col customWidth="1" min="14" max="14" width="16.57"/>
    <col customWidth="1" min="15" max="15" width="16.29"/>
    <col customWidth="1" min="17" max="17" width="24.57"/>
    <col customWidth="1" min="18" max="18" width="24.71"/>
    <col customWidth="1" min="19" max="19" width="18.29"/>
    <col customWidth="1" min="20" max="20" width="18.14"/>
    <col customWidth="1" min="21" max="21" width="18.86"/>
  </cols>
  <sheetData>
    <row r="1">
      <c r="C1" s="1" t="s">
        <v>0</v>
      </c>
    </row>
    <row r="2">
      <c r="B2" s="2" t="s">
        <v>1</v>
      </c>
      <c r="E2" s="1"/>
      <c r="F2" s="1"/>
      <c r="I2" s="1"/>
      <c r="O2" s="3"/>
      <c r="P2" s="4"/>
      <c r="Q2" s="3" t="s">
        <v>2</v>
      </c>
    </row>
    <row r="3">
      <c r="B3" s="1"/>
      <c r="C3" s="5" t="s">
        <v>3</v>
      </c>
      <c r="D3" s="1"/>
      <c r="E3" s="1"/>
      <c r="G3" s="1"/>
      <c r="H3" s="6" t="s">
        <v>4</v>
      </c>
      <c r="I3" s="1"/>
      <c r="L3" s="1"/>
      <c r="N3" s="1"/>
      <c r="O3" s="7"/>
      <c r="P3" s="7"/>
      <c r="Q3" s="8" t="s">
        <v>5</v>
      </c>
      <c r="R3" s="9"/>
      <c r="S3" s="10" t="s">
        <v>6</v>
      </c>
      <c r="U3" s="9"/>
      <c r="V3" s="11" t="s">
        <v>7</v>
      </c>
    </row>
    <row r="4">
      <c r="B4" s="1" t="s">
        <v>8</v>
      </c>
      <c r="C4" s="5" t="s">
        <v>9</v>
      </c>
      <c r="D4" s="7"/>
      <c r="E4" s="5" t="s">
        <v>10</v>
      </c>
      <c r="F4" s="9"/>
      <c r="G4" s="5" t="s">
        <v>11</v>
      </c>
      <c r="H4" s="6" t="s">
        <v>12</v>
      </c>
      <c r="I4" s="7"/>
      <c r="J4" s="7"/>
      <c r="K4" s="7"/>
      <c r="L4" s="6" t="s">
        <v>13</v>
      </c>
      <c r="M4" s="9"/>
      <c r="N4" s="9"/>
      <c r="O4" s="6" t="s">
        <v>14</v>
      </c>
      <c r="P4" s="12" t="s">
        <v>15</v>
      </c>
      <c r="Q4" s="8" t="s">
        <v>16</v>
      </c>
      <c r="R4" s="9"/>
      <c r="S4" s="10" t="s">
        <v>17</v>
      </c>
      <c r="T4" s="9"/>
      <c r="U4" s="10" t="s">
        <v>18</v>
      </c>
    </row>
    <row r="5">
      <c r="A5" s="13" t="s">
        <v>19</v>
      </c>
      <c r="B5" s="1" t="s">
        <v>20</v>
      </c>
      <c r="C5" s="5" t="s">
        <v>21</v>
      </c>
      <c r="D5" s="5" t="s">
        <v>22</v>
      </c>
      <c r="E5" s="14" t="s">
        <v>23</v>
      </c>
      <c r="F5" s="5" t="s">
        <v>24</v>
      </c>
      <c r="G5" s="5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  <c r="N5" s="6" t="s">
        <v>32</v>
      </c>
      <c r="O5" s="6" t="s">
        <v>33</v>
      </c>
      <c r="P5" s="12"/>
      <c r="Q5" s="8" t="s">
        <v>34</v>
      </c>
      <c r="R5" s="8" t="s">
        <v>35</v>
      </c>
      <c r="S5" s="10" t="s">
        <v>36</v>
      </c>
      <c r="T5" s="10" t="s">
        <v>37</v>
      </c>
      <c r="U5" s="10" t="s">
        <v>38</v>
      </c>
      <c r="V5" s="15"/>
    </row>
    <row r="6">
      <c r="A6" s="13">
        <v>0.0</v>
      </c>
      <c r="B6" s="16">
        <v>43831.0</v>
      </c>
      <c r="C6" s="5">
        <f t="shared" ref="C6:C19" si="1">A6*4*20</f>
        <v>0</v>
      </c>
      <c r="D6" s="5">
        <f>A6*20*6</f>
        <v>0</v>
      </c>
      <c r="E6" s="5">
        <v>0.0</v>
      </c>
      <c r="F6" s="5">
        <v>0.0</v>
      </c>
      <c r="G6" s="5">
        <v>0.0</v>
      </c>
      <c r="H6" s="6">
        <v>0.0</v>
      </c>
      <c r="I6" s="6">
        <v>200.0</v>
      </c>
      <c r="J6" s="6">
        <v>100.0</v>
      </c>
      <c r="K6" s="6">
        <v>150.0</v>
      </c>
      <c r="L6" s="17">
        <v>0.0</v>
      </c>
      <c r="M6" s="6">
        <v>0.0</v>
      </c>
      <c r="N6" s="6">
        <v>1100.0</v>
      </c>
      <c r="O6" s="18">
        <v>0.0</v>
      </c>
      <c r="P6" s="19">
        <f t="shared" ref="P6:P19" si="2">(C6+D6+E6+F6+G6)-(H6+I6+J6+K6+M6+L6+N6+O6)</f>
        <v>-1550</v>
      </c>
      <c r="Q6" s="8">
        <v>150.0</v>
      </c>
      <c r="R6" s="8">
        <v>0.0</v>
      </c>
      <c r="S6" s="10">
        <v>0.0</v>
      </c>
      <c r="T6" s="10">
        <v>600.0</v>
      </c>
      <c r="U6" s="10">
        <f t="shared" ref="U6:U19" si="3">N6</f>
        <v>1100</v>
      </c>
      <c r="V6" s="11">
        <f t="shared" ref="V6:V19" si="4">Q6+R6-(S6+T6+U6)</f>
        <v>-1550</v>
      </c>
    </row>
    <row r="7">
      <c r="A7" s="13">
        <v>5.0</v>
      </c>
      <c r="B7" s="16">
        <v>43862.0</v>
      </c>
      <c r="C7" s="5">
        <f t="shared" si="1"/>
        <v>400</v>
      </c>
      <c r="D7" s="5">
        <f t="shared" ref="D7:D19" si="5">A7*25*6</f>
        <v>750</v>
      </c>
      <c r="E7" s="5">
        <v>0.0</v>
      </c>
      <c r="F7" s="5">
        <v>0.0</v>
      </c>
      <c r="G7" s="5">
        <v>0.0</v>
      </c>
      <c r="H7" s="6">
        <v>0.0</v>
      </c>
      <c r="I7" s="6">
        <v>200.0</v>
      </c>
      <c r="J7" s="6">
        <v>100.0</v>
      </c>
      <c r="K7" s="6">
        <v>150.0</v>
      </c>
      <c r="L7" s="17">
        <f t="shared" ref="L7:L15" si="6">N6/100*3</f>
        <v>33</v>
      </c>
      <c r="M7" s="6">
        <v>0.0</v>
      </c>
      <c r="N7" s="17">
        <f t="shared" ref="N7:N15" si="7">N6+L7</f>
        <v>1133</v>
      </c>
      <c r="O7" s="6">
        <v>0.0</v>
      </c>
      <c r="P7" s="19">
        <f t="shared" si="2"/>
        <v>-466</v>
      </c>
      <c r="Q7" s="8">
        <f>N6-J7-K7-I7+C7+D7-O7+E7+F7+G7</f>
        <v>1800</v>
      </c>
      <c r="R7" s="8">
        <v>600.0</v>
      </c>
      <c r="S7" s="10">
        <f t="shared" ref="S7:S19" si="8">(D7+C7)/100*12+E7/100*15+F7/100*20</f>
        <v>138</v>
      </c>
      <c r="T7" s="10">
        <v>100.0</v>
      </c>
      <c r="U7" s="20">
        <f t="shared" si="3"/>
        <v>1133</v>
      </c>
      <c r="V7" s="21">
        <f t="shared" si="4"/>
        <v>1029</v>
      </c>
    </row>
    <row r="8">
      <c r="A8" s="13">
        <v>10.0</v>
      </c>
      <c r="B8" s="16">
        <v>43891.0</v>
      </c>
      <c r="C8" s="5">
        <f t="shared" si="1"/>
        <v>800</v>
      </c>
      <c r="D8" s="5">
        <f t="shared" si="5"/>
        <v>1500</v>
      </c>
      <c r="E8" s="5">
        <v>0.0</v>
      </c>
      <c r="F8" s="5">
        <v>0.0</v>
      </c>
      <c r="G8" s="5">
        <v>0.0</v>
      </c>
      <c r="H8" s="6">
        <v>0.0</v>
      </c>
      <c r="I8" s="6">
        <v>200.0</v>
      </c>
      <c r="J8" s="6">
        <v>100.0</v>
      </c>
      <c r="K8" s="6">
        <v>150.0</v>
      </c>
      <c r="L8" s="17">
        <f t="shared" si="6"/>
        <v>33.99</v>
      </c>
      <c r="M8" s="6">
        <v>0.0</v>
      </c>
      <c r="N8" s="17">
        <f t="shared" si="7"/>
        <v>1166.99</v>
      </c>
      <c r="O8" s="6">
        <v>0.0</v>
      </c>
      <c r="P8" s="19">
        <f t="shared" si="2"/>
        <v>649.02</v>
      </c>
      <c r="Q8" s="8">
        <f>N6-J8-K8-I8+C8+D8-O8+E8+F8+G8</f>
        <v>2950</v>
      </c>
      <c r="R8" s="8">
        <v>600.0</v>
      </c>
      <c r="S8" s="10">
        <f t="shared" si="8"/>
        <v>276</v>
      </c>
      <c r="T8" s="10">
        <v>100.0</v>
      </c>
      <c r="U8" s="20">
        <f t="shared" si="3"/>
        <v>1166.99</v>
      </c>
      <c r="V8" s="21">
        <f t="shared" si="4"/>
        <v>2007.01</v>
      </c>
    </row>
    <row r="9">
      <c r="A9" s="13">
        <v>10.0</v>
      </c>
      <c r="B9" s="16">
        <v>43922.0</v>
      </c>
      <c r="C9" s="5">
        <f t="shared" si="1"/>
        <v>800</v>
      </c>
      <c r="D9" s="5">
        <f t="shared" si="5"/>
        <v>1500</v>
      </c>
      <c r="E9" s="5">
        <v>0.0</v>
      </c>
      <c r="F9" s="5">
        <v>0.0</v>
      </c>
      <c r="G9" s="5">
        <v>0.0</v>
      </c>
      <c r="H9" s="6">
        <v>1000.0</v>
      </c>
      <c r="I9" s="6">
        <v>200.0</v>
      </c>
      <c r="J9" s="6">
        <v>100.0</v>
      </c>
      <c r="K9" s="6">
        <v>150.0</v>
      </c>
      <c r="L9" s="17">
        <f t="shared" si="6"/>
        <v>35.0097</v>
      </c>
      <c r="M9" s="6">
        <v>0.0</v>
      </c>
      <c r="N9" s="17">
        <f t="shared" si="7"/>
        <v>1201.9997</v>
      </c>
      <c r="O9" s="6">
        <v>0.0</v>
      </c>
      <c r="P9" s="19">
        <f t="shared" si="2"/>
        <v>-387.0094</v>
      </c>
      <c r="Q9" s="8">
        <f>N6-J9-K9-I9+C9+D9-O9+E9+F9+G9</f>
        <v>2950</v>
      </c>
      <c r="R9" s="8">
        <v>600.0</v>
      </c>
      <c r="S9" s="10">
        <f t="shared" si="8"/>
        <v>276</v>
      </c>
      <c r="T9" s="10">
        <v>100.0</v>
      </c>
      <c r="U9" s="20">
        <f t="shared" si="3"/>
        <v>1201.9997</v>
      </c>
      <c r="V9" s="21">
        <f t="shared" si="4"/>
        <v>1972.0003</v>
      </c>
    </row>
    <row r="10">
      <c r="A10" s="13">
        <v>15.0</v>
      </c>
      <c r="B10" s="16">
        <v>43952.0</v>
      </c>
      <c r="C10" s="5">
        <f t="shared" si="1"/>
        <v>1200</v>
      </c>
      <c r="D10" s="5">
        <f t="shared" si="5"/>
        <v>2250</v>
      </c>
      <c r="E10" s="5">
        <v>0.0</v>
      </c>
      <c r="F10" s="5">
        <v>0.0</v>
      </c>
      <c r="G10" s="5">
        <v>0.0</v>
      </c>
      <c r="H10" s="6">
        <v>1500.0</v>
      </c>
      <c r="I10" s="6">
        <v>200.0</v>
      </c>
      <c r="J10" s="6">
        <v>100.0</v>
      </c>
      <c r="K10" s="6">
        <v>150.0</v>
      </c>
      <c r="L10" s="17">
        <f t="shared" si="6"/>
        <v>36.059991</v>
      </c>
      <c r="M10" s="6">
        <v>0.0</v>
      </c>
      <c r="N10" s="17">
        <f t="shared" si="7"/>
        <v>1238.059691</v>
      </c>
      <c r="O10" s="6">
        <v>0.0</v>
      </c>
      <c r="P10" s="19">
        <f t="shared" si="2"/>
        <v>225.880318</v>
      </c>
      <c r="Q10" s="8">
        <f>N6-J10-K10-I10+C10+D10-O10+E10+F10+G10</f>
        <v>4100</v>
      </c>
      <c r="R10" s="8">
        <v>600.0</v>
      </c>
      <c r="S10" s="10">
        <f t="shared" si="8"/>
        <v>414</v>
      </c>
      <c r="T10" s="10">
        <v>100.0</v>
      </c>
      <c r="U10" s="20">
        <f t="shared" si="3"/>
        <v>1238.059691</v>
      </c>
      <c r="V10" s="21">
        <f t="shared" si="4"/>
        <v>2947.940309</v>
      </c>
    </row>
    <row r="11">
      <c r="A11" s="13">
        <v>15.0</v>
      </c>
      <c r="B11" s="16">
        <v>43983.0</v>
      </c>
      <c r="C11" s="5">
        <f t="shared" si="1"/>
        <v>1200</v>
      </c>
      <c r="D11" s="5">
        <f t="shared" si="5"/>
        <v>2250</v>
      </c>
      <c r="E11" s="5">
        <v>0.0</v>
      </c>
      <c r="F11" s="5">
        <v>0.0</v>
      </c>
      <c r="G11" s="5">
        <v>0.0</v>
      </c>
      <c r="H11" s="6">
        <v>1500.0</v>
      </c>
      <c r="I11" s="6">
        <v>200.0</v>
      </c>
      <c r="J11" s="6">
        <v>100.0</v>
      </c>
      <c r="K11" s="6">
        <v>150.0</v>
      </c>
      <c r="L11" s="17">
        <f t="shared" si="6"/>
        <v>37.14179073</v>
      </c>
      <c r="M11" s="6">
        <v>0.0</v>
      </c>
      <c r="N11" s="17">
        <f t="shared" si="7"/>
        <v>1275.201482</v>
      </c>
      <c r="O11" s="6">
        <v>0.0</v>
      </c>
      <c r="P11" s="19">
        <f t="shared" si="2"/>
        <v>187.6567275</v>
      </c>
      <c r="Q11" s="8">
        <f>N6-J11-K11-I11+C11+D11-O11+E11+F11+G11</f>
        <v>4100</v>
      </c>
      <c r="R11" s="8">
        <v>600.0</v>
      </c>
      <c r="S11" s="10">
        <f t="shared" si="8"/>
        <v>414</v>
      </c>
      <c r="T11" s="10">
        <v>100.0</v>
      </c>
      <c r="U11" s="20">
        <f t="shared" si="3"/>
        <v>1275.201482</v>
      </c>
      <c r="V11" s="21">
        <f t="shared" si="4"/>
        <v>2910.798518</v>
      </c>
    </row>
    <row r="12">
      <c r="A12" s="13">
        <v>20.0</v>
      </c>
      <c r="B12" s="16">
        <v>44013.0</v>
      </c>
      <c r="C12" s="5">
        <f t="shared" si="1"/>
        <v>1600</v>
      </c>
      <c r="D12" s="5">
        <f t="shared" si="5"/>
        <v>3000</v>
      </c>
      <c r="E12" s="5">
        <v>500.0</v>
      </c>
      <c r="F12" s="5">
        <v>0.0</v>
      </c>
      <c r="G12" s="5">
        <v>0.0</v>
      </c>
      <c r="H12" s="6">
        <v>1500.0</v>
      </c>
      <c r="I12" s="6">
        <v>200.0</v>
      </c>
      <c r="J12" s="6">
        <v>100.0</v>
      </c>
      <c r="K12" s="6">
        <v>150.0</v>
      </c>
      <c r="L12" s="17">
        <f t="shared" si="6"/>
        <v>38.25604445</v>
      </c>
      <c r="M12" s="6">
        <v>0.0</v>
      </c>
      <c r="N12" s="17">
        <f t="shared" si="7"/>
        <v>1313.457526</v>
      </c>
      <c r="O12" s="6">
        <v>0.0</v>
      </c>
      <c r="P12" s="19">
        <f t="shared" si="2"/>
        <v>1798.286429</v>
      </c>
      <c r="Q12" s="8">
        <f>N6-J12-K12-I12+C12+D12-O12+E12+F12+G12</f>
        <v>5750</v>
      </c>
      <c r="R12" s="8">
        <v>600.0</v>
      </c>
      <c r="S12" s="10">
        <f t="shared" si="8"/>
        <v>627</v>
      </c>
      <c r="T12" s="10">
        <v>100.0</v>
      </c>
      <c r="U12" s="20">
        <f t="shared" si="3"/>
        <v>1313.457526</v>
      </c>
      <c r="V12" s="21">
        <f t="shared" si="4"/>
        <v>4309.542474</v>
      </c>
    </row>
    <row r="13">
      <c r="A13" s="13">
        <v>20.0</v>
      </c>
      <c r="B13" s="16">
        <v>44044.0</v>
      </c>
      <c r="C13" s="5">
        <f t="shared" si="1"/>
        <v>1600</v>
      </c>
      <c r="D13" s="5">
        <f t="shared" si="5"/>
        <v>3000</v>
      </c>
      <c r="E13" s="5">
        <v>500.0</v>
      </c>
      <c r="F13" s="5">
        <v>0.0</v>
      </c>
      <c r="G13" s="5">
        <v>0.0</v>
      </c>
      <c r="H13" s="6">
        <v>1500.0</v>
      </c>
      <c r="I13" s="6">
        <v>200.0</v>
      </c>
      <c r="J13" s="6">
        <v>100.0</v>
      </c>
      <c r="K13" s="6">
        <v>150.0</v>
      </c>
      <c r="L13" s="17">
        <f t="shared" si="6"/>
        <v>39.40372579</v>
      </c>
      <c r="M13" s="6">
        <v>0.0</v>
      </c>
      <c r="N13" s="17">
        <f t="shared" si="7"/>
        <v>1352.861252</v>
      </c>
      <c r="O13" s="6">
        <v>0.0</v>
      </c>
      <c r="P13" s="19">
        <f t="shared" si="2"/>
        <v>1757.735022</v>
      </c>
      <c r="Q13" s="8">
        <f>N6-J13-K13-I13+C13+D13-O13+E13+F13+G13</f>
        <v>5750</v>
      </c>
      <c r="R13" s="8">
        <v>600.0</v>
      </c>
      <c r="S13" s="10">
        <f t="shared" si="8"/>
        <v>627</v>
      </c>
      <c r="T13" s="10">
        <v>200.0</v>
      </c>
      <c r="U13" s="20">
        <f t="shared" si="3"/>
        <v>1352.861252</v>
      </c>
      <c r="V13" s="21">
        <f t="shared" si="4"/>
        <v>4170.138748</v>
      </c>
    </row>
    <row r="14">
      <c r="A14" s="13">
        <v>20.0</v>
      </c>
      <c r="B14" s="16">
        <v>44075.0</v>
      </c>
      <c r="C14" s="5">
        <f t="shared" si="1"/>
        <v>1600</v>
      </c>
      <c r="D14" s="5">
        <f t="shared" si="5"/>
        <v>3000</v>
      </c>
      <c r="E14" s="5">
        <v>500.0</v>
      </c>
      <c r="F14" s="5">
        <v>0.0</v>
      </c>
      <c r="G14" s="5">
        <v>0.0</v>
      </c>
      <c r="H14" s="6">
        <v>1500.0</v>
      </c>
      <c r="I14" s="6">
        <v>200.0</v>
      </c>
      <c r="J14" s="6">
        <v>100.0</v>
      </c>
      <c r="K14" s="6">
        <v>150.0</v>
      </c>
      <c r="L14" s="17">
        <f t="shared" si="6"/>
        <v>40.58583756</v>
      </c>
      <c r="M14" s="6">
        <v>0.0</v>
      </c>
      <c r="N14" s="17">
        <f t="shared" si="7"/>
        <v>1393.44709</v>
      </c>
      <c r="O14" s="6">
        <v>0.0</v>
      </c>
      <c r="P14" s="19">
        <f t="shared" si="2"/>
        <v>1715.967073</v>
      </c>
      <c r="Q14" s="8">
        <f>N6-J14-K14-I14+C14+D14-O14+E14+F14+G14</f>
        <v>5750</v>
      </c>
      <c r="R14" s="8">
        <v>600.0</v>
      </c>
      <c r="S14" s="10">
        <f t="shared" si="8"/>
        <v>627</v>
      </c>
      <c r="T14" s="10">
        <v>200.0</v>
      </c>
      <c r="U14" s="20">
        <f t="shared" si="3"/>
        <v>1393.44709</v>
      </c>
      <c r="V14" s="21">
        <f t="shared" si="4"/>
        <v>4129.55291</v>
      </c>
    </row>
    <row r="15">
      <c r="A15" s="13">
        <v>20.0</v>
      </c>
      <c r="B15" s="22">
        <v>44105.0</v>
      </c>
      <c r="C15" s="5">
        <f t="shared" si="1"/>
        <v>1600</v>
      </c>
      <c r="D15" s="5">
        <f t="shared" si="5"/>
        <v>3000</v>
      </c>
      <c r="E15" s="5">
        <v>500.0</v>
      </c>
      <c r="F15" s="5">
        <v>0.0</v>
      </c>
      <c r="G15" s="5">
        <v>0.0</v>
      </c>
      <c r="H15" s="6">
        <v>1500.0</v>
      </c>
      <c r="I15" s="6">
        <v>200.0</v>
      </c>
      <c r="J15" s="6">
        <v>100.0</v>
      </c>
      <c r="K15" s="6">
        <v>150.0</v>
      </c>
      <c r="L15" s="17">
        <f t="shared" si="6"/>
        <v>41.80341269</v>
      </c>
      <c r="M15" s="6">
        <v>0.0</v>
      </c>
      <c r="N15" s="17">
        <f t="shared" si="7"/>
        <v>1435.250502</v>
      </c>
      <c r="O15" s="6">
        <v>0.0</v>
      </c>
      <c r="P15" s="19">
        <f t="shared" si="2"/>
        <v>1672.946085</v>
      </c>
      <c r="Q15" s="8">
        <f>N6-J15-K15-I15+C15+D15-O15+E15+F15+G15</f>
        <v>5750</v>
      </c>
      <c r="R15" s="8">
        <v>600.0</v>
      </c>
      <c r="S15" s="23">
        <f t="shared" si="8"/>
        <v>627</v>
      </c>
      <c r="T15" s="10">
        <v>200.0</v>
      </c>
      <c r="U15" s="20">
        <f t="shared" si="3"/>
        <v>1435.250502</v>
      </c>
      <c r="V15" s="24">
        <f t="shared" si="4"/>
        <v>4087.749498</v>
      </c>
    </row>
    <row r="16">
      <c r="A16" s="13">
        <v>10.0</v>
      </c>
      <c r="B16" s="22">
        <v>44136.0</v>
      </c>
      <c r="C16" s="5">
        <f t="shared" si="1"/>
        <v>800</v>
      </c>
      <c r="D16" s="5">
        <f t="shared" si="5"/>
        <v>1500</v>
      </c>
      <c r="E16" s="5">
        <v>500.0</v>
      </c>
      <c r="F16" s="5">
        <f t="shared" ref="F16:F19" si="9">M16/100*10</f>
        <v>100</v>
      </c>
      <c r="G16" s="5">
        <v>0.0</v>
      </c>
      <c r="H16" s="6">
        <v>1500.0</v>
      </c>
      <c r="I16" s="6">
        <v>200.0</v>
      </c>
      <c r="J16" s="6">
        <v>100.0</v>
      </c>
      <c r="K16" s="6">
        <v>150.0</v>
      </c>
      <c r="L16" s="17">
        <v>0.0</v>
      </c>
      <c r="M16" s="6">
        <v>1000.0</v>
      </c>
      <c r="N16" s="17">
        <v>0.0</v>
      </c>
      <c r="O16" s="6">
        <v>0.0</v>
      </c>
      <c r="P16" s="19">
        <f t="shared" si="2"/>
        <v>-50</v>
      </c>
      <c r="Q16" s="8">
        <f t="shared" ref="Q16:Q19" si="10">-J16-K16-I16+C16+D16-O16+E16+F16+G16</f>
        <v>2450</v>
      </c>
      <c r="R16" s="8">
        <v>600.0</v>
      </c>
      <c r="S16" s="10">
        <f t="shared" si="8"/>
        <v>371</v>
      </c>
      <c r="T16" s="10">
        <v>200.0</v>
      </c>
      <c r="U16" s="20">
        <f t="shared" si="3"/>
        <v>0</v>
      </c>
      <c r="V16" s="21">
        <f t="shared" si="4"/>
        <v>2479</v>
      </c>
    </row>
    <row r="17">
      <c r="A17" s="13">
        <v>20.0</v>
      </c>
      <c r="B17" s="22">
        <v>44166.0</v>
      </c>
      <c r="C17" s="5">
        <f t="shared" si="1"/>
        <v>1600</v>
      </c>
      <c r="D17" s="5">
        <f t="shared" si="5"/>
        <v>3000</v>
      </c>
      <c r="E17" s="5">
        <v>1500.0</v>
      </c>
      <c r="F17" s="5">
        <f t="shared" si="9"/>
        <v>150</v>
      </c>
      <c r="G17" s="5">
        <v>0.0</v>
      </c>
      <c r="H17" s="6">
        <v>1500.0</v>
      </c>
      <c r="I17" s="6">
        <v>200.0</v>
      </c>
      <c r="J17" s="6">
        <v>100.0</v>
      </c>
      <c r="K17" s="6">
        <v>250.0</v>
      </c>
      <c r="L17" s="17">
        <v>0.0</v>
      </c>
      <c r="M17" s="6">
        <v>1500.0</v>
      </c>
      <c r="N17" s="17">
        <f t="shared" ref="N17:N19" si="11">N16+L16</f>
        <v>0</v>
      </c>
      <c r="O17" s="6">
        <v>0.0</v>
      </c>
      <c r="P17" s="19">
        <f t="shared" si="2"/>
        <v>2700</v>
      </c>
      <c r="Q17" s="8">
        <f t="shared" si="10"/>
        <v>5700</v>
      </c>
      <c r="R17" s="8">
        <v>600.0</v>
      </c>
      <c r="S17" s="10">
        <f t="shared" si="8"/>
        <v>807</v>
      </c>
      <c r="T17" s="10">
        <v>200.0</v>
      </c>
      <c r="U17" s="20">
        <f t="shared" si="3"/>
        <v>0</v>
      </c>
      <c r="V17" s="21">
        <f t="shared" si="4"/>
        <v>5293</v>
      </c>
    </row>
    <row r="18">
      <c r="A18" s="13">
        <v>15.0</v>
      </c>
      <c r="B18" s="16">
        <v>44197.0</v>
      </c>
      <c r="C18" s="5">
        <f t="shared" si="1"/>
        <v>1200</v>
      </c>
      <c r="D18" s="5">
        <f t="shared" si="5"/>
        <v>2250</v>
      </c>
      <c r="E18" s="5">
        <v>2000.0</v>
      </c>
      <c r="F18" s="5">
        <f t="shared" si="9"/>
        <v>0</v>
      </c>
      <c r="G18" s="5">
        <v>0.0</v>
      </c>
      <c r="H18" s="6">
        <v>1500.0</v>
      </c>
      <c r="I18" s="6">
        <v>200.0</v>
      </c>
      <c r="J18" s="6">
        <v>100.0</v>
      </c>
      <c r="K18" s="6">
        <v>250.0</v>
      </c>
      <c r="L18" s="17">
        <v>0.0</v>
      </c>
      <c r="M18" s="6">
        <v>0.0</v>
      </c>
      <c r="N18" s="17">
        <f t="shared" si="11"/>
        <v>0</v>
      </c>
      <c r="O18" s="6">
        <v>0.0</v>
      </c>
      <c r="P18" s="19">
        <f t="shared" si="2"/>
        <v>3400</v>
      </c>
      <c r="Q18" s="8">
        <f t="shared" si="10"/>
        <v>4900</v>
      </c>
      <c r="R18" s="8">
        <v>600.0</v>
      </c>
      <c r="S18" s="10">
        <f t="shared" si="8"/>
        <v>714</v>
      </c>
      <c r="T18" s="10">
        <v>200.0</v>
      </c>
      <c r="U18" s="20">
        <f t="shared" si="3"/>
        <v>0</v>
      </c>
      <c r="V18" s="21">
        <f t="shared" si="4"/>
        <v>4586</v>
      </c>
    </row>
    <row r="19">
      <c r="A19" s="13">
        <v>20.0</v>
      </c>
      <c r="B19" s="16">
        <v>44228.0</v>
      </c>
      <c r="C19" s="5">
        <f t="shared" si="1"/>
        <v>1600</v>
      </c>
      <c r="D19" s="5">
        <f t="shared" si="5"/>
        <v>3000</v>
      </c>
      <c r="E19" s="5">
        <v>500.0</v>
      </c>
      <c r="F19" s="5">
        <f t="shared" si="9"/>
        <v>0</v>
      </c>
      <c r="G19" s="5">
        <v>0.0</v>
      </c>
      <c r="H19" s="6">
        <v>1500.0</v>
      </c>
      <c r="I19" s="6">
        <v>200.0</v>
      </c>
      <c r="J19" s="6">
        <v>100.0</v>
      </c>
      <c r="K19" s="6">
        <v>250.0</v>
      </c>
      <c r="L19" s="17">
        <v>0.0</v>
      </c>
      <c r="M19" s="6">
        <v>0.0</v>
      </c>
      <c r="N19" s="17">
        <f t="shared" si="11"/>
        <v>0</v>
      </c>
      <c r="O19" s="6">
        <v>1500.0</v>
      </c>
      <c r="P19" s="19">
        <f t="shared" si="2"/>
        <v>1550</v>
      </c>
      <c r="Q19" s="8">
        <f t="shared" si="10"/>
        <v>3050</v>
      </c>
      <c r="R19" s="8">
        <v>600.0</v>
      </c>
      <c r="S19" s="10">
        <f t="shared" si="8"/>
        <v>627</v>
      </c>
      <c r="T19" s="10">
        <v>200.0</v>
      </c>
      <c r="U19" s="20">
        <f t="shared" si="3"/>
        <v>0</v>
      </c>
      <c r="V19" s="21">
        <f t="shared" si="4"/>
        <v>2823</v>
      </c>
    </row>
    <row r="20">
      <c r="A20" s="25"/>
    </row>
    <row r="21">
      <c r="A21" s="25">
        <f>sum(A6:A17)</f>
        <v>165</v>
      </c>
      <c r="C21" s="1" t="s">
        <v>39</v>
      </c>
      <c r="D21" s="1" t="s">
        <v>40</v>
      </c>
    </row>
    <row r="23">
      <c r="E23" s="1" t="s">
        <v>41</v>
      </c>
      <c r="F23" s="26">
        <f>(H9+I6+J6+K6+T7+T6)*(1+(0.15+0.12+0.2)/3)</f>
        <v>2486.833333</v>
      </c>
    </row>
    <row r="24">
      <c r="E24" s="1" t="s">
        <v>42</v>
      </c>
      <c r="F24" s="26">
        <f>(H9+I6+J6+K6+T7+T6)*(1+(0.15+0.12+0.2)/3)*8</f>
        <v>19894.66667</v>
      </c>
    </row>
    <row r="25">
      <c r="E25" s="1" t="s">
        <v>43</v>
      </c>
      <c r="F25" s="27">
        <f>(I6+J6+K6+T7+T6)*(1+(0.15+0.12+0.2)/3)*3</f>
        <v>3990.5</v>
      </c>
      <c r="G25" s="1" t="s">
        <v>44</v>
      </c>
      <c r="H25" s="28">
        <f>(F24+F25+F23)/130/10</f>
        <v>20.28615385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22.57"/>
    <col customWidth="1" min="4" max="4" width="16.57"/>
    <col customWidth="1" min="5" max="5" width="18.29"/>
    <col customWidth="1" min="8" max="8" width="19.43"/>
    <col customWidth="1" min="9" max="9" width="19.29"/>
  </cols>
  <sheetData>
    <row r="2">
      <c r="A2" s="2" t="s">
        <v>45</v>
      </c>
      <c r="B2" s="2"/>
    </row>
    <row r="3">
      <c r="A3" s="1" t="s">
        <v>8</v>
      </c>
      <c r="B3" s="29" t="s">
        <v>46</v>
      </c>
      <c r="C3" s="5" t="s">
        <v>47</v>
      </c>
      <c r="D3" s="9"/>
      <c r="E3" s="9"/>
      <c r="F3" s="6" t="s">
        <v>48</v>
      </c>
      <c r="G3" s="9"/>
      <c r="H3" s="9"/>
      <c r="I3" s="11" t="s">
        <v>49</v>
      </c>
    </row>
    <row r="4">
      <c r="A4" s="1" t="s">
        <v>20</v>
      </c>
      <c r="B4" s="7"/>
      <c r="C4" s="5" t="s">
        <v>50</v>
      </c>
      <c r="D4" s="5" t="s">
        <v>38</v>
      </c>
      <c r="E4" s="5" t="s">
        <v>51</v>
      </c>
      <c r="F4" s="6" t="s">
        <v>52</v>
      </c>
      <c r="G4" s="6" t="s">
        <v>53</v>
      </c>
      <c r="H4" s="6" t="s">
        <v>54</v>
      </c>
      <c r="I4" s="9"/>
    </row>
    <row r="5">
      <c r="A5" s="16">
        <v>43831.0</v>
      </c>
      <c r="B5" s="29">
        <f>150</f>
        <v>150</v>
      </c>
      <c r="C5" s="5">
        <f>'P&amp;L_and_Balance_Sheet'!C6+'P&amp;L_and_Balance_Sheet'!D6</f>
        <v>0</v>
      </c>
      <c r="D5" s="5">
        <f>'P&amp;L_and_Balance_Sheet'!U6</f>
        <v>1100</v>
      </c>
      <c r="E5" s="30">
        <f>'P&amp;L_and_Balance_Sheet'!E6+'P&amp;L_and_Balance_Sheet'!F6</f>
        <v>0</v>
      </c>
      <c r="F5" s="6">
        <v>0.0</v>
      </c>
      <c r="G5" s="6">
        <v>600.0</v>
      </c>
      <c r="H5" s="31">
        <f>'P&amp;L_and_Balance_Sheet'!H6+'P&amp;L_and_Balance_Sheet'!I6+'P&amp;L_and_Balance_Sheet'!J6+'P&amp;L_and_Balance_Sheet'!K6+'P&amp;L_and_Balance_Sheet'!O6+'P&amp;L_and_Balance_Sheet'!S6+'P&amp;L_and_Balance_Sheet'!T6+'P&amp;L_and_Balance_Sheet'!M6</f>
        <v>1050</v>
      </c>
      <c r="I5" s="15">
        <f t="shared" ref="I5:I18" si="1">B5+C5+D5+E5-F5-G5-H5</f>
        <v>-400</v>
      </c>
    </row>
    <row r="6">
      <c r="A6" s="16">
        <v>43862.0</v>
      </c>
      <c r="B6" s="29">
        <f t="shared" ref="B6:B18" si="2">I5</f>
        <v>-400</v>
      </c>
      <c r="C6" s="5">
        <f>'P&amp;L_and_Balance_Sheet'!C7+'P&amp;L_and_Balance_Sheet'!D7</f>
        <v>1150</v>
      </c>
      <c r="D6" s="5">
        <v>0.0</v>
      </c>
      <c r="E6" s="30">
        <f>'P&amp;L_and_Balance_Sheet'!E7+'P&amp;L_and_Balance_Sheet'!F7</f>
        <v>0</v>
      </c>
      <c r="F6" s="6">
        <v>0.0</v>
      </c>
      <c r="G6" s="6">
        <v>100.0</v>
      </c>
      <c r="H6" s="31">
        <f>'P&amp;L_and_Balance_Sheet'!H7+'P&amp;L_and_Balance_Sheet'!I7+'P&amp;L_and_Balance_Sheet'!J7+'P&amp;L_and_Balance_Sheet'!K7+'P&amp;L_and_Balance_Sheet'!O7+'P&amp;L_and_Balance_Sheet'!S7+'P&amp;L_and_Balance_Sheet'!T7+'P&amp;L_and_Balance_Sheet'!M7</f>
        <v>688</v>
      </c>
      <c r="I6" s="15">
        <f t="shared" si="1"/>
        <v>-38</v>
      </c>
    </row>
    <row r="7">
      <c r="A7" s="16">
        <v>43891.0</v>
      </c>
      <c r="B7" s="29">
        <f t="shared" si="2"/>
        <v>-38</v>
      </c>
      <c r="C7" s="5">
        <f>'P&amp;L_and_Balance_Sheet'!C8+'P&amp;L_and_Balance_Sheet'!D8</f>
        <v>2300</v>
      </c>
      <c r="D7" s="5">
        <v>0.0</v>
      </c>
      <c r="E7" s="30">
        <f>'P&amp;L_and_Balance_Sheet'!E8+'P&amp;L_and_Balance_Sheet'!F8</f>
        <v>0</v>
      </c>
      <c r="F7" s="6">
        <v>0.0</v>
      </c>
      <c r="G7" s="6">
        <v>100.0</v>
      </c>
      <c r="H7" s="31">
        <f>'P&amp;L_and_Balance_Sheet'!H8+'P&amp;L_and_Balance_Sheet'!I8+'P&amp;L_and_Balance_Sheet'!J8+'P&amp;L_and_Balance_Sheet'!K8+'P&amp;L_and_Balance_Sheet'!O8+'P&amp;L_and_Balance_Sheet'!S8+'P&amp;L_and_Balance_Sheet'!T8+'P&amp;L_and_Balance_Sheet'!M8</f>
        <v>826</v>
      </c>
      <c r="I7" s="15">
        <f t="shared" si="1"/>
        <v>1336</v>
      </c>
    </row>
    <row r="8">
      <c r="A8" s="16">
        <v>43922.0</v>
      </c>
      <c r="B8" s="29">
        <f t="shared" si="2"/>
        <v>1336</v>
      </c>
      <c r="C8" s="5">
        <f>'P&amp;L_and_Balance_Sheet'!C9+'P&amp;L_and_Balance_Sheet'!D9</f>
        <v>2300</v>
      </c>
      <c r="D8" s="5">
        <v>0.0</v>
      </c>
      <c r="E8" s="30">
        <f>'P&amp;L_and_Balance_Sheet'!E9+'P&amp;L_and_Balance_Sheet'!F9</f>
        <v>0</v>
      </c>
      <c r="F8" s="6">
        <v>0.0</v>
      </c>
      <c r="G8" s="6">
        <v>100.0</v>
      </c>
      <c r="H8" s="31">
        <f>'P&amp;L_and_Balance_Sheet'!H9+'P&amp;L_and_Balance_Sheet'!I9+'P&amp;L_and_Balance_Sheet'!J9+'P&amp;L_and_Balance_Sheet'!K9+'P&amp;L_and_Balance_Sheet'!O9+'P&amp;L_and_Balance_Sheet'!S9+'P&amp;L_and_Balance_Sheet'!T9+'P&amp;L_and_Balance_Sheet'!M9</f>
        <v>1826</v>
      </c>
      <c r="I8" s="15">
        <f t="shared" si="1"/>
        <v>1710</v>
      </c>
    </row>
    <row r="9">
      <c r="A9" s="16">
        <v>43952.0</v>
      </c>
      <c r="B9" s="29">
        <f t="shared" si="2"/>
        <v>1710</v>
      </c>
      <c r="C9" s="5">
        <f>'P&amp;L_and_Balance_Sheet'!C10+'P&amp;L_and_Balance_Sheet'!D10</f>
        <v>3450</v>
      </c>
      <c r="D9" s="5">
        <v>0.0</v>
      </c>
      <c r="E9" s="30">
        <f>'P&amp;L_and_Balance_Sheet'!E10+'P&amp;L_and_Balance_Sheet'!F10</f>
        <v>0</v>
      </c>
      <c r="F9" s="6">
        <v>0.0</v>
      </c>
      <c r="G9" s="6">
        <v>100.0</v>
      </c>
      <c r="H9" s="31">
        <f>'P&amp;L_and_Balance_Sheet'!H10+'P&amp;L_and_Balance_Sheet'!I10+'P&amp;L_and_Balance_Sheet'!J10+'P&amp;L_and_Balance_Sheet'!K10+'P&amp;L_and_Balance_Sheet'!O10+'P&amp;L_and_Balance_Sheet'!S10+'P&amp;L_and_Balance_Sheet'!T10+'P&amp;L_and_Balance_Sheet'!M10</f>
        <v>2464</v>
      </c>
      <c r="I9" s="15">
        <f t="shared" si="1"/>
        <v>2596</v>
      </c>
    </row>
    <row r="10">
      <c r="A10" s="16">
        <v>43983.0</v>
      </c>
      <c r="B10" s="29">
        <f t="shared" si="2"/>
        <v>2596</v>
      </c>
      <c r="C10" s="5">
        <f>'P&amp;L_and_Balance_Sheet'!C11+'P&amp;L_and_Balance_Sheet'!D11</f>
        <v>3450</v>
      </c>
      <c r="D10" s="5">
        <v>0.0</v>
      </c>
      <c r="E10" s="30">
        <f>'P&amp;L_and_Balance_Sheet'!E11+'P&amp;L_and_Balance_Sheet'!F11</f>
        <v>0</v>
      </c>
      <c r="F10" s="6">
        <v>0.0</v>
      </c>
      <c r="G10" s="6">
        <v>100.0</v>
      </c>
      <c r="H10" s="31">
        <f>'P&amp;L_and_Balance_Sheet'!H11+'P&amp;L_and_Balance_Sheet'!I11+'P&amp;L_and_Balance_Sheet'!J11+'P&amp;L_and_Balance_Sheet'!K11+'P&amp;L_and_Balance_Sheet'!O11+'P&amp;L_and_Balance_Sheet'!S11+'P&amp;L_and_Balance_Sheet'!T11+'P&amp;L_and_Balance_Sheet'!M11</f>
        <v>2464</v>
      </c>
      <c r="I10" s="15">
        <f t="shared" si="1"/>
        <v>3482</v>
      </c>
    </row>
    <row r="11">
      <c r="A11" s="16">
        <v>44013.0</v>
      </c>
      <c r="B11" s="29">
        <f t="shared" si="2"/>
        <v>3482</v>
      </c>
      <c r="C11" s="5">
        <f>'P&amp;L_and_Balance_Sheet'!C12+'P&amp;L_and_Balance_Sheet'!D12</f>
        <v>4600</v>
      </c>
      <c r="D11" s="5">
        <v>0.0</v>
      </c>
      <c r="E11" s="30">
        <f>'P&amp;L_and_Balance_Sheet'!E12+'P&amp;L_and_Balance_Sheet'!F12</f>
        <v>500</v>
      </c>
      <c r="F11" s="6">
        <v>0.0</v>
      </c>
      <c r="G11" s="6">
        <v>100.0</v>
      </c>
      <c r="H11" s="31">
        <f>'P&amp;L_and_Balance_Sheet'!H12+'P&amp;L_and_Balance_Sheet'!I12+'P&amp;L_and_Balance_Sheet'!J12+'P&amp;L_and_Balance_Sheet'!K12+'P&amp;L_and_Balance_Sheet'!O12+'P&amp;L_and_Balance_Sheet'!S12+'P&amp;L_and_Balance_Sheet'!T12+'P&amp;L_and_Balance_Sheet'!M12</f>
        <v>2677</v>
      </c>
      <c r="I11" s="15">
        <f t="shared" si="1"/>
        <v>5805</v>
      </c>
    </row>
    <row r="12">
      <c r="A12" s="16">
        <v>44044.0</v>
      </c>
      <c r="B12" s="29">
        <f t="shared" si="2"/>
        <v>5805</v>
      </c>
      <c r="C12" s="5">
        <f>'P&amp;L_and_Balance_Sheet'!C13+'P&amp;L_and_Balance_Sheet'!D13</f>
        <v>4600</v>
      </c>
      <c r="D12" s="5">
        <v>0.0</v>
      </c>
      <c r="E12" s="30">
        <f>'P&amp;L_and_Balance_Sheet'!E13+'P&amp;L_and_Balance_Sheet'!F13</f>
        <v>500</v>
      </c>
      <c r="F12" s="6">
        <v>0.0</v>
      </c>
      <c r="G12" s="6">
        <v>200.0</v>
      </c>
      <c r="H12" s="31">
        <f>'P&amp;L_and_Balance_Sheet'!H13+'P&amp;L_and_Balance_Sheet'!I13+'P&amp;L_and_Balance_Sheet'!J13+'P&amp;L_and_Balance_Sheet'!K13+'P&amp;L_and_Balance_Sheet'!O13+'P&amp;L_and_Balance_Sheet'!S13+'P&amp;L_and_Balance_Sheet'!T13+'P&amp;L_and_Balance_Sheet'!M13</f>
        <v>2777</v>
      </c>
      <c r="I12" s="15">
        <f t="shared" si="1"/>
        <v>7928</v>
      </c>
    </row>
    <row r="13">
      <c r="A13" s="16">
        <v>44075.0</v>
      </c>
      <c r="B13" s="29">
        <f t="shared" si="2"/>
        <v>7928</v>
      </c>
      <c r="C13" s="5">
        <f>'P&amp;L_and_Balance_Sheet'!C14+'P&amp;L_and_Balance_Sheet'!D14</f>
        <v>4600</v>
      </c>
      <c r="D13" s="5">
        <v>0.0</v>
      </c>
      <c r="E13" s="30">
        <f>'P&amp;L_and_Balance_Sheet'!E14+'P&amp;L_and_Balance_Sheet'!F14</f>
        <v>500</v>
      </c>
      <c r="F13" s="6">
        <v>0.0</v>
      </c>
      <c r="G13" s="6">
        <v>200.0</v>
      </c>
      <c r="H13" s="31">
        <f>'P&amp;L_and_Balance_Sheet'!H14+'P&amp;L_and_Balance_Sheet'!I14+'P&amp;L_and_Balance_Sheet'!J14+'P&amp;L_and_Balance_Sheet'!K14+'P&amp;L_and_Balance_Sheet'!O14+'P&amp;L_and_Balance_Sheet'!S14+'P&amp;L_and_Balance_Sheet'!T14+'P&amp;L_and_Balance_Sheet'!M14</f>
        <v>2777</v>
      </c>
      <c r="I13" s="15">
        <f t="shared" si="1"/>
        <v>10051</v>
      </c>
    </row>
    <row r="14">
      <c r="A14" s="22">
        <v>44105.0</v>
      </c>
      <c r="B14" s="29">
        <f t="shared" si="2"/>
        <v>10051</v>
      </c>
      <c r="C14" s="5">
        <f>'P&amp;L_and_Balance_Sheet'!C15+'P&amp;L_and_Balance_Sheet'!D15</f>
        <v>4600</v>
      </c>
      <c r="D14" s="5">
        <v>0.0</v>
      </c>
      <c r="E14" s="30">
        <f>'P&amp;L_and_Balance_Sheet'!E15+'P&amp;L_and_Balance_Sheet'!F15</f>
        <v>500</v>
      </c>
      <c r="F14" s="6">
        <v>0.0</v>
      </c>
      <c r="G14" s="6">
        <v>200.0</v>
      </c>
      <c r="H14" s="32">
        <f>'P&amp;L_and_Balance_Sheet'!H15+'P&amp;L_and_Balance_Sheet'!I15+'P&amp;L_and_Balance_Sheet'!J15+'P&amp;L_and_Balance_Sheet'!K15+'P&amp;L_and_Balance_Sheet'!O15+'P&amp;L_and_Balance_Sheet'!S15+'P&amp;L_and_Balance_Sheet'!T15+'P&amp;L_and_Balance_Sheet'!M15</f>
        <v>2777</v>
      </c>
      <c r="I14" s="33">
        <f t="shared" si="1"/>
        <v>12174</v>
      </c>
    </row>
    <row r="15">
      <c r="A15" s="22">
        <v>44136.0</v>
      </c>
      <c r="B15" s="34">
        <f t="shared" si="2"/>
        <v>12174</v>
      </c>
      <c r="C15" s="5">
        <f>'P&amp;L_and_Balance_Sheet'!C16+'P&amp;L_and_Balance_Sheet'!D16</f>
        <v>2300</v>
      </c>
      <c r="D15" s="5">
        <v>0.0</v>
      </c>
      <c r="E15" s="30">
        <f>'P&amp;L_and_Balance_Sheet'!E16+'P&amp;L_and_Balance_Sheet'!F16</f>
        <v>600</v>
      </c>
      <c r="F15" s="35">
        <f>'P&amp;L_and_Balance_Sheet'!N15</f>
        <v>1435.250502</v>
      </c>
      <c r="G15" s="6">
        <v>200.0</v>
      </c>
      <c r="H15" s="31">
        <f>'P&amp;L_and_Balance_Sheet'!H16+'P&amp;L_and_Balance_Sheet'!I16+'P&amp;L_and_Balance_Sheet'!J16+'P&amp;L_and_Balance_Sheet'!K16+'P&amp;L_and_Balance_Sheet'!O16+'P&amp;L_and_Balance_Sheet'!S16+'P&amp;L_and_Balance_Sheet'!T16+'P&amp;L_and_Balance_Sheet'!M16</f>
        <v>3521</v>
      </c>
      <c r="I15" s="33">
        <f t="shared" si="1"/>
        <v>9917.749498</v>
      </c>
    </row>
    <row r="16">
      <c r="A16" s="22">
        <v>44166.0</v>
      </c>
      <c r="B16" s="34">
        <f t="shared" si="2"/>
        <v>9917.749498</v>
      </c>
      <c r="C16" s="5">
        <f>'P&amp;L_and_Balance_Sheet'!C17+'P&amp;L_and_Balance_Sheet'!D17</f>
        <v>4600</v>
      </c>
      <c r="D16" s="5">
        <v>0.0</v>
      </c>
      <c r="E16" s="30">
        <f>'P&amp;L_and_Balance_Sheet'!E17+'P&amp;L_and_Balance_Sheet'!F17</f>
        <v>1650</v>
      </c>
      <c r="F16" s="6">
        <v>0.0</v>
      </c>
      <c r="G16" s="6">
        <v>200.0</v>
      </c>
      <c r="H16" s="31">
        <f>'P&amp;L_and_Balance_Sheet'!H17+'P&amp;L_and_Balance_Sheet'!I17+'P&amp;L_and_Balance_Sheet'!J17+'P&amp;L_and_Balance_Sheet'!K17+'P&amp;L_and_Balance_Sheet'!O17+'P&amp;L_and_Balance_Sheet'!S17+'P&amp;L_and_Balance_Sheet'!T17+'P&amp;L_and_Balance_Sheet'!M17</f>
        <v>4557</v>
      </c>
      <c r="I16" s="33">
        <f t="shared" si="1"/>
        <v>11410.7495</v>
      </c>
    </row>
    <row r="17">
      <c r="A17" s="16">
        <v>44197.0</v>
      </c>
      <c r="B17" s="34">
        <f t="shared" si="2"/>
        <v>11410.7495</v>
      </c>
      <c r="C17" s="5">
        <f>'P&amp;L_and_Balance_Sheet'!C18+'P&amp;L_and_Balance_Sheet'!D18</f>
        <v>3450</v>
      </c>
      <c r="D17" s="5">
        <v>0.0</v>
      </c>
      <c r="E17" s="30">
        <f>'P&amp;L_and_Balance_Sheet'!E18+'P&amp;L_and_Balance_Sheet'!F18</f>
        <v>2000</v>
      </c>
      <c r="F17" s="6">
        <v>0.0</v>
      </c>
      <c r="G17" s="6">
        <v>200.0</v>
      </c>
      <c r="H17" s="31">
        <f>'P&amp;L_and_Balance_Sheet'!H18+'P&amp;L_and_Balance_Sheet'!I18+'P&amp;L_and_Balance_Sheet'!J18+'P&amp;L_and_Balance_Sheet'!K18+'P&amp;L_and_Balance_Sheet'!O18+'P&amp;L_and_Balance_Sheet'!S18+'P&amp;L_and_Balance_Sheet'!T18+'P&amp;L_and_Balance_Sheet'!M18</f>
        <v>2964</v>
      </c>
      <c r="I17" s="33">
        <f t="shared" si="1"/>
        <v>13696.7495</v>
      </c>
    </row>
    <row r="18">
      <c r="A18" s="16">
        <v>44228.0</v>
      </c>
      <c r="B18" s="34">
        <f t="shared" si="2"/>
        <v>13696.7495</v>
      </c>
      <c r="C18" s="5">
        <f>'P&amp;L_and_Balance_Sheet'!C19+'P&amp;L_and_Balance_Sheet'!D19</f>
        <v>4600</v>
      </c>
      <c r="D18" s="5">
        <v>0.0</v>
      </c>
      <c r="E18" s="30">
        <f>'P&amp;L_and_Balance_Sheet'!E19+'P&amp;L_and_Balance_Sheet'!F19</f>
        <v>500</v>
      </c>
      <c r="F18" s="6">
        <v>0.0</v>
      </c>
      <c r="G18" s="6">
        <v>200.0</v>
      </c>
      <c r="H18" s="31">
        <f>'P&amp;L_and_Balance_Sheet'!H19+'P&amp;L_and_Balance_Sheet'!I19+'P&amp;L_and_Balance_Sheet'!J19+'P&amp;L_and_Balance_Sheet'!K19+'P&amp;L_and_Balance_Sheet'!O19+'P&amp;L_and_Balance_Sheet'!S19+'P&amp;L_and_Balance_Sheet'!T19+'P&amp;L_and_Balance_Sheet'!M19</f>
        <v>4377</v>
      </c>
      <c r="I18" s="33">
        <f t="shared" si="1"/>
        <v>14219.7495</v>
      </c>
    </row>
  </sheetData>
  <drawing r:id="rId1"/>
</worksheet>
</file>