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\II ano\II Semestre\Mecanica dos fluidos\Pratica\"/>
    </mc:Choice>
  </mc:AlternateContent>
  <xr:revisionPtr revIDLastSave="0" documentId="8_{1E20C783-1777-4289-B9C2-CC1DFB8B01F7}" xr6:coauthVersionLast="47" xr6:coauthVersionMax="47" xr10:uidLastSave="{00000000-0000-0000-0000-000000000000}"/>
  <bookViews>
    <workbookView xWindow="-108" yWindow="-108" windowWidth="23256" windowHeight="13896" xr2:uid="{DA9A9859-DAAF-4B77-A0E0-0E99A707BB5F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  <c r="M34" i="1"/>
  <c r="N34" i="1"/>
  <c r="O34" i="1"/>
  <c r="P34" i="1"/>
  <c r="Q34" i="1"/>
  <c r="L34" i="1"/>
  <c r="M26" i="1"/>
  <c r="N26" i="1"/>
  <c r="O26" i="1"/>
  <c r="P26" i="1"/>
  <c r="Q26" i="1"/>
  <c r="L26" i="1"/>
  <c r="C34" i="1"/>
  <c r="D34" i="1"/>
  <c r="E34" i="1"/>
  <c r="F34" i="1"/>
  <c r="G34" i="1"/>
  <c r="H34" i="1"/>
  <c r="D26" i="1"/>
  <c r="E26" i="1"/>
  <c r="F26" i="1"/>
  <c r="G26" i="1"/>
  <c r="H26" i="1"/>
  <c r="C26" i="1"/>
  <c r="AQ10" i="1"/>
  <c r="AR10" i="1"/>
  <c r="AS10" i="1"/>
  <c r="AT10" i="1"/>
  <c r="AU10" i="1"/>
  <c r="AP10" i="1"/>
  <c r="AQ9" i="1"/>
  <c r="AR9" i="1"/>
  <c r="AS9" i="1"/>
  <c r="AS12" i="1" s="1"/>
  <c r="AT9" i="1"/>
  <c r="AU9" i="1"/>
  <c r="AP9" i="1"/>
  <c r="AU7" i="1"/>
  <c r="AT7" i="1"/>
  <c r="AS7" i="1"/>
  <c r="AR7" i="1"/>
  <c r="AQ7" i="1"/>
  <c r="AP7" i="1"/>
  <c r="AU6" i="1"/>
  <c r="AT6" i="1"/>
  <c r="AS6" i="1"/>
  <c r="AR6" i="1"/>
  <c r="AQ6" i="1"/>
  <c r="AU4" i="1"/>
  <c r="AU3" i="1"/>
  <c r="AQ4" i="1"/>
  <c r="AR4" i="1"/>
  <c r="AS4" i="1"/>
  <c r="AT4" i="1"/>
  <c r="AP4" i="1"/>
  <c r="AP6" i="1"/>
  <c r="AQ3" i="1"/>
  <c r="AR3" i="1"/>
  <c r="AS3" i="1"/>
  <c r="AT3" i="1"/>
  <c r="AP3" i="1"/>
  <c r="AQ13" i="1"/>
  <c r="AP13" i="1"/>
  <c r="AR12" i="1"/>
  <c r="AQ12" i="1"/>
  <c r="AP12" i="1"/>
  <c r="AU13" i="1"/>
  <c r="AT13" i="1"/>
  <c r="AS13" i="1"/>
  <c r="AR13" i="1"/>
  <c r="AU12" i="1"/>
  <c r="Z15" i="1"/>
  <c r="Y15" i="1"/>
  <c r="X15" i="1"/>
  <c r="W15" i="1"/>
  <c r="V15" i="1"/>
  <c r="Z14" i="1"/>
  <c r="Y14" i="1"/>
  <c r="X14" i="1"/>
  <c r="W14" i="1"/>
  <c r="V14" i="1"/>
  <c r="U15" i="1"/>
  <c r="U14" i="1"/>
  <c r="V12" i="1"/>
  <c r="W12" i="1"/>
  <c r="X12" i="1"/>
  <c r="Y12" i="1"/>
  <c r="Z12" i="1"/>
  <c r="U12" i="1"/>
  <c r="V11" i="1"/>
  <c r="W11" i="1"/>
  <c r="X11" i="1"/>
  <c r="Y11" i="1"/>
  <c r="Z11" i="1"/>
  <c r="U11" i="1"/>
  <c r="AH5" i="1"/>
  <c r="AG5" i="1"/>
  <c r="AF5" i="1"/>
  <c r="AE5" i="1"/>
  <c r="AI4" i="1"/>
  <c r="AI5" i="1" s="1"/>
  <c r="Z9" i="1"/>
  <c r="Y9" i="1"/>
  <c r="X9" i="1"/>
  <c r="W9" i="1"/>
  <c r="V9" i="1"/>
  <c r="U9" i="1"/>
  <c r="Z8" i="1"/>
  <c r="Y8" i="1"/>
  <c r="X8" i="1"/>
  <c r="W8" i="1"/>
  <c r="V8" i="1"/>
  <c r="U8" i="1"/>
  <c r="V6" i="1"/>
  <c r="W6" i="1"/>
  <c r="X6" i="1"/>
  <c r="Y6" i="1"/>
  <c r="Z6" i="1"/>
  <c r="U6" i="1"/>
  <c r="Z5" i="1"/>
  <c r="D22" i="1"/>
  <c r="D23" i="1"/>
  <c r="Y5" i="1"/>
  <c r="V5" i="1"/>
  <c r="W5" i="1"/>
  <c r="X5" i="1"/>
  <c r="U5" i="1"/>
  <c r="L24" i="1"/>
  <c r="M29" i="1"/>
  <c r="N29" i="1"/>
  <c r="O29" i="1"/>
  <c r="P29" i="1"/>
  <c r="Q29" i="1"/>
  <c r="L29" i="1"/>
  <c r="G218" i="1"/>
  <c r="G217" i="1"/>
  <c r="G216" i="1"/>
  <c r="G215" i="1"/>
  <c r="G214" i="1"/>
  <c r="G213" i="1"/>
  <c r="H213" i="1" s="1"/>
  <c r="F213" i="1"/>
  <c r="H201" i="1"/>
  <c r="G202" i="1"/>
  <c r="G203" i="1"/>
  <c r="G204" i="1"/>
  <c r="G205" i="1"/>
  <c r="G206" i="1"/>
  <c r="G201" i="1"/>
  <c r="F201" i="1"/>
  <c r="G39" i="1"/>
  <c r="F39" i="1"/>
  <c r="D39" i="1"/>
  <c r="E39" i="1"/>
  <c r="J4" i="4"/>
  <c r="P17" i="4"/>
  <c r="P16" i="4"/>
  <c r="P15" i="4"/>
  <c r="P14" i="4"/>
  <c r="P13" i="4"/>
  <c r="P12" i="4"/>
  <c r="I16" i="4"/>
  <c r="J16" i="4" s="1"/>
  <c r="I15" i="4"/>
  <c r="J15" i="4" s="1"/>
  <c r="I14" i="4"/>
  <c r="J14" i="4" s="1"/>
  <c r="I13" i="4"/>
  <c r="J13" i="4" s="1"/>
  <c r="I12" i="4"/>
  <c r="I8" i="4"/>
  <c r="J8" i="4" s="1"/>
  <c r="I7" i="4"/>
  <c r="J7" i="4" s="1"/>
  <c r="I6" i="4"/>
  <c r="J6" i="4" s="1"/>
  <c r="I5" i="4"/>
  <c r="J5" i="4" s="1"/>
  <c r="I4" i="4"/>
  <c r="I9" i="4" s="1"/>
  <c r="N149" i="1"/>
  <c r="N150" i="1"/>
  <c r="N151" i="1"/>
  <c r="N152" i="1"/>
  <c r="N153" i="1"/>
  <c r="N154" i="1"/>
  <c r="N141" i="1"/>
  <c r="N142" i="1"/>
  <c r="N143" i="1"/>
  <c r="N144" i="1"/>
  <c r="N145" i="1"/>
  <c r="N146" i="1"/>
  <c r="G141" i="1"/>
  <c r="G142" i="1"/>
  <c r="G143" i="1"/>
  <c r="G144" i="1"/>
  <c r="G145" i="1"/>
  <c r="G146" i="1"/>
  <c r="M101" i="1"/>
  <c r="M102" i="1"/>
  <c r="M103" i="1"/>
  <c r="M104" i="1"/>
  <c r="M105" i="1"/>
  <c r="F101" i="1"/>
  <c r="F102" i="1"/>
  <c r="F103" i="1"/>
  <c r="F104" i="1"/>
  <c r="F105" i="1"/>
  <c r="F106" i="1"/>
  <c r="N113" i="1"/>
  <c r="N114" i="1"/>
  <c r="N115" i="1"/>
  <c r="N116" i="1"/>
  <c r="N117" i="1"/>
  <c r="N118" i="1"/>
  <c r="G118" i="1"/>
  <c r="G117" i="1"/>
  <c r="G116" i="1"/>
  <c r="G115" i="1"/>
  <c r="C22" i="1"/>
  <c r="C30" i="1" s="1"/>
  <c r="E35" i="3"/>
  <c r="F35" i="3"/>
  <c r="G35" i="3"/>
  <c r="D35" i="3"/>
  <c r="P21" i="3"/>
  <c r="O21" i="3"/>
  <c r="N21" i="3"/>
  <c r="M21" i="3"/>
  <c r="P20" i="3"/>
  <c r="O20" i="3"/>
  <c r="N20" i="3"/>
  <c r="M20" i="3"/>
  <c r="I13" i="3"/>
  <c r="M16" i="3"/>
  <c r="P17" i="3"/>
  <c r="P16" i="3"/>
  <c r="P15" i="3"/>
  <c r="P14" i="3"/>
  <c r="O17" i="3"/>
  <c r="O16" i="3"/>
  <c r="O15" i="3"/>
  <c r="O14" i="3"/>
  <c r="N17" i="3"/>
  <c r="N16" i="3"/>
  <c r="N15" i="3"/>
  <c r="N14" i="3"/>
  <c r="M17" i="3"/>
  <c r="M15" i="3"/>
  <c r="M14" i="3"/>
  <c r="P13" i="3"/>
  <c r="M13" i="3"/>
  <c r="N13" i="3"/>
  <c r="O13" i="3"/>
  <c r="Z32" i="3"/>
  <c r="AA30" i="3"/>
  <c r="M9" i="3"/>
  <c r="AB32" i="3"/>
  <c r="AC32" i="3"/>
  <c r="P9" i="3"/>
  <c r="AD32" i="3"/>
  <c r="S9" i="3"/>
  <c r="S5" i="3"/>
  <c r="S6" i="3"/>
  <c r="S7" i="3"/>
  <c r="S8" i="3"/>
  <c r="S4" i="3"/>
  <c r="P5" i="3"/>
  <c r="P6" i="3"/>
  <c r="P7" i="3"/>
  <c r="P8" i="3"/>
  <c r="P4" i="3"/>
  <c r="M5" i="3"/>
  <c r="M6" i="3"/>
  <c r="M7" i="3"/>
  <c r="M8" i="3"/>
  <c r="M4" i="3"/>
  <c r="J5" i="3"/>
  <c r="J6" i="3"/>
  <c r="J7" i="3"/>
  <c r="J8" i="3"/>
  <c r="J4" i="3"/>
  <c r="J9" i="3" s="1"/>
  <c r="X30" i="3"/>
  <c r="Y30" i="3"/>
  <c r="AE30" i="3"/>
  <c r="Y31" i="3"/>
  <c r="Z31" i="3"/>
  <c r="AA31" i="3"/>
  <c r="AE31" i="3"/>
  <c r="Y32" i="3"/>
  <c r="AE32" i="3"/>
  <c r="Y33" i="3"/>
  <c r="AE33" i="3"/>
  <c r="Y34" i="3"/>
  <c r="Z34" i="3"/>
  <c r="AA34" i="3"/>
  <c r="AB34" i="3"/>
  <c r="AC34" i="3"/>
  <c r="AE34" i="3"/>
  <c r="X34" i="3"/>
  <c r="X33" i="3"/>
  <c r="X32" i="3"/>
  <c r="X31" i="3"/>
  <c r="E34" i="3"/>
  <c r="F34" i="3"/>
  <c r="G34" i="3"/>
  <c r="D34" i="3"/>
  <c r="AT12" i="1" l="1"/>
  <c r="I17" i="4"/>
  <c r="J12" i="4"/>
  <c r="J17" i="4" s="1"/>
  <c r="J9" i="4"/>
  <c r="M106" i="1"/>
  <c r="AD31" i="3"/>
  <c r="AD36" i="3" s="1"/>
  <c r="AC31" i="3"/>
  <c r="AB31" i="3"/>
  <c r="AC33" i="3"/>
  <c r="AB33" i="3"/>
  <c r="AA33" i="3"/>
  <c r="AA32" i="3"/>
  <c r="AD34" i="3"/>
  <c r="AD33" i="3"/>
  <c r="AD30" i="3"/>
  <c r="AC30" i="3"/>
  <c r="AB30" i="3"/>
  <c r="Z33" i="3"/>
  <c r="Z30" i="3"/>
  <c r="AE36" i="3"/>
  <c r="AA36" i="3"/>
  <c r="Z36" i="3"/>
  <c r="Y36" i="3"/>
  <c r="X36" i="3"/>
  <c r="AB36" i="3" l="1"/>
  <c r="AC36" i="3"/>
  <c r="O39" i="1" l="1"/>
  <c r="N39" i="1"/>
  <c r="M39" i="1"/>
  <c r="P39" i="1"/>
  <c r="Q39" i="1"/>
  <c r="H39" i="1"/>
  <c r="L23" i="1"/>
  <c r="M22" i="1"/>
  <c r="L22" i="1"/>
  <c r="L30" i="1" s="1"/>
  <c r="N22" i="1"/>
  <c r="O22" i="1"/>
  <c r="P22" i="1"/>
  <c r="Q22" i="1"/>
  <c r="M23" i="1"/>
  <c r="M24" i="1" s="1"/>
  <c r="N23" i="1"/>
  <c r="N24" i="1" s="1"/>
  <c r="O23" i="1"/>
  <c r="O24" i="1" s="1"/>
  <c r="P23" i="1"/>
  <c r="P24" i="1" s="1"/>
  <c r="Q23" i="1"/>
  <c r="Q24" i="1" s="1"/>
  <c r="E23" i="1"/>
  <c r="F23" i="1"/>
  <c r="G23" i="1"/>
  <c r="H23" i="1"/>
  <c r="C23" i="1"/>
  <c r="E22" i="1"/>
  <c r="F22" i="1"/>
  <c r="G22" i="1"/>
  <c r="H22" i="1"/>
  <c r="D12" i="1"/>
  <c r="D16" i="1"/>
  <c r="D15" i="1"/>
  <c r="D14" i="1"/>
  <c r="D13" i="1"/>
  <c r="D17" i="1" s="1"/>
  <c r="M13" i="1"/>
  <c r="M14" i="1"/>
  <c r="M15" i="1"/>
  <c r="M16" i="1"/>
  <c r="M12" i="1"/>
  <c r="M17" i="1" s="1"/>
  <c r="E24" i="1" l="1"/>
  <c r="M28" i="1"/>
  <c r="L28" i="1"/>
  <c r="Q28" i="1"/>
  <c r="C28" i="1"/>
  <c r="C29" i="1" s="1"/>
  <c r="F28" i="1"/>
  <c r="F29" i="1" s="1"/>
  <c r="H24" i="1"/>
  <c r="G24" i="1"/>
  <c r="F24" i="1"/>
  <c r="N105" i="1"/>
  <c r="N101" i="1"/>
  <c r="N103" i="1"/>
  <c r="N104" i="1"/>
  <c r="N102" i="1"/>
  <c r="G101" i="1"/>
  <c r="G102" i="1"/>
  <c r="G103" i="1"/>
  <c r="G104" i="1"/>
  <c r="G105" i="1"/>
  <c r="C24" i="1"/>
  <c r="C31" i="1" s="1"/>
  <c r="C33" i="1" s="1"/>
  <c r="E113" i="1"/>
  <c r="G113" i="1" s="1"/>
  <c r="E114" i="1"/>
  <c r="G114" i="1" s="1"/>
  <c r="D24" i="1"/>
  <c r="N12" i="1"/>
  <c r="N13" i="1"/>
  <c r="N14" i="1"/>
  <c r="N15" i="1"/>
  <c r="N16" i="1"/>
  <c r="E12" i="1"/>
  <c r="E13" i="1"/>
  <c r="E14" i="1"/>
  <c r="E15" i="1"/>
  <c r="E16" i="1"/>
  <c r="L31" i="1"/>
  <c r="O28" i="1"/>
  <c r="N28" i="1"/>
  <c r="P28" i="1"/>
  <c r="C25" i="1"/>
  <c r="E25" i="1"/>
  <c r="G28" i="1"/>
  <c r="G29" i="1" s="1"/>
  <c r="H28" i="1"/>
  <c r="H29" i="1" s="1"/>
  <c r="E28" i="1"/>
  <c r="E29" i="1" s="1"/>
  <c r="D28" i="1"/>
  <c r="D29" i="1" s="1"/>
  <c r="N30" i="1" l="1"/>
  <c r="M30" i="1"/>
  <c r="M31" i="1" s="1"/>
  <c r="N31" i="1"/>
  <c r="O30" i="1"/>
  <c r="O31" i="1" s="1"/>
  <c r="L32" i="1"/>
  <c r="N17" i="1"/>
  <c r="G106" i="1"/>
  <c r="N106" i="1"/>
  <c r="P30" i="1"/>
  <c r="P31" i="1" s="1"/>
  <c r="Q30" i="1"/>
  <c r="Q31" i="1" s="1"/>
  <c r="E30" i="1"/>
  <c r="E31" i="1" s="1"/>
  <c r="F30" i="1"/>
  <c r="H30" i="1"/>
  <c r="D30" i="1"/>
  <c r="D31" i="1" s="1"/>
  <c r="G30" i="1"/>
  <c r="G31" i="1" s="1"/>
  <c r="G25" i="1"/>
  <c r="E17" i="1"/>
  <c r="F25" i="1"/>
  <c r="H25" i="1"/>
  <c r="D25" i="1"/>
  <c r="Q25" i="1"/>
  <c r="P25" i="1"/>
  <c r="L25" i="1"/>
  <c r="O25" i="1"/>
  <c r="N25" i="1"/>
  <c r="M25" i="1"/>
  <c r="Q35" i="1"/>
  <c r="P35" i="1"/>
  <c r="M35" i="1"/>
  <c r="N35" i="1"/>
  <c r="O35" i="1"/>
  <c r="L35" i="1"/>
  <c r="C35" i="1"/>
  <c r="G35" i="1"/>
  <c r="D35" i="1"/>
  <c r="E35" i="1"/>
  <c r="F35" i="1"/>
  <c r="H35" i="1"/>
  <c r="M32" i="1" l="1"/>
  <c r="G32" i="1"/>
  <c r="G33" i="1"/>
  <c r="H31" i="1"/>
  <c r="H32" i="1" s="1"/>
  <c r="F31" i="1"/>
  <c r="F32" i="1" s="1"/>
  <c r="L33" i="1"/>
  <c r="O32" i="1"/>
  <c r="O33" i="1"/>
  <c r="N32" i="1"/>
  <c r="N33" i="1"/>
  <c r="M33" i="1"/>
  <c r="P32" i="1"/>
  <c r="P33" i="1"/>
  <c r="Q32" i="1"/>
  <c r="Q33" i="1"/>
  <c r="E32" i="1"/>
  <c r="E33" i="1"/>
  <c r="D32" i="1"/>
  <c r="D33" i="1"/>
  <c r="C32" i="1"/>
  <c r="F33" i="1" l="1"/>
  <c r="H33" i="1"/>
</calcChain>
</file>

<file path=xl/sharedStrings.xml><?xml version="1.0" encoding="utf-8"?>
<sst xmlns="http://schemas.openxmlformats.org/spreadsheetml/2006/main" count="334" uniqueCount="101">
  <si>
    <t>Divergente</t>
  </si>
  <si>
    <t>Venturi 1 - Convergente</t>
  </si>
  <si>
    <t>Venturi 2 - Divergente</t>
  </si>
  <si>
    <t>Convergente</t>
  </si>
  <si>
    <t>Total</t>
  </si>
  <si>
    <t>Velocidades teóricas</t>
  </si>
  <si>
    <t>distâncias</t>
  </si>
  <si>
    <t>Velocidades experimentais</t>
  </si>
  <si>
    <t>a</t>
  </si>
  <si>
    <t>b</t>
  </si>
  <si>
    <t>c</t>
  </si>
  <si>
    <t>d</t>
  </si>
  <si>
    <t>e</t>
  </si>
  <si>
    <t>f</t>
  </si>
  <si>
    <t>L/Lmax</t>
  </si>
  <si>
    <t>P estatica (±0.5 mmH2O)</t>
  </si>
  <si>
    <t>Vt/vtmax</t>
  </si>
  <si>
    <t>Po (±0.5 mm H2O)</t>
  </si>
  <si>
    <t>Vexp/vexpmax</t>
  </si>
  <si>
    <t>P com sonda (±0.5 mm H2O)</t>
  </si>
  <si>
    <t>Diametro da secção (mm)</t>
  </si>
  <si>
    <t>Diametro da secção(mm)</t>
  </si>
  <si>
    <t>P teoricas</t>
  </si>
  <si>
    <t>Pexp</t>
  </si>
  <si>
    <t>Volume (±0.000125 m3)</t>
  </si>
  <si>
    <t>Tempo (±0.1 s)</t>
  </si>
  <si>
    <t>Caudal (m^3/s)</t>
  </si>
  <si>
    <t>Erro associado ao caudal</t>
  </si>
  <si>
    <t>Pt/Ptmax</t>
  </si>
  <si>
    <t>Pexp/pexpmax</t>
  </si>
  <si>
    <t>Média:</t>
  </si>
  <si>
    <t>Temperatura da Agua (±0.25ºC):</t>
  </si>
  <si>
    <t>Massa Volúmica a 25 ºC (kg/m^3)</t>
  </si>
  <si>
    <t>Massa Volúmica a 25 ºC  (kg/m^3)</t>
  </si>
  <si>
    <t>Incropera</t>
  </si>
  <si>
    <t>EXP</t>
  </si>
  <si>
    <t>P estatica(Pa)</t>
  </si>
  <si>
    <t>Po(Pa)</t>
  </si>
  <si>
    <t>V exp</t>
  </si>
  <si>
    <t>V exp/Vexp inicial</t>
  </si>
  <si>
    <t>V exp/ Vexp inicial</t>
  </si>
  <si>
    <t>TEO</t>
  </si>
  <si>
    <t>V teo(m/s)</t>
  </si>
  <si>
    <t>P Dinamica (Pa)</t>
  </si>
  <si>
    <t>Po(mm H2O) = cota média energia (ponto1 valor téorico)</t>
  </si>
  <si>
    <t>P estática (Pa)</t>
  </si>
  <si>
    <t>V teo / V teo inicial</t>
  </si>
  <si>
    <t>Ponto</t>
  </si>
  <si>
    <t>Dissipação de energia no venturi (% de Energia inicial)</t>
  </si>
  <si>
    <t>Energia inicial = energia no ponto anterior c valor experimental</t>
  </si>
  <si>
    <t>Energia inicial = energia no ponto anterior</t>
  </si>
  <si>
    <t>V exp (m/s)</t>
  </si>
  <si>
    <t>V teo (m/s)</t>
  </si>
  <si>
    <t>Erro (%)</t>
  </si>
  <si>
    <t>% de Enegia Dissipada</t>
  </si>
  <si>
    <t>P estatica exp (Pa)</t>
  </si>
  <si>
    <t>P estatica teo (Pa)</t>
  </si>
  <si>
    <t>Po exp (Pa)</t>
  </si>
  <si>
    <t>Po teo média (Pa)</t>
  </si>
  <si>
    <t>Po teo (Pa)</t>
  </si>
  <si>
    <t>P0</t>
  </si>
  <si>
    <t>Média</t>
  </si>
  <si>
    <t>desvio</t>
  </si>
  <si>
    <t>MEDIA desvio</t>
  </si>
  <si>
    <t>Objeto 1:</t>
  </si>
  <si>
    <t>Objeto 2:</t>
  </si>
  <si>
    <t>Tipo de escoamento</t>
  </si>
  <si>
    <t>Condições Observadas</t>
  </si>
  <si>
    <t>Volume de Agua(l)</t>
  </si>
  <si>
    <t>Tempo(s)</t>
  </si>
  <si>
    <t>h=</t>
  </si>
  <si>
    <t>Temperatura do Canal:</t>
  </si>
  <si>
    <t>Largura do Canal:</t>
  </si>
  <si>
    <t>Singularidade</t>
  </si>
  <si>
    <t>P (mm H2O))</t>
  </si>
  <si>
    <t>Caudal 1</t>
  </si>
  <si>
    <t>Caudal 2</t>
  </si>
  <si>
    <t>Caudal 3</t>
  </si>
  <si>
    <t>Caudal 4</t>
  </si>
  <si>
    <t>Volume (ml)</t>
  </si>
  <si>
    <t>caudal</t>
  </si>
  <si>
    <t>Erros</t>
  </si>
  <si>
    <t>9 (=2)</t>
  </si>
  <si>
    <t>Caudal1</t>
  </si>
  <si>
    <t>Caudal3</t>
  </si>
  <si>
    <t>Caudal4</t>
  </si>
  <si>
    <t>10 (=5)</t>
  </si>
  <si>
    <t>Area streita(mm2)</t>
  </si>
  <si>
    <t>Area larga(mm2)</t>
  </si>
  <si>
    <t>Velocidade estreito</t>
  </si>
  <si>
    <t>Velocidade larga</t>
  </si>
  <si>
    <t>Curva longa</t>
  </si>
  <si>
    <t>hl</t>
  </si>
  <si>
    <t>v^2/2g</t>
  </si>
  <si>
    <t>Posição 1</t>
  </si>
  <si>
    <t>Posição 2</t>
  </si>
  <si>
    <t>exp</t>
  </si>
  <si>
    <t>teo</t>
  </si>
  <si>
    <t>P estática exp /P  estática min exp</t>
  </si>
  <si>
    <t>P estática /P  estática min</t>
  </si>
  <si>
    <t>P estática exp/P  estática min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</si>
</sst>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"/>
    <numFmt numFmtId="166" formatCode="0.000"/>
    <numFmt numFmtId="167" formatCode="0.0E+00"/>
  </numFmts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7" xfId="0" applyBorder="1"/>
    <xf numFmtId="2" fontId="0" fillId="0" borderId="1" xfId="0" applyNumberFormat="1" applyBorder="1"/>
    <xf numFmtId="2" fontId="0" fillId="0" borderId="7" xfId="0" applyNumberFormat="1" applyBorder="1"/>
    <xf numFmtId="2" fontId="0" fillId="0" borderId="0" xfId="0" applyNumberFormat="1"/>
    <xf numFmtId="2" fontId="0" fillId="0" borderId="17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7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167" fontId="0" fillId="0" borderId="8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4" fillId="10" borderId="5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velocidades em</a:t>
            </a:r>
            <a:r>
              <a:rPr lang="en-US" baseline="0"/>
              <a:t> relação a velocidade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Sheet1!$C$35:$H$35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3.2348222141711092</c:v>
                </c:pt>
                <c:pt idx="2">
                  <c:v>4.4886526860097664</c:v>
                </c:pt>
                <c:pt idx="3">
                  <c:v>5.4589920517075736</c:v>
                </c:pt>
                <c:pt idx="4" formatCode="General">
                  <c:v>6.2500000000000009</c:v>
                </c:pt>
                <c:pt idx="5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4-450D-9191-24BDB714C9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Sheet1!$C$25:$H$25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4.1231056256177681</c:v>
                </c:pt>
                <c:pt idx="2">
                  <c:v>6.1644140029691394</c:v>
                </c:pt>
                <c:pt idx="3">
                  <c:v>7.81024967590686</c:v>
                </c:pt>
                <c:pt idx="4">
                  <c:v>9.000000000000238</c:v>
                </c:pt>
                <c:pt idx="5">
                  <c:v>4.5825756949559624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4-450D-9191-24BDB714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59456"/>
        <c:axId val="1856259936"/>
      </c:lineChart>
      <c:catAx>
        <c:axId val="18562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59936"/>
        <c:crosses val="autoZero"/>
        <c:auto val="1"/>
        <c:lblAlgn val="ctr"/>
        <c:lblOffset val="100"/>
        <c:noMultiLvlLbl val="0"/>
      </c:catAx>
      <c:valAx>
        <c:axId val="18562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Velocidades divergente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Velocidade experimental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Sheet1!$K$113:$K$118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Sheet1!$L$24:$Q$24</c:f>
              <c:numCache>
                <c:formatCode>0.000</c:formatCode>
                <c:ptCount val="6"/>
                <c:pt idx="0">
                  <c:v>0.41999999999999865</c:v>
                </c:pt>
                <c:pt idx="1">
                  <c:v>1.5272196960489999</c:v>
                </c:pt>
                <c:pt idx="2">
                  <c:v>1.4882204137828514</c:v>
                </c:pt>
                <c:pt idx="3">
                  <c:v>1.4345731072343437</c:v>
                </c:pt>
                <c:pt idx="4">
                  <c:v>1.2043255373859676</c:v>
                </c:pt>
                <c:pt idx="5">
                  <c:v>0.48497422611928503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7-4327-A26C-79C8FB184C01}"/>
            </c:ext>
          </c:extLst>
        </c:ser>
        <c:ser>
          <c:idx val="1"/>
          <c:order val="1"/>
          <c:tx>
            <c:v>Velocidade teórica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Sheet1!$K$113:$K$118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Sheet1!$L$28:$Q$28</c:f>
              <c:numCache>
                <c:formatCode>0.000</c:formatCode>
                <c:ptCount val="6"/>
                <c:pt idx="0">
                  <c:v>0.25373937249784106</c:v>
                </c:pt>
                <c:pt idx="1">
                  <c:v>1.5858710781115068</c:v>
                </c:pt>
                <c:pt idx="2">
                  <c:v>1.3851612176709818</c:v>
                </c:pt>
                <c:pt idx="3">
                  <c:v>1.1389479159088671</c:v>
                </c:pt>
                <c:pt idx="4">
                  <c:v>0.82080175876585404</c:v>
                </c:pt>
                <c:pt idx="5">
                  <c:v>0.25373937249784106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7-4327-A26C-79C8FB18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66415"/>
        <c:axId val="2112068335"/>
      </c:lineChart>
      <c:catAx>
        <c:axId val="21120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8335"/>
        <c:crosses val="autoZero"/>
        <c:auto val="1"/>
        <c:lblAlgn val="ctr"/>
        <c:lblOffset val="100"/>
        <c:noMultiLvlLbl val="0"/>
      </c:catAx>
      <c:valAx>
        <c:axId val="21120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Pressão convergente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Pressão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Sheet1!$K$181:$P$181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Sheet1!$C$26:$H$26</c:f>
              <c:numCache>
                <c:formatCode>General</c:formatCode>
                <c:ptCount val="6"/>
                <c:pt idx="0">
                  <c:v>1.4731182795698925</c:v>
                </c:pt>
                <c:pt idx="1">
                  <c:v>1.3655913978494623</c:v>
                </c:pt>
                <c:pt idx="2">
                  <c:v>1.2473118279569892</c:v>
                </c:pt>
                <c:pt idx="3">
                  <c:v>1.118279569892473</c:v>
                </c:pt>
                <c:pt idx="4">
                  <c:v>1</c:v>
                </c:pt>
                <c:pt idx="5">
                  <c:v>1.1290322580645162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2-4B74-9F69-BDA87489B392}"/>
            </c:ext>
          </c:extLst>
        </c:ser>
        <c:ser>
          <c:idx val="1"/>
          <c:order val="1"/>
          <c:tx>
            <c:v>Pressão teórica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Sheet1!$K$181:$P$181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Sheet1!$C$34:$H$34</c:f>
              <c:numCache>
                <c:formatCode>0.00</c:formatCode>
                <c:ptCount val="6"/>
                <c:pt idx="0">
                  <c:v>1.5272216524799136</c:v>
                </c:pt>
                <c:pt idx="1">
                  <c:v>1.3961302861026541</c:v>
                </c:pt>
                <c:pt idx="2">
                  <c:v>1.2619936262228566</c:v>
                </c:pt>
                <c:pt idx="3">
                  <c:v>1.1282910284433529</c:v>
                </c:pt>
                <c:pt idx="4">
                  <c:v>1</c:v>
                </c:pt>
                <c:pt idx="5">
                  <c:v>1.5272216524799136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2-4B74-9F69-BDA87489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955424"/>
        <c:axId val="1176953984"/>
      </c:lineChart>
      <c:catAx>
        <c:axId val="1176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53984"/>
        <c:crosses val="autoZero"/>
        <c:auto val="1"/>
        <c:lblAlgn val="ctr"/>
        <c:lblOffset val="100"/>
        <c:noMultiLvlLbl val="0"/>
      </c:catAx>
      <c:valAx>
        <c:axId val="1176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Pressão divergente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Pressão experimental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Sheet1!$K$113:$K$118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Sheet1!$L$22:$Q$22</c:f>
              <c:numCache>
                <c:formatCode>0.0</c:formatCode>
                <c:ptCount val="6"/>
                <c:pt idx="0">
                  <c:v>2668.4439600000005</c:v>
                </c:pt>
                <c:pt idx="1">
                  <c:v>1603.0212800000004</c:v>
                </c:pt>
                <c:pt idx="2">
                  <c:v>1612.7958000000001</c:v>
                </c:pt>
                <c:pt idx="3">
                  <c:v>1651.8938800000001</c:v>
                </c:pt>
                <c:pt idx="4">
                  <c:v>1954.9040000000002</c:v>
                </c:pt>
                <c:pt idx="5">
                  <c:v>2287.2376800000002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669-A754-42FFED81179E}"/>
            </c:ext>
          </c:extLst>
        </c:ser>
        <c:ser>
          <c:idx val="1"/>
          <c:order val="1"/>
          <c:tx>
            <c:v>Pressão teórica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Sheet1!$K$113:$K$118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Sheet1!$L$33:$Q$33</c:f>
              <c:numCache>
                <c:formatCode>0.00</c:formatCode>
                <c:ptCount val="6"/>
                <c:pt idx="0">
                  <c:v>2668.4439600000005</c:v>
                </c:pt>
                <c:pt idx="1">
                  <c:v>1446.3280408119285</c:v>
                </c:pt>
                <c:pt idx="2">
                  <c:v>1743.7105694166407</c:v>
                </c:pt>
                <c:pt idx="3">
                  <c:v>2053.6372812930204</c:v>
                </c:pt>
                <c:pt idx="4">
                  <c:v>2364.5701623966888</c:v>
                </c:pt>
                <c:pt idx="5">
                  <c:v>2668.4439600000005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4-4669-A754-42FFED81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651263"/>
        <c:axId val="1832661343"/>
      </c:lineChart>
      <c:catAx>
        <c:axId val="183265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61343"/>
        <c:crosses val="autoZero"/>
        <c:auto val="1"/>
        <c:lblAlgn val="ctr"/>
        <c:lblOffset val="100"/>
        <c:noMultiLvlLbl val="0"/>
      </c:catAx>
      <c:valAx>
        <c:axId val="18326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5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Velocidades</a:t>
            </a:r>
            <a:r>
              <a:rPr lang="pt-PT" baseline="0"/>
              <a:t> adimensionalizado</a:t>
            </a:r>
          </a:p>
        </c:rich>
      </c:tx>
      <c:layout>
        <c:manualLayout>
          <c:xMode val="edge"/>
          <c:yMode val="edge"/>
          <c:x val="0.25325608455642207"/>
          <c:y val="3.274292933199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58945232156469E-2"/>
          <c:y val="0.19925232681052929"/>
          <c:w val="0.87418421567738147"/>
          <c:h val="0.7750560754892102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Sheet1!$AD$5:$AH$5</c:f>
              <c:numCache>
                <c:formatCode>General</c:formatCode>
                <c:ptCount val="5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</c:numCache>
            </c:numRef>
          </c:xVal>
          <c:yVal>
            <c:numRef>
              <c:f>Sheet1!$U$8:$Z$8</c:f>
              <c:numCache>
                <c:formatCode>General</c:formatCode>
                <c:ptCount val="6"/>
                <c:pt idx="0">
                  <c:v>0.15999999999999998</c:v>
                </c:pt>
                <c:pt idx="1">
                  <c:v>0.51757155426737744</c:v>
                </c:pt>
                <c:pt idx="2">
                  <c:v>0.7181844297615626</c:v>
                </c:pt>
                <c:pt idx="3">
                  <c:v>0.87343872827321178</c:v>
                </c:pt>
                <c:pt idx="4">
                  <c:v>1</c:v>
                </c:pt>
                <c:pt idx="5">
                  <c:v>0.15999999999999998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D7C-A7A7-C64908F236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Sheet1!$L$24:$Q$24</c:f>
              <c:numCache>
                <c:formatCode>0.000</c:formatCode>
                <c:ptCount val="6"/>
                <c:pt idx="0">
                  <c:v>0.41999999999999865</c:v>
                </c:pt>
                <c:pt idx="1">
                  <c:v>1.5272196960489999</c:v>
                </c:pt>
                <c:pt idx="2">
                  <c:v>1.4882204137828514</c:v>
                </c:pt>
                <c:pt idx="3">
                  <c:v>1.4345731072343437</c:v>
                </c:pt>
                <c:pt idx="4">
                  <c:v>1.2043255373859676</c:v>
                </c:pt>
                <c:pt idx="5">
                  <c:v>0.48497422611928503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0-4D7C-A7A7-C64908F2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727"/>
        <c:axId val="13293567"/>
      </c:scatterChart>
      <c:valAx>
        <c:axId val="133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567"/>
        <c:crosses val="autoZero"/>
        <c:crossBetween val="midCat"/>
      </c:valAx>
      <c:valAx>
        <c:axId val="132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Pressões convergente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1762119494188"/>
          <c:y val="0.1688308011024971"/>
          <c:w val="0.84857837748946219"/>
          <c:h val="0.57954609807062996"/>
        </c:manualLayout>
      </c:layout>
      <c:scatterChart>
        <c:scatterStyle val="lineMarker"/>
        <c:varyColors val="0"/>
        <c:ser>
          <c:idx val="0"/>
          <c:order val="0"/>
          <c:tx>
            <c:v>Pressão 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Sheet1!$AD$10:$AI$10</c:f>
              <c:numCache>
                <c:formatCode>General</c:formatCode>
                <c:ptCount val="6"/>
                <c:pt idx="0">
                  <c:v>1.4731182795698925</c:v>
                </c:pt>
                <c:pt idx="1">
                  <c:v>1.3655913978494623</c:v>
                </c:pt>
                <c:pt idx="2">
                  <c:v>1.2473118279569892</c:v>
                </c:pt>
                <c:pt idx="3">
                  <c:v>1.118279569892473</c:v>
                </c:pt>
                <c:pt idx="4">
                  <c:v>1</c:v>
                </c:pt>
                <c:pt idx="5">
                  <c:v>1.1290322580645162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4317-BF0C-D6C79D574BB7}"/>
            </c:ext>
          </c:extLst>
        </c:ser>
        <c:ser>
          <c:idx val="1"/>
          <c:order val="1"/>
          <c:tx>
            <c:v>Pressão Teórica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Sheet1!$AD$11:$AI$11</c:f>
              <c:numCache>
                <c:formatCode>General</c:formatCode>
                <c:ptCount val="6"/>
                <c:pt idx="0">
                  <c:v>1.5272216524799136</c:v>
                </c:pt>
                <c:pt idx="1">
                  <c:v>1.3961302861026541</c:v>
                </c:pt>
                <c:pt idx="2">
                  <c:v>1.2619936262228566</c:v>
                </c:pt>
                <c:pt idx="3">
                  <c:v>1.1282910284433529</c:v>
                </c:pt>
                <c:pt idx="4">
                  <c:v>1</c:v>
                </c:pt>
                <c:pt idx="5">
                  <c:v>1.5272216524799136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B-4317-BF0C-D6C79D574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7024"/>
        <c:axId val="679249424"/>
      </c:scatterChart>
      <c:valAx>
        <c:axId val="679247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x/𝐿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9424"/>
        <c:crosses val="autoZero"/>
        <c:crossBetween val="midCat"/>
      </c:valAx>
      <c:valAx>
        <c:axId val="6792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P/Pmin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Pressão divergente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59140415051074"/>
          <c:y val="0.16868382405340665"/>
          <c:w val="0.86621258694030878"/>
          <c:h val="0.58900804702375431"/>
        </c:manualLayout>
      </c:layout>
      <c:scatterChart>
        <c:scatterStyle val="lineMarker"/>
        <c:varyColors val="0"/>
        <c:ser>
          <c:idx val="0"/>
          <c:order val="0"/>
          <c:tx>
            <c:v>Pressão 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Sheet1!$AD$14:$AI$14</c:f>
              <c:numCache>
                <c:formatCode>General</c:formatCode>
                <c:ptCount val="6"/>
                <c:pt idx="0">
                  <c:v>1.6646341463414633</c:v>
                </c:pt>
                <c:pt idx="1">
                  <c:v>1</c:v>
                </c:pt>
                <c:pt idx="2">
                  <c:v>1.0060975609756098</c:v>
                </c:pt>
                <c:pt idx="3">
                  <c:v>1.0304878048780488</c:v>
                </c:pt>
                <c:pt idx="4">
                  <c:v>1.2195121951219512</c:v>
                </c:pt>
                <c:pt idx="5">
                  <c:v>1.4268292682926829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C-4C18-AD9D-9610FE0B82E3}"/>
            </c:ext>
          </c:extLst>
        </c:ser>
        <c:ser>
          <c:idx val="1"/>
          <c:order val="1"/>
          <c:tx>
            <c:v>Pressão Teórica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Sheet1!$AD$15:$AI$15</c:f>
              <c:numCache>
                <c:formatCode>General</c:formatCode>
                <c:ptCount val="6"/>
                <c:pt idx="0">
                  <c:v>1.8449783760688274</c:v>
                </c:pt>
                <c:pt idx="1">
                  <c:v>1</c:v>
                </c:pt>
                <c:pt idx="2">
                  <c:v>1.2056120881385732</c:v>
                </c:pt>
                <c:pt idx="3">
                  <c:v>1.4198973008503417</c:v>
                </c:pt>
                <c:pt idx="4">
                  <c:v>1.6348781850826073</c:v>
                </c:pt>
                <c:pt idx="5">
                  <c:v>1.8449783760688274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C-4C18-AD9D-9610FE0B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08320"/>
        <c:axId val="1157508800"/>
      </c:scatterChart>
      <c:valAx>
        <c:axId val="1157508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</a:rPr>
                  <a:t>x/𝐿 </a:t>
                </a:r>
                <a:endParaRPr lang="pt-PT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08800"/>
        <c:crosses val="autoZero"/>
        <c:crossBetween val="midCat"/>
      </c:valAx>
      <c:valAx>
        <c:axId val="11575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P/Pmin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Velocidades divergente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2003499562554"/>
          <c:y val="0.17171296296296296"/>
          <c:w val="0.83620561996663467"/>
          <c:h val="0.59977946931952031"/>
        </c:manualLayout>
      </c:layout>
      <c:scatterChart>
        <c:scatterStyle val="lineMarker"/>
        <c:varyColors val="0"/>
        <c:ser>
          <c:idx val="0"/>
          <c:order val="0"/>
          <c:tx>
            <c:v>Velocidade 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Sheet1!$AD$6:$AI$6</c:f>
              <c:numCache>
                <c:formatCode>General</c:formatCode>
                <c:ptCount val="6"/>
                <c:pt idx="0">
                  <c:v>0.41999999999999865</c:v>
                </c:pt>
                <c:pt idx="1">
                  <c:v>1.5272196960489999</c:v>
                </c:pt>
                <c:pt idx="2">
                  <c:v>1.4882204137828514</c:v>
                </c:pt>
                <c:pt idx="3">
                  <c:v>1.4345731072343437</c:v>
                </c:pt>
                <c:pt idx="4">
                  <c:v>1.2043255373859676</c:v>
                </c:pt>
                <c:pt idx="5">
                  <c:v>0.48497422611928503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E31-B1C7-C2DB07C357E5}"/>
            </c:ext>
          </c:extLst>
        </c:ser>
        <c:ser>
          <c:idx val="1"/>
          <c:order val="1"/>
          <c:tx>
            <c:v>Velocidade Teórica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Sheet1!$AD$8:$AI$8</c:f>
              <c:numCache>
                <c:formatCode>General</c:formatCode>
                <c:ptCount val="6"/>
                <c:pt idx="0">
                  <c:v>0.25373937249784106</c:v>
                </c:pt>
                <c:pt idx="1">
                  <c:v>1.5858710781115068</c:v>
                </c:pt>
                <c:pt idx="2">
                  <c:v>1.3851612176709818</c:v>
                </c:pt>
                <c:pt idx="3">
                  <c:v>1.1389479159088671</c:v>
                </c:pt>
                <c:pt idx="4">
                  <c:v>0.82080175876585404</c:v>
                </c:pt>
                <c:pt idx="5">
                  <c:v>0.25373937249784106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F-4E31-B1C7-C2DB07C35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077968"/>
        <c:axId val="1349064528"/>
      </c:scatterChart>
      <c:valAx>
        <c:axId val="1349077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64528"/>
        <c:crosses val="autoZero"/>
        <c:crossBetween val="midCat"/>
      </c:valAx>
      <c:valAx>
        <c:axId val="1349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7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convergente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Velocidade 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Sheet1!$AD$22:$AI$22</c:f>
              <c:numCache>
                <c:formatCode>General</c:formatCode>
                <c:ptCount val="6"/>
                <c:pt idx="0">
                  <c:v>0.13999999999999629</c:v>
                </c:pt>
                <c:pt idx="1">
                  <c:v>0.57723478758647229</c:v>
                </c:pt>
                <c:pt idx="2">
                  <c:v>0.8630179604156567</c:v>
                </c:pt>
                <c:pt idx="3">
                  <c:v>1.0934349546269315</c:v>
                </c:pt>
                <c:pt idx="4">
                  <c:v>1.26</c:v>
                </c:pt>
                <c:pt idx="5">
                  <c:v>0.64156059729381776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1-42DD-AE07-044F5143C4E8}"/>
            </c:ext>
          </c:extLst>
        </c:ser>
        <c:ser>
          <c:idx val="1"/>
          <c:order val="1"/>
          <c:tx>
            <c:v>Velocidade Teórica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Sheet1!$AD$5:$AI$5</c:f>
              <c:numCache>
                <c:formatCode>General</c:formatCode>
                <c:ptCount val="6"/>
                <c:pt idx="0">
                  <c:v>0</c:v>
                </c:pt>
                <c:pt idx="1">
                  <c:v>0.42588667514483541</c:v>
                </c:pt>
                <c:pt idx="2">
                  <c:v>0.48240779991521837</c:v>
                </c:pt>
                <c:pt idx="3">
                  <c:v>0.51702698883707798</c:v>
                </c:pt>
                <c:pt idx="4">
                  <c:v>0.57284159954783098</c:v>
                </c:pt>
                <c:pt idx="5">
                  <c:v>1</c:v>
                </c:pt>
              </c:numCache>
            </c:numRef>
          </c:xVal>
          <c:yVal>
            <c:numRef>
              <c:f>Sheet1!$AD$23:$AI$23</c:f>
              <c:numCache>
                <c:formatCode>General</c:formatCode>
                <c:ptCount val="6"/>
                <c:pt idx="0">
                  <c:v>0.22069893870745164</c:v>
                </c:pt>
                <c:pt idx="1">
                  <c:v>0.71392182957485262</c:v>
                </c:pt>
                <c:pt idx="2">
                  <c:v>0.99064088402870765</c:v>
                </c:pt>
                <c:pt idx="3">
                  <c:v>1.2047937522242755</c:v>
                </c:pt>
                <c:pt idx="4">
                  <c:v>1.3793683669215728</c:v>
                </c:pt>
                <c:pt idx="5">
                  <c:v>0.22069893870745164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1-42DD-AE07-044F5143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083728"/>
        <c:axId val="1349084688"/>
      </c:scatterChart>
      <c:valAx>
        <c:axId val="1349083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84688"/>
        <c:crosses val="autoZero"/>
        <c:crossBetween val="midCat"/>
      </c:valAx>
      <c:valAx>
        <c:axId val="13490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Velocidade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8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Sheet3!$C$35</c:f>
              <c:strCache>
                <c:ptCount val="1"/>
                <c:pt idx="0">
                  <c:v>v^2/2g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Sheet3!$D$34:$G$34</c:f>
              <c:numCache>
                <c:formatCode>General</c:formatCode>
                <c:ptCount val="4"/>
                <c:pt idx="0">
                  <c:v>1.6E-2</c:v>
                </c:pt>
                <c:pt idx="1">
                  <c:v>1.9E-2</c:v>
                </c:pt>
                <c:pt idx="2">
                  <c:v>1.9E-2</c:v>
                </c:pt>
                <c:pt idx="3">
                  <c:v>1.8000000000000002E-2</c:v>
                </c:pt>
              </c:numCache>
            </c:numRef>
          </c:xVal>
          <c:yVal>
            <c:numRef>
              <c:f>Sheet3!$D$35:$G$35</c:f>
              <c:numCache>
                <c:formatCode>General</c:formatCode>
                <c:ptCount val="4"/>
                <c:pt idx="0">
                  <c:v>3.2783955086638825E-2</c:v>
                </c:pt>
                <c:pt idx="1">
                  <c:v>3.759370989123767E-2</c:v>
                </c:pt>
                <c:pt idx="2">
                  <c:v>3.5756719253524229E-2</c:v>
                </c:pt>
                <c:pt idx="3">
                  <c:v>4.1555789778676737E-2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5-4F81-9583-0F2A28100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13823"/>
        <c:axId val="796514303"/>
      </c:scatterChart>
      <c:valAx>
        <c:axId val="7965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14303"/>
        <c:crosses val="autoZero"/>
        <c:crossBetween val="midCat"/>
      </c:valAx>
      <c:valAx>
        <c:axId val="7965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Sheet1!$C$35:$H$35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3.2348222141711092</c:v>
                </c:pt>
                <c:pt idx="2">
                  <c:v>4.4886526860097664</c:v>
                </c:pt>
                <c:pt idx="3">
                  <c:v>5.4589920517075736</c:v>
                </c:pt>
                <c:pt idx="4" formatCode="General">
                  <c:v>6.2500000000000009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62F-B623-DD25975ECD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Sheet1!$C$25:$H$25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4.1231056256177681</c:v>
                </c:pt>
                <c:pt idx="2">
                  <c:v>6.1644140029691394</c:v>
                </c:pt>
                <c:pt idx="3">
                  <c:v>7.81024967590686</c:v>
                </c:pt>
                <c:pt idx="4">
                  <c:v>9.000000000000238</c:v>
                </c:pt>
                <c:pt idx="5">
                  <c:v>4.5825756949559624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2-462F-B623-DD25975E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443920"/>
        <c:axId val="1937445840"/>
      </c:barChart>
      <c:catAx>
        <c:axId val="193744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45840"/>
        <c:crosses val="autoZero"/>
        <c:auto val="1"/>
        <c:lblAlgn val="ctr"/>
        <c:lblOffset val="100"/>
        <c:noMultiLvlLbl val="0"/>
      </c:catAx>
      <c:valAx>
        <c:axId val="19374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Sheet1!$C$34:$H$34</c:f>
              <c:numCache>
                <c:formatCode>0.00</c:formatCode>
                <c:ptCount val="6"/>
                <c:pt idx="0">
                  <c:v>1.5272216524799136</c:v>
                </c:pt>
                <c:pt idx="1">
                  <c:v>1.3961302861026541</c:v>
                </c:pt>
                <c:pt idx="2">
                  <c:v>1.2619936262228566</c:v>
                </c:pt>
                <c:pt idx="3">
                  <c:v>1.1282910284433529</c:v>
                </c:pt>
                <c:pt idx="4">
                  <c:v>1</c:v>
                </c:pt>
                <c:pt idx="5">
                  <c:v>1.5272216524799136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D-4FBD-B281-C809F1183D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Sheet1!$C$26:$H$26</c:f>
              <c:numCache>
                <c:formatCode>General</c:formatCode>
                <c:ptCount val="6"/>
                <c:pt idx="0">
                  <c:v>1.4731182795698925</c:v>
                </c:pt>
                <c:pt idx="1">
                  <c:v>1.3655913978494623</c:v>
                </c:pt>
                <c:pt idx="2">
                  <c:v>1.2473118279569892</c:v>
                </c:pt>
                <c:pt idx="3">
                  <c:v>1.118279569892473</c:v>
                </c:pt>
                <c:pt idx="4">
                  <c:v>1</c:v>
                </c:pt>
                <c:pt idx="5">
                  <c:v>1.1290322580645162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D-4FBD-B281-C809F11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382688"/>
        <c:axId val="1915378368"/>
      </c:barChart>
      <c:catAx>
        <c:axId val="19153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78368"/>
        <c:crosses val="autoZero"/>
        <c:auto val="1"/>
        <c:lblAlgn val="ctr"/>
        <c:lblOffset val="100"/>
        <c:noMultiLvlLbl val="0"/>
      </c:catAx>
      <c:valAx>
        <c:axId val="19153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Sheet1!$C$34:$H$34</c:f>
              <c:numCache>
                <c:formatCode>0.00</c:formatCode>
                <c:ptCount val="6"/>
                <c:pt idx="0">
                  <c:v>1.5272216524799136</c:v>
                </c:pt>
                <c:pt idx="1">
                  <c:v>1.3961302861026541</c:v>
                </c:pt>
                <c:pt idx="2">
                  <c:v>1.2619936262228566</c:v>
                </c:pt>
                <c:pt idx="3">
                  <c:v>1.1282910284433529</c:v>
                </c:pt>
                <c:pt idx="4">
                  <c:v>1</c:v>
                </c:pt>
                <c:pt idx="5">
                  <c:v>1.5272216524799136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423F-AFAA-7F8FB77610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Sheet1!$C$26:$H$26</c:f>
              <c:numCache>
                <c:formatCode>General</c:formatCode>
                <c:ptCount val="6"/>
                <c:pt idx="0">
                  <c:v>1.4731182795698925</c:v>
                </c:pt>
                <c:pt idx="1">
                  <c:v>1.3655913978494623</c:v>
                </c:pt>
                <c:pt idx="2">
                  <c:v>1.2473118279569892</c:v>
                </c:pt>
                <c:pt idx="3">
                  <c:v>1.118279569892473</c:v>
                </c:pt>
                <c:pt idx="4">
                  <c:v>1</c:v>
                </c:pt>
                <c:pt idx="5">
                  <c:v>1.1290322580645162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C-423F-AFAA-7F8FB7761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512128"/>
        <c:axId val="2037513088"/>
      </c:lineChart>
      <c:catAx>
        <c:axId val="2037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13088"/>
        <c:crosses val="autoZero"/>
        <c:auto val="1"/>
        <c:lblAlgn val="ctr"/>
        <c:lblOffset val="100"/>
        <c:noMultiLvlLbl val="0"/>
      </c:catAx>
      <c:valAx>
        <c:axId val="20375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Sheet1!$L$25:$Q$25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3.6362373715452496</c:v>
                </c:pt>
                <c:pt idx="2">
                  <c:v>3.5433819375782289</c:v>
                </c:pt>
                <c:pt idx="3">
                  <c:v>3.4156502553198771</c:v>
                </c:pt>
                <c:pt idx="4">
                  <c:v>2.8674417556808844</c:v>
                </c:pt>
                <c:pt idx="5">
                  <c:v>1.1547005383792537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C-434E-8568-1067C52543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Sheet1!$L$35:$Q$35</c:f>
              <c:numCache>
                <c:formatCode>General</c:formatCode>
                <c:ptCount val="6"/>
                <c:pt idx="0">
                  <c:v>1</c:v>
                </c:pt>
                <c:pt idx="1">
                  <c:v>6.2500000000000009</c:v>
                </c:pt>
                <c:pt idx="2">
                  <c:v>5.4589920517075736</c:v>
                </c:pt>
                <c:pt idx="3">
                  <c:v>4.4886526860097673</c:v>
                </c:pt>
                <c:pt idx="4">
                  <c:v>3.2348222141711092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C-434E-8568-1067C525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692848"/>
        <c:axId val="1985693328"/>
      </c:barChart>
      <c:catAx>
        <c:axId val="19856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3328"/>
        <c:crosses val="autoZero"/>
        <c:auto val="1"/>
        <c:lblAlgn val="ctr"/>
        <c:lblOffset val="100"/>
        <c:noMultiLvlLbl val="0"/>
      </c:catAx>
      <c:valAx>
        <c:axId val="1985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Sheet1!$L$25:$Q$25</c:f>
              <c:numCache>
                <c:formatCode>0.00</c:formatCode>
                <c:ptCount val="6"/>
                <c:pt idx="0" formatCode="General">
                  <c:v>1</c:v>
                </c:pt>
                <c:pt idx="1">
                  <c:v>3.6362373715452496</c:v>
                </c:pt>
                <c:pt idx="2">
                  <c:v>3.5433819375782289</c:v>
                </c:pt>
                <c:pt idx="3">
                  <c:v>3.4156502553198771</c:v>
                </c:pt>
                <c:pt idx="4">
                  <c:v>2.8674417556808844</c:v>
                </c:pt>
                <c:pt idx="5">
                  <c:v>1.1547005383792537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B-4AF8-8B53-BAD4EFC904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Sheet1!$L$35:$Q$35</c:f>
              <c:numCache>
                <c:formatCode>General</c:formatCode>
                <c:ptCount val="6"/>
                <c:pt idx="0">
                  <c:v>1</c:v>
                </c:pt>
                <c:pt idx="1">
                  <c:v>6.2500000000000009</c:v>
                </c:pt>
                <c:pt idx="2">
                  <c:v>5.4589920517075736</c:v>
                </c:pt>
                <c:pt idx="3">
                  <c:v>4.4886526860097673</c:v>
                </c:pt>
                <c:pt idx="4">
                  <c:v>3.2348222141711092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B-4AF8-8B53-BAD4EFC9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11840"/>
        <c:axId val="2137612800"/>
      </c:lineChart>
      <c:catAx>
        <c:axId val="21376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12800"/>
        <c:crosses val="autoZero"/>
        <c:auto val="1"/>
        <c:lblAlgn val="ctr"/>
        <c:lblOffset val="100"/>
        <c:noMultiLvlLbl val="0"/>
      </c:catAx>
      <c:valAx>
        <c:axId val="21376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experimental conv.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Sheet1!$C$24:$H$24</c:f>
              <c:numCache>
                <c:formatCode>0.000</c:formatCode>
                <c:ptCount val="6"/>
                <c:pt idx="0">
                  <c:v>0.13999999999999629</c:v>
                </c:pt>
                <c:pt idx="1">
                  <c:v>0.57723478758647229</c:v>
                </c:pt>
                <c:pt idx="2">
                  <c:v>0.8630179604156567</c:v>
                </c:pt>
                <c:pt idx="3">
                  <c:v>1.0934349546269315</c:v>
                </c:pt>
                <c:pt idx="4">
                  <c:v>1.26</c:v>
                </c:pt>
                <c:pt idx="5">
                  <c:v>0.64156059729381776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9-4450-A630-AEC95F9E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45295"/>
        <c:axId val="2117045775"/>
      </c:scatterChart>
      <c:valAx>
        <c:axId val="21170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45775"/>
        <c:crosses val="autoZero"/>
        <c:crossBetween val="midCat"/>
      </c:valAx>
      <c:valAx>
        <c:axId val="21170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teórica conv.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Sheet1!$C$28:$H$28</c:f>
              <c:numCache>
                <c:formatCode>General</c:formatCode>
                <c:ptCount val="6"/>
                <c:pt idx="0">
                  <c:v>0.22069893870745164</c:v>
                </c:pt>
                <c:pt idx="1">
                  <c:v>0.71392182957485262</c:v>
                </c:pt>
                <c:pt idx="2">
                  <c:v>0.99064088402870765</c:v>
                </c:pt>
                <c:pt idx="3">
                  <c:v>1.2047937522242755</c:v>
                </c:pt>
                <c:pt idx="4">
                  <c:v>1.3793683669215728</c:v>
                </c:pt>
                <c:pt idx="5">
                  <c:v>0.22069893870745164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1-4678-AF9B-CB3D960F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55487"/>
        <c:axId val="115755967"/>
      </c:lineChart>
      <c:catAx>
        <c:axId val="1157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5967"/>
        <c:crosses val="autoZero"/>
        <c:auto val="1"/>
        <c:lblAlgn val="ctr"/>
        <c:lblOffset val="100"/>
        <c:noMultiLvlLbl val="0"/>
      </c:catAx>
      <c:valAx>
        <c:axId val="1157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Velocidades convergente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Velocidades experimental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Sheet1!$K$181:$P$181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Sheet1!$C$24:$H$24</c:f>
              <c:numCache>
                <c:formatCode>0.000</c:formatCode>
                <c:ptCount val="6"/>
                <c:pt idx="0">
                  <c:v>0.13999999999999629</c:v>
                </c:pt>
                <c:pt idx="1">
                  <c:v>0.57723478758647229</c:v>
                </c:pt>
                <c:pt idx="2">
                  <c:v>0.8630179604156567</c:v>
                </c:pt>
                <c:pt idx="3">
                  <c:v>1.0934349546269315</c:v>
                </c:pt>
                <c:pt idx="4">
                  <c:v>1.26</c:v>
                </c:pt>
                <c:pt idx="5">
                  <c:v>0.64156059729381776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873-AA9D-B7E74CE25072}"/>
            </c:ext>
          </c:extLst>
        </c:ser>
        <c:ser>
          <c:idx val="1"/>
          <c:order val="1"/>
          <c:tx>
            <c:v>Velocidades teórica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Sheet1!$K$181:$P$181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0.22069893870745164</c:v>
                </c:pt>
                <c:pt idx="1">
                  <c:v>0.71392182957485262</c:v>
                </c:pt>
                <c:pt idx="2">
                  <c:v>0.99064088402870765</c:v>
                </c:pt>
                <c:pt idx="3">
                  <c:v>1.2047937522242755</c:v>
                </c:pt>
                <c:pt idx="4">
                  <c:v>1.3793683669215728</c:v>
                </c:pt>
                <c:pt idx="5">
                  <c:v>0.22069893870745164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873-AA9D-B7E74CE2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2431"/>
        <c:axId val="212493871"/>
      </c:lineChart>
      <c:catAx>
        <c:axId val="21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871"/>
        <c:crosses val="autoZero"/>
        <c:auto val="1"/>
        <c:lblAlgn val="ctr"/>
        <c:lblOffset val="100"/>
        <c:noMultiLvlLbl val="0"/>
      </c:catAx>
      <c:valAx>
        <c:axId val="2124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6265</xdr:rowOff>
    </xdr:from>
    <xdr:to>
      <xdr:col>4</xdr:col>
      <xdr:colOff>49630</xdr:colOff>
      <xdr:row>58</xdr:row>
      <xdr:rowOff>79958</xdr:rowOff>
    </xdr:to>
    <xdr:graphicFrame macro="">
      <xdr:nvGraphicFramePr>
        <xdr:cNvPr id="47" name="Gráfico 136">
          <a:extLst>
            <a:ext uri="{FF2B5EF4-FFF2-40B4-BE49-F238E27FC236}">
              <a16:creationId xmlns:a16="http://schemas.microsoft.com/office/drawing/2014/main" id="{FEAC4C5F-2012-1D60-AE96-E921E322DC1A}"/>
            </a:ext>
            <a:ext uri="{147F2762-F138-4A5C-976F-8EAC2B608ADB}">
              <a16:predDERef xmlns:a16="http://schemas.microsoft.com/office/drawing/2014/main" pred="{1AF99E89-E98F-1B8D-890A-CCB09A010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1274345</xdr:colOff>
      <xdr:row>63</xdr:row>
      <xdr:rowOff>139616</xdr:rowOff>
    </xdr:from>
    <xdr:to>
      <xdr:col>11</xdr:col>
      <xdr:colOff>1291390</xdr:colOff>
      <xdr:row>78</xdr:row>
      <xdr:rowOff>118059</xdr:rowOff>
    </xdr:to>
    <xdr:graphicFrame macro="">
      <xdr:nvGraphicFramePr>
        <xdr:cNvPr id="249" name="Gráfico 141">
          <a:extLst>
            <a:ext uri="{FF2B5EF4-FFF2-40B4-BE49-F238E27FC236}">
              <a16:creationId xmlns:a16="http://schemas.microsoft.com/office/drawing/2014/main" id="{ADB0CBDB-0390-4643-6935-B84147B08355}"/>
            </a:ext>
            <a:ext uri="{147F2762-F138-4A5C-976F-8EAC2B608ADB}">
              <a16:predDERef xmlns:a16="http://schemas.microsoft.com/office/drawing/2014/main" pred="{FEAC4C5F-2012-1D60-AE96-E921E322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13786</xdr:colOff>
      <xdr:row>61</xdr:row>
      <xdr:rowOff>44615</xdr:rowOff>
    </xdr:from>
    <xdr:to>
      <xdr:col>7</xdr:col>
      <xdr:colOff>324602</xdr:colOff>
      <xdr:row>75</xdr:row>
      <xdr:rowOff>155907</xdr:rowOff>
    </xdr:to>
    <xdr:graphicFrame macro="">
      <xdr:nvGraphicFramePr>
        <xdr:cNvPr id="255" name="Gráfico 143">
          <a:extLst>
            <a:ext uri="{FF2B5EF4-FFF2-40B4-BE49-F238E27FC236}">
              <a16:creationId xmlns:a16="http://schemas.microsoft.com/office/drawing/2014/main" id="{1B50D10F-4C4D-E245-1C5D-373489CE1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751</xdr:colOff>
      <xdr:row>60</xdr:row>
      <xdr:rowOff>101265</xdr:rowOff>
    </xdr:from>
    <xdr:to>
      <xdr:col>2</xdr:col>
      <xdr:colOff>48376</xdr:colOff>
      <xdr:row>75</xdr:row>
      <xdr:rowOff>24564</xdr:rowOff>
    </xdr:to>
    <xdr:graphicFrame macro="">
      <xdr:nvGraphicFramePr>
        <xdr:cNvPr id="7" name="Gráfico 144">
          <a:extLst>
            <a:ext uri="{FF2B5EF4-FFF2-40B4-BE49-F238E27FC236}">
              <a16:creationId xmlns:a16="http://schemas.microsoft.com/office/drawing/2014/main" id="{BF16B507-019F-213F-943D-16FC3A107A6E}"/>
            </a:ext>
            <a:ext uri="{147F2762-F138-4A5C-976F-8EAC2B608ADB}">
              <a16:predDERef xmlns:a16="http://schemas.microsoft.com/office/drawing/2014/main" pred="{1B50D10F-4C4D-E245-1C5D-373489CE1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446941</xdr:colOff>
      <xdr:row>43</xdr:row>
      <xdr:rowOff>123091</xdr:rowOff>
    </xdr:from>
    <xdr:to>
      <xdr:col>27</xdr:col>
      <xdr:colOff>95248</xdr:colOff>
      <xdr:row>58</xdr:row>
      <xdr:rowOff>8791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E328345-995C-959C-6827-1DC8F72F9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446941</xdr:colOff>
      <xdr:row>43</xdr:row>
      <xdr:rowOff>5861</xdr:rowOff>
    </xdr:from>
    <xdr:to>
      <xdr:col>16</xdr:col>
      <xdr:colOff>373672</xdr:colOff>
      <xdr:row>57</xdr:row>
      <xdr:rowOff>82061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3CA96924-2D19-55DF-EC4A-7883F591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109054</xdr:colOff>
      <xdr:row>60</xdr:row>
      <xdr:rowOff>133073</xdr:rowOff>
    </xdr:from>
    <xdr:to>
      <xdr:col>11</xdr:col>
      <xdr:colOff>498337</xdr:colOff>
      <xdr:row>74</xdr:row>
      <xdr:rowOff>170621</xdr:rowOff>
    </xdr:to>
    <xdr:graphicFrame macro="">
      <xdr:nvGraphicFramePr>
        <xdr:cNvPr id="234" name="Gráfico 1">
          <a:extLst>
            <a:ext uri="{FF2B5EF4-FFF2-40B4-BE49-F238E27FC236}">
              <a16:creationId xmlns:a16="http://schemas.microsoft.com/office/drawing/2014/main" id="{DF3535B9-9CEE-E5BE-F4B2-32C0660F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23935</xdr:colOff>
      <xdr:row>77</xdr:row>
      <xdr:rowOff>160825</xdr:rowOff>
    </xdr:from>
    <xdr:to>
      <xdr:col>10</xdr:col>
      <xdr:colOff>3475404</xdr:colOff>
      <xdr:row>92</xdr:row>
      <xdr:rowOff>41641</xdr:rowOff>
    </xdr:to>
    <xdr:graphicFrame macro="">
      <xdr:nvGraphicFramePr>
        <xdr:cNvPr id="229" name="Gráfico 7">
          <a:extLst>
            <a:ext uri="{FF2B5EF4-FFF2-40B4-BE49-F238E27FC236}">
              <a16:creationId xmlns:a16="http://schemas.microsoft.com/office/drawing/2014/main" id="{11EBE3B5-6A34-C446-65E7-F99E80041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489171</xdr:colOff>
      <xdr:row>41</xdr:row>
      <xdr:rowOff>30500</xdr:rowOff>
    </xdr:from>
    <xdr:to>
      <xdr:col>4</xdr:col>
      <xdr:colOff>1103744</xdr:colOff>
      <xdr:row>55</xdr:row>
      <xdr:rowOff>133034</xdr:rowOff>
    </xdr:to>
    <xdr:graphicFrame macro="">
      <xdr:nvGraphicFramePr>
        <xdr:cNvPr id="372" name="Gráfico 9">
          <a:extLst>
            <a:ext uri="{FF2B5EF4-FFF2-40B4-BE49-F238E27FC236}">
              <a16:creationId xmlns:a16="http://schemas.microsoft.com/office/drawing/2014/main" id="{4BD284E5-B54C-8CAA-7CC1-1E1B3FB6AA61}"/>
            </a:ext>
            <a:ext uri="{147F2762-F138-4A5C-976F-8EAC2B608ADB}">
              <a16:predDERef xmlns:a16="http://schemas.microsoft.com/office/drawing/2014/main" pred="{11EBE3B5-6A34-C446-65E7-F99E80041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1261251</xdr:colOff>
      <xdr:row>39</xdr:row>
      <xdr:rowOff>118753</xdr:rowOff>
    </xdr:from>
    <xdr:to>
      <xdr:col>12</xdr:col>
      <xdr:colOff>2679915</xdr:colOff>
      <xdr:row>54</xdr:row>
      <xdr:rowOff>15452</xdr:rowOff>
    </xdr:to>
    <xdr:graphicFrame macro="">
      <xdr:nvGraphicFramePr>
        <xdr:cNvPr id="370" name="Gráfico 10">
          <a:extLst>
            <a:ext uri="{FF2B5EF4-FFF2-40B4-BE49-F238E27FC236}">
              <a16:creationId xmlns:a16="http://schemas.microsoft.com/office/drawing/2014/main" id="{55B80247-6E21-1C92-90AE-DFFEC1A93C83}"/>
            </a:ext>
            <a:ext uri="{147F2762-F138-4A5C-976F-8EAC2B608ADB}">
              <a16:predDERef xmlns:a16="http://schemas.microsoft.com/office/drawing/2014/main" pred="{4BD284E5-B54C-8CAA-7CC1-1E1B3FB6A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707886</xdr:colOff>
      <xdr:row>39</xdr:row>
      <xdr:rowOff>52284</xdr:rowOff>
    </xdr:from>
    <xdr:to>
      <xdr:col>7</xdr:col>
      <xdr:colOff>1736321</xdr:colOff>
      <xdr:row>53</xdr:row>
      <xdr:rowOff>130105</xdr:rowOff>
    </xdr:to>
    <xdr:graphicFrame macro="">
      <xdr:nvGraphicFramePr>
        <xdr:cNvPr id="369" name="Gráfico 11">
          <a:extLst>
            <a:ext uri="{FF2B5EF4-FFF2-40B4-BE49-F238E27FC236}">
              <a16:creationId xmlns:a16="http://schemas.microsoft.com/office/drawing/2014/main" id="{C91C0536-07E5-1583-5842-C0BE2254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1540793</xdr:colOff>
      <xdr:row>40</xdr:row>
      <xdr:rowOff>19050</xdr:rowOff>
    </xdr:from>
    <xdr:to>
      <xdr:col>17</xdr:col>
      <xdr:colOff>460458</xdr:colOff>
      <xdr:row>54</xdr:row>
      <xdr:rowOff>96253</xdr:rowOff>
    </xdr:to>
    <xdr:graphicFrame macro="">
      <xdr:nvGraphicFramePr>
        <xdr:cNvPr id="373" name="Gráfico 1">
          <a:extLst>
            <a:ext uri="{FF2B5EF4-FFF2-40B4-BE49-F238E27FC236}">
              <a16:creationId xmlns:a16="http://schemas.microsoft.com/office/drawing/2014/main" id="{121A52A7-151D-2D9A-578F-A1FBEE0C5F15}"/>
            </a:ext>
            <a:ext uri="{147F2762-F138-4A5C-976F-8EAC2B608ADB}">
              <a16:predDERef xmlns:a16="http://schemas.microsoft.com/office/drawing/2014/main" pred="{C91C0536-07E5-1583-5842-C0BE2254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406099</xdr:colOff>
      <xdr:row>18</xdr:row>
      <xdr:rowOff>156917</xdr:rowOff>
    </xdr:from>
    <xdr:to>
      <xdr:col>25</xdr:col>
      <xdr:colOff>199787</xdr:colOff>
      <xdr:row>29</xdr:row>
      <xdr:rowOff>31826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A4F0A9-636C-5F99-703F-1E19A451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286280</xdr:colOff>
      <xdr:row>30</xdr:row>
      <xdr:rowOff>294136</xdr:rowOff>
    </xdr:from>
    <xdr:to>
      <xdr:col>24</xdr:col>
      <xdr:colOff>92742</xdr:colOff>
      <xdr:row>38</xdr:row>
      <xdr:rowOff>353017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64D413-3F2E-8430-14F2-83265FD3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30</xdr:col>
      <xdr:colOff>595970</xdr:colOff>
      <xdr:row>17</xdr:row>
      <xdr:rowOff>3562</xdr:rowOff>
    </xdr:from>
    <xdr:ext cx="16507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1C707544-BC3D-F6DC-BBF7-D59A696ADA63}"/>
                </a:ext>
              </a:extLst>
            </xdr:cNvPr>
            <xdr:cNvSpPr txBox="1"/>
          </xdr:nvSpPr>
          <xdr:spPr>
            <a:xfrm>
              <a:off x="38634019" y="3596733"/>
              <a:ext cx="1650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pt-PT" sz="1100" i="1">
                        <a:latin typeface="Cambria Math" panose="02040503050406030204" pitchFamily="18" charset="0"/>
                      </a:rPr>
                      <a:t>Escreva uma equação aqui.</a:t>
                    </a:fld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1C707544-BC3D-F6DC-BBF7-D59A696ADA63}"/>
                </a:ext>
              </a:extLst>
            </xdr:cNvPr>
            <xdr:cNvSpPr txBox="1"/>
          </xdr:nvSpPr>
          <xdr:spPr>
            <a:xfrm>
              <a:off x="38634019" y="3596733"/>
              <a:ext cx="1650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</a:rPr>
                <a:t>"Escreva uma equação aqui."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29</xdr:col>
      <xdr:colOff>580483</xdr:colOff>
      <xdr:row>16</xdr:row>
      <xdr:rowOff>158440</xdr:rowOff>
    </xdr:from>
    <xdr:ext cx="172291" cy="34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C2882ED-D80B-9364-ADC8-20E698689A69}"/>
                </a:ext>
              </a:extLst>
            </xdr:cNvPr>
            <xdr:cNvSpPr txBox="1"/>
          </xdr:nvSpPr>
          <xdr:spPr>
            <a:xfrm>
              <a:off x="38006763" y="3558013"/>
              <a:ext cx="172291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pt-PT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C2882ED-D80B-9364-ADC8-20E698689A69}"/>
                </a:ext>
              </a:extLst>
            </xdr:cNvPr>
            <xdr:cNvSpPr txBox="1"/>
          </xdr:nvSpPr>
          <xdr:spPr>
            <a:xfrm>
              <a:off x="38006763" y="3558013"/>
              <a:ext cx="172291" cy="34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𝐿/𝐿_0 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18</xdr:col>
      <xdr:colOff>357540</xdr:colOff>
      <xdr:row>38</xdr:row>
      <xdr:rowOff>467456</xdr:rowOff>
    </xdr:from>
    <xdr:to>
      <xdr:col>24</xdr:col>
      <xdr:colOff>348929</xdr:colOff>
      <xdr:row>52</xdr:row>
      <xdr:rowOff>165910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CB10DAE-D8F2-31CB-20C9-FBF05A4B6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420310</xdr:colOff>
      <xdr:row>32</xdr:row>
      <xdr:rowOff>359531</xdr:rowOff>
    </xdr:from>
    <xdr:to>
      <xdr:col>34</xdr:col>
      <xdr:colOff>154215</xdr:colOff>
      <xdr:row>43</xdr:row>
      <xdr:rowOff>33564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2A0BA60-016E-68A4-952B-23BE49FD4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102809</xdr:colOff>
      <xdr:row>24</xdr:row>
      <xdr:rowOff>72269</xdr:rowOff>
    </xdr:from>
    <xdr:to>
      <xdr:col>41</xdr:col>
      <xdr:colOff>199571</xdr:colOff>
      <xdr:row>31</xdr:row>
      <xdr:rowOff>245231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CDDECC4-31BA-CFF6-1140-04A8FF779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24</xdr:row>
      <xdr:rowOff>129540</xdr:rowOff>
    </xdr:from>
    <xdr:to>
      <xdr:col>16</xdr:col>
      <xdr:colOff>647700</xdr:colOff>
      <xdr:row>43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BC9C8-AE2F-43DE-88C5-179497D1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C470-E5EA-45BA-A50C-FF857DF23C62}">
  <dimension ref="B1:AU218"/>
  <sheetViews>
    <sheetView tabSelected="1" topLeftCell="P1" zoomScale="81" zoomScaleNormal="69" workbookViewId="0">
      <selection activeCell="AK40" sqref="AK40"/>
    </sheetView>
  </sheetViews>
  <sheetFormatPr defaultRowHeight="14.4" x14ac:dyDescent="0.3"/>
  <cols>
    <col min="2" max="2" width="29.6640625" customWidth="1"/>
    <col min="3" max="3" width="14.6640625" customWidth="1"/>
    <col min="4" max="4" width="10.33203125" customWidth="1"/>
    <col min="5" max="5" width="21" customWidth="1"/>
    <col min="6" max="6" width="70.33203125" bestFit="1" customWidth="1"/>
    <col min="7" max="8" width="26.6640625" customWidth="1"/>
    <col min="9" max="9" width="6.5546875" customWidth="1"/>
    <col min="10" max="10" width="5.33203125" customWidth="1"/>
    <col min="11" max="11" width="25.109375" customWidth="1"/>
    <col min="12" max="12" width="32.44140625" customWidth="1"/>
    <col min="13" max="13" width="71.5546875" bestFit="1" customWidth="1"/>
    <col min="14" max="14" width="32" bestFit="1" customWidth="1"/>
    <col min="15" max="15" width="23.44140625" bestFit="1" customWidth="1"/>
    <col min="16" max="17" width="14.6640625" customWidth="1"/>
    <col min="20" max="20" width="25.6640625" customWidth="1"/>
    <col min="41" max="41" width="21.88671875" customWidth="1"/>
    <col min="44" max="44" width="11.5546875" customWidth="1"/>
    <col min="45" max="45" width="23.109375" bestFit="1" customWidth="1"/>
    <col min="46" max="46" width="17.44140625" bestFit="1" customWidth="1"/>
    <col min="47" max="47" width="26.5546875" bestFit="1" customWidth="1"/>
    <col min="48" max="48" width="23.88671875" bestFit="1" customWidth="1"/>
  </cols>
  <sheetData>
    <row r="1" spans="2:47" x14ac:dyDescent="0.3">
      <c r="AP1" t="s">
        <v>0</v>
      </c>
    </row>
    <row r="3" spans="2:47" x14ac:dyDescent="0.3">
      <c r="B3" s="92" t="s">
        <v>1</v>
      </c>
      <c r="C3" s="92"/>
      <c r="D3" s="92"/>
      <c r="E3" s="92"/>
      <c r="F3" s="92"/>
      <c r="G3" s="92"/>
      <c r="H3" s="92"/>
      <c r="K3" s="92" t="s">
        <v>2</v>
      </c>
      <c r="L3" s="92"/>
      <c r="M3" s="92"/>
      <c r="N3" s="92"/>
      <c r="O3" s="92"/>
      <c r="P3" s="92"/>
      <c r="Q3" s="92"/>
      <c r="V3" t="s">
        <v>3</v>
      </c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K3" t="s">
        <v>4</v>
      </c>
      <c r="AO3" s="79" t="s">
        <v>5</v>
      </c>
      <c r="AP3" s="80">
        <f>L28</f>
        <v>0.25373937249784106</v>
      </c>
      <c r="AQ3" s="80">
        <f t="shared" ref="AQ3:AU3" si="0">M28</f>
        <v>1.5858710781115068</v>
      </c>
      <c r="AR3" s="80">
        <f t="shared" si="0"/>
        <v>1.3851612176709818</v>
      </c>
      <c r="AS3" s="80">
        <f t="shared" si="0"/>
        <v>1.1389479159088671</v>
      </c>
      <c r="AT3" s="80">
        <f t="shared" si="0"/>
        <v>0.82080175876585404</v>
      </c>
      <c r="AU3" s="80">
        <f t="shared" si="0"/>
        <v>0.25373937249784106</v>
      </c>
    </row>
    <row r="4" spans="2:47" x14ac:dyDescent="0.3">
      <c r="AC4" t="s">
        <v>6</v>
      </c>
      <c r="AD4">
        <v>0</v>
      </c>
      <c r="AE4">
        <v>60.28</v>
      </c>
      <c r="AF4">
        <v>68.28</v>
      </c>
      <c r="AG4">
        <v>73.180000000000007</v>
      </c>
      <c r="AH4">
        <v>81.08</v>
      </c>
      <c r="AI4">
        <f>76.08+65.46</f>
        <v>141.54</v>
      </c>
      <c r="AK4">
        <v>141.54</v>
      </c>
      <c r="AO4" t="s">
        <v>7</v>
      </c>
      <c r="AP4" s="80">
        <f>L24</f>
        <v>0.41999999999999865</v>
      </c>
      <c r="AQ4" s="80">
        <f t="shared" ref="AQ4:AU4" si="1">M24</f>
        <v>1.5272196960489999</v>
      </c>
      <c r="AR4" s="80">
        <f t="shared" si="1"/>
        <v>1.4882204137828514</v>
      </c>
      <c r="AS4" s="80">
        <f t="shared" si="1"/>
        <v>1.4345731072343437</v>
      </c>
      <c r="AT4" s="80">
        <f t="shared" si="1"/>
        <v>1.2043255373859676</v>
      </c>
      <c r="AU4" s="80">
        <f t="shared" si="1"/>
        <v>0.48497422611928503</v>
      </c>
    </row>
    <row r="5" spans="2:47" x14ac:dyDescent="0.3">
      <c r="B5" s="2"/>
      <c r="C5" s="43" t="s">
        <v>8</v>
      </c>
      <c r="D5" s="43" t="s">
        <v>9</v>
      </c>
      <c r="E5" s="43" t="s">
        <v>10</v>
      </c>
      <c r="F5" s="43" t="s">
        <v>11</v>
      </c>
      <c r="G5" s="43" t="s">
        <v>12</v>
      </c>
      <c r="H5" s="43" t="s">
        <v>13</v>
      </c>
      <c r="K5" s="2"/>
      <c r="L5" s="43" t="s">
        <v>8</v>
      </c>
      <c r="M5" s="43" t="s">
        <v>9</v>
      </c>
      <c r="N5" s="43" t="s">
        <v>10</v>
      </c>
      <c r="O5" s="43" t="s">
        <v>11</v>
      </c>
      <c r="P5" s="43" t="s">
        <v>12</v>
      </c>
      <c r="Q5" s="43" t="s">
        <v>13</v>
      </c>
      <c r="T5" s="79" t="s">
        <v>5</v>
      </c>
      <c r="U5">
        <f>C28</f>
        <v>0.22069893870745164</v>
      </c>
      <c r="V5">
        <f t="shared" ref="V5:Y5" si="2">D28</f>
        <v>0.71392182957485262</v>
      </c>
      <c r="W5">
        <f t="shared" si="2"/>
        <v>0.99064088402870765</v>
      </c>
      <c r="X5">
        <f t="shared" si="2"/>
        <v>1.2047937522242755</v>
      </c>
      <c r="Y5">
        <f t="shared" si="2"/>
        <v>1.3793683669215728</v>
      </c>
      <c r="Z5">
        <f t="shared" ref="Z5" si="3">H28</f>
        <v>0.22069893870745164</v>
      </c>
      <c r="AC5" t="s">
        <v>14</v>
      </c>
      <c r="AD5">
        <f>AD4/AK4</f>
        <v>0</v>
      </c>
      <c r="AE5">
        <f>AE4/AK4</f>
        <v>0.42588667514483541</v>
      </c>
      <c r="AF5">
        <f>AF4/AK4</f>
        <v>0.48240779991521837</v>
      </c>
      <c r="AG5">
        <f>AG4/AK4</f>
        <v>0.51702698883707798</v>
      </c>
      <c r="AH5">
        <f>AH4/AK4</f>
        <v>0.57284159954783098</v>
      </c>
      <c r="AI5">
        <f>AI4/AK4</f>
        <v>1</v>
      </c>
    </row>
    <row r="6" spans="2:47" x14ac:dyDescent="0.3">
      <c r="B6" s="43" t="s">
        <v>15</v>
      </c>
      <c r="C6" s="2">
        <v>274</v>
      </c>
      <c r="D6" s="2">
        <v>254</v>
      </c>
      <c r="E6" s="2">
        <v>232</v>
      </c>
      <c r="F6" s="2">
        <v>208</v>
      </c>
      <c r="G6" s="2">
        <v>186</v>
      </c>
      <c r="H6" s="2">
        <v>210</v>
      </c>
      <c r="K6" s="43" t="s">
        <v>15</v>
      </c>
      <c r="L6" s="2">
        <v>273</v>
      </c>
      <c r="M6" s="2">
        <v>164</v>
      </c>
      <c r="N6" s="2">
        <v>165</v>
      </c>
      <c r="O6" s="2">
        <v>169</v>
      </c>
      <c r="P6" s="2">
        <v>200</v>
      </c>
      <c r="Q6" s="2">
        <v>234</v>
      </c>
      <c r="T6" t="s">
        <v>7</v>
      </c>
      <c r="U6" s="80">
        <f t="shared" ref="U6:Z6" si="4">C24</f>
        <v>0.13999999999999629</v>
      </c>
      <c r="V6" s="80">
        <f t="shared" si="4"/>
        <v>0.57723478758647229</v>
      </c>
      <c r="W6" s="80">
        <f t="shared" si="4"/>
        <v>0.8630179604156567</v>
      </c>
      <c r="X6" s="80">
        <f t="shared" si="4"/>
        <v>1.0934349546269315</v>
      </c>
      <c r="Y6" s="80">
        <f t="shared" si="4"/>
        <v>1.26</v>
      </c>
      <c r="Z6" s="80">
        <f t="shared" si="4"/>
        <v>0.64156059729381776</v>
      </c>
      <c r="AC6" t="s">
        <v>96</v>
      </c>
      <c r="AD6">
        <v>0.41999999999999865</v>
      </c>
      <c r="AE6">
        <v>1.5272196960489999</v>
      </c>
      <c r="AF6">
        <v>1.4882204137828514</v>
      </c>
      <c r="AG6">
        <v>1.4345731072343437</v>
      </c>
      <c r="AH6">
        <v>1.2043255373859676</v>
      </c>
      <c r="AI6">
        <v>0.48497422611928503</v>
      </c>
      <c r="AO6" t="s">
        <v>16</v>
      </c>
      <c r="AP6">
        <f>AP3/AQ3</f>
        <v>0.15999999999999998</v>
      </c>
      <c r="AQ6">
        <f>AQ3/AQ3</f>
        <v>1</v>
      </c>
      <c r="AR6">
        <f>AR3/AQ3</f>
        <v>0.87343872827321178</v>
      </c>
      <c r="AS6">
        <f>AS3/AQ3</f>
        <v>0.7181844297615626</v>
      </c>
      <c r="AT6">
        <f>AT3/AQ3</f>
        <v>0.51757155426737733</v>
      </c>
      <c r="AU6">
        <f>AU3/AQ3</f>
        <v>0.15999999999999998</v>
      </c>
    </row>
    <row r="7" spans="2:47" x14ac:dyDescent="0.3">
      <c r="B7" s="43" t="s">
        <v>17</v>
      </c>
      <c r="C7" s="2">
        <v>273</v>
      </c>
      <c r="D7" s="2">
        <v>271</v>
      </c>
      <c r="E7" s="2">
        <v>270</v>
      </c>
      <c r="F7" s="2">
        <v>269</v>
      </c>
      <c r="G7" s="2">
        <v>267</v>
      </c>
      <c r="H7" s="2">
        <v>231</v>
      </c>
      <c r="K7" s="43" t="s">
        <v>17</v>
      </c>
      <c r="L7" s="2">
        <v>282</v>
      </c>
      <c r="M7" s="2">
        <v>283</v>
      </c>
      <c r="N7" s="2">
        <v>278</v>
      </c>
      <c r="O7" s="2">
        <v>274</v>
      </c>
      <c r="P7" s="2">
        <v>274</v>
      </c>
      <c r="Q7" s="2">
        <v>246</v>
      </c>
      <c r="AD7">
        <v>0</v>
      </c>
      <c r="AE7">
        <v>0.42588667514483541</v>
      </c>
      <c r="AF7">
        <v>0.48240779991521837</v>
      </c>
      <c r="AG7">
        <v>0.51702698883707798</v>
      </c>
      <c r="AH7">
        <v>0.57284159954783098</v>
      </c>
      <c r="AI7">
        <v>1</v>
      </c>
      <c r="AO7" t="s">
        <v>18</v>
      </c>
      <c r="AP7">
        <f>AP4/AQ4</f>
        <v>0.27500954910846254</v>
      </c>
      <c r="AQ7">
        <f>AQ4/AQ4</f>
        <v>1</v>
      </c>
      <c r="AR7">
        <f>AR4/AQ4</f>
        <v>0.97446386897245907</v>
      </c>
      <c r="AS7">
        <f>AS4/AQ4</f>
        <v>0.93933643662772426</v>
      </c>
      <c r="AT7">
        <f>AT4/AQ4</f>
        <v>0.78857386432457821</v>
      </c>
      <c r="AU7">
        <f>AU4/AQ4</f>
        <v>0.3175536744149775</v>
      </c>
    </row>
    <row r="8" spans="2:47" x14ac:dyDescent="0.3">
      <c r="B8" s="46" t="s">
        <v>19</v>
      </c>
      <c r="C8" s="2">
        <v>267</v>
      </c>
      <c r="D8" s="2">
        <v>246</v>
      </c>
      <c r="E8" s="2">
        <v>224</v>
      </c>
      <c r="F8" s="2">
        <v>200</v>
      </c>
      <c r="G8" s="2">
        <v>176</v>
      </c>
      <c r="H8" s="2">
        <v>206</v>
      </c>
      <c r="K8" s="46" t="s">
        <v>19</v>
      </c>
      <c r="L8" s="2">
        <v>277</v>
      </c>
      <c r="M8" s="2">
        <v>157</v>
      </c>
      <c r="N8" s="2">
        <v>157</v>
      </c>
      <c r="O8" s="2">
        <v>197</v>
      </c>
      <c r="P8" s="2">
        <v>197</v>
      </c>
      <c r="Q8" s="2">
        <v>232</v>
      </c>
      <c r="T8" t="s">
        <v>16</v>
      </c>
      <c r="U8">
        <f>U5/Y5</f>
        <v>0.15999999999999998</v>
      </c>
      <c r="V8">
        <f>V5/Y5</f>
        <v>0.51757155426737744</v>
      </c>
      <c r="W8">
        <f>W5/Y5</f>
        <v>0.7181844297615626</v>
      </c>
      <c r="X8">
        <f>X5/Y5</f>
        <v>0.87343872827321178</v>
      </c>
      <c r="Y8">
        <f>Y5/Y5</f>
        <v>1</v>
      </c>
      <c r="Z8">
        <f>Z5/Y5</f>
        <v>0.15999999999999998</v>
      </c>
      <c r="AC8" t="s">
        <v>97</v>
      </c>
      <c r="AD8">
        <v>0.25373937249784106</v>
      </c>
      <c r="AE8">
        <v>1.5858710781115068</v>
      </c>
      <c r="AF8">
        <v>1.3851612176709818</v>
      </c>
      <c r="AG8">
        <v>1.1389479159088671</v>
      </c>
      <c r="AH8">
        <v>0.82080175876585404</v>
      </c>
      <c r="AI8">
        <v>0.25373937249784106</v>
      </c>
    </row>
    <row r="9" spans="2:47" x14ac:dyDescent="0.3">
      <c r="B9" s="45" t="s">
        <v>20</v>
      </c>
      <c r="C9" s="10">
        <v>25</v>
      </c>
      <c r="D9" s="2">
        <v>13.9</v>
      </c>
      <c r="E9" s="2">
        <v>11.8</v>
      </c>
      <c r="F9" s="2">
        <v>10.7</v>
      </c>
      <c r="G9" s="6">
        <v>10</v>
      </c>
      <c r="H9" s="6">
        <v>25</v>
      </c>
      <c r="K9" s="43" t="s">
        <v>21</v>
      </c>
      <c r="L9" s="2">
        <v>25</v>
      </c>
      <c r="M9" s="2">
        <v>10</v>
      </c>
      <c r="N9" s="2">
        <v>10.7</v>
      </c>
      <c r="O9" s="2">
        <v>11.8</v>
      </c>
      <c r="P9" s="6">
        <v>13.9</v>
      </c>
      <c r="Q9" s="6">
        <v>25</v>
      </c>
      <c r="T9" t="s">
        <v>18</v>
      </c>
      <c r="U9">
        <f>U6/Y6</f>
        <v>0.11111111111110816</v>
      </c>
      <c r="V9">
        <f>V6/Y6</f>
        <v>0.45812284729085101</v>
      </c>
      <c r="W9">
        <f>W6/Y6</f>
        <v>0.68493488921877521</v>
      </c>
      <c r="X9">
        <f>X6/Y6</f>
        <v>0.8678055195451837</v>
      </c>
      <c r="Y9">
        <f>Y6/Y6</f>
        <v>1</v>
      </c>
      <c r="Z9">
        <f>Z6/Y6</f>
        <v>0.5091750772173157</v>
      </c>
      <c r="AO9" t="s">
        <v>22</v>
      </c>
      <c r="AP9" s="29">
        <f>L30</f>
        <v>2668.4439600000005</v>
      </c>
      <c r="AQ9" s="29">
        <f t="shared" ref="AQ9:AU9" si="5">M30</f>
        <v>1446.3280408119285</v>
      </c>
      <c r="AR9" s="29">
        <f t="shared" si="5"/>
        <v>1743.7105694166405</v>
      </c>
      <c r="AS9" s="29">
        <f t="shared" si="5"/>
        <v>2053.6372812930204</v>
      </c>
      <c r="AT9" s="29">
        <f t="shared" si="5"/>
        <v>2364.5701623966888</v>
      </c>
      <c r="AU9" s="29">
        <f t="shared" si="5"/>
        <v>2668.4439600000005</v>
      </c>
    </row>
    <row r="10" spans="2:47" ht="39.6" customHeight="1" x14ac:dyDescent="0.3">
      <c r="AC10" t="s">
        <v>96</v>
      </c>
      <c r="AD10">
        <v>1.4731182795698925</v>
      </c>
      <c r="AE10">
        <v>1.3655913978494623</v>
      </c>
      <c r="AF10">
        <v>1.2473118279569892</v>
      </c>
      <c r="AG10">
        <v>1.118279569892473</v>
      </c>
      <c r="AH10">
        <v>1</v>
      </c>
      <c r="AI10">
        <v>1.1290322580645162</v>
      </c>
      <c r="AO10" t="s">
        <v>23</v>
      </c>
      <c r="AP10" s="81">
        <f>L22</f>
        <v>2668.4439600000005</v>
      </c>
      <c r="AQ10" s="81">
        <f t="shared" ref="AQ10:AU10" si="6">M22</f>
        <v>1603.0212800000004</v>
      </c>
      <c r="AR10" s="81">
        <f t="shared" si="6"/>
        <v>1612.7958000000001</v>
      </c>
      <c r="AS10" s="81">
        <f t="shared" si="6"/>
        <v>1651.8938800000001</v>
      </c>
      <c r="AT10" s="81">
        <f t="shared" si="6"/>
        <v>1954.9040000000002</v>
      </c>
      <c r="AU10" s="81">
        <f t="shared" si="6"/>
        <v>2287.2376800000002</v>
      </c>
    </row>
    <row r="11" spans="2:47" x14ac:dyDescent="0.3">
      <c r="B11" s="43" t="s">
        <v>24</v>
      </c>
      <c r="C11" s="43" t="s">
        <v>25</v>
      </c>
      <c r="D11" s="44" t="s">
        <v>26</v>
      </c>
      <c r="E11" s="45" t="s">
        <v>27</v>
      </c>
      <c r="K11" s="43" t="s">
        <v>24</v>
      </c>
      <c r="L11" s="43" t="s">
        <v>25</v>
      </c>
      <c r="M11" s="44" t="s">
        <v>26</v>
      </c>
      <c r="N11" s="45" t="s">
        <v>27</v>
      </c>
      <c r="T11" t="s">
        <v>22</v>
      </c>
      <c r="U11" s="29">
        <f>C30</f>
        <v>2678.21848</v>
      </c>
      <c r="V11" s="29">
        <f t="shared" ref="V11:Z11" si="7">D30</f>
        <v>2448.3295706659014</v>
      </c>
      <c r="W11" s="29">
        <f t="shared" si="7"/>
        <v>2213.1002699601395</v>
      </c>
      <c r="X11" s="29">
        <f t="shared" si="7"/>
        <v>1978.6321640269809</v>
      </c>
      <c r="Y11" s="29">
        <f t="shared" si="7"/>
        <v>1753.6540787325071</v>
      </c>
      <c r="Z11" s="29">
        <f t="shared" si="7"/>
        <v>2678.21848</v>
      </c>
      <c r="AC11" t="s">
        <v>97</v>
      </c>
      <c r="AD11">
        <v>1.5272216524799136</v>
      </c>
      <c r="AE11">
        <v>1.3961302861026541</v>
      </c>
      <c r="AF11">
        <v>1.2619936262228566</v>
      </c>
      <c r="AG11">
        <v>1.1282910284433529</v>
      </c>
      <c r="AH11">
        <v>1</v>
      </c>
      <c r="AI11">
        <v>1.5272216524799136</v>
      </c>
    </row>
    <row r="12" spans="2:47" x14ac:dyDescent="0.3">
      <c r="B12" s="42">
        <v>5.5000000000000003E-4</v>
      </c>
      <c r="C12" s="2">
        <v>5.01</v>
      </c>
      <c r="D12" s="48">
        <f>B12/C12</f>
        <v>1.097804391217565E-4</v>
      </c>
      <c r="E12" s="47">
        <f>ABS($D$17-D12)</f>
        <v>1.4451009188824195E-6</v>
      </c>
      <c r="K12" s="7">
        <v>4.2999999999999999E-4</v>
      </c>
      <c r="L12" s="3">
        <v>3.37</v>
      </c>
      <c r="M12" s="7">
        <f>K12/L12</f>
        <v>1.2759643916913945E-4</v>
      </c>
      <c r="N12" s="47">
        <f>ABS($M$17-M12)</f>
        <v>3.04241595574858E-6</v>
      </c>
      <c r="T12" t="s">
        <v>23</v>
      </c>
      <c r="U12" s="81">
        <f>C22</f>
        <v>2678.21848</v>
      </c>
      <c r="V12" s="81">
        <f t="shared" ref="V12:Z12" si="8">D22</f>
        <v>2482.7280800000003</v>
      </c>
      <c r="W12" s="81">
        <f t="shared" si="8"/>
        <v>2267.6886400000003</v>
      </c>
      <c r="X12" s="81">
        <f t="shared" si="8"/>
        <v>2033.10016</v>
      </c>
      <c r="Y12" s="81">
        <f t="shared" si="8"/>
        <v>1818.0607199999999</v>
      </c>
      <c r="Z12" s="81">
        <f t="shared" si="8"/>
        <v>2052.6492000000003</v>
      </c>
      <c r="AO12" t="s">
        <v>28</v>
      </c>
      <c r="AP12">
        <f>AP9/AP9</f>
        <v>1</v>
      </c>
      <c r="AQ12">
        <f>AQ9/AP9</f>
        <v>0.54201177258821964</v>
      </c>
      <c r="AR12">
        <f>AR9/AP9</f>
        <v>0.65345594494577286</v>
      </c>
      <c r="AS12">
        <f>AS9/AP9</f>
        <v>0.76960105292712233</v>
      </c>
      <c r="AT12">
        <f>AT9/AP9</f>
        <v>0.88612322306243541</v>
      </c>
      <c r="AU12">
        <f>AU9/AP9</f>
        <v>1</v>
      </c>
    </row>
    <row r="13" spans="2:47" x14ac:dyDescent="0.3">
      <c r="B13" s="42">
        <v>5.5000000000000003E-4</v>
      </c>
      <c r="C13" s="2">
        <v>5.07</v>
      </c>
      <c r="D13" s="48">
        <f>B13/C13</f>
        <v>1.0848126232741617E-4</v>
      </c>
      <c r="E13" s="47">
        <f>ABS($D$17-D13)</f>
        <v>1.4592412454208711E-7</v>
      </c>
      <c r="K13" s="7">
        <v>5.0000000000000001E-4</v>
      </c>
      <c r="L13" s="3">
        <v>4.3499999999999996</v>
      </c>
      <c r="M13" s="7">
        <f>K13/L13</f>
        <v>1.1494252873563219E-4</v>
      </c>
      <c r="N13" s="47">
        <f>ABS($M$17-M13)</f>
        <v>9.6114944777586793E-6</v>
      </c>
      <c r="AO13" t="s">
        <v>29</v>
      </c>
      <c r="AP13">
        <f>AP10/AP10</f>
        <v>1</v>
      </c>
      <c r="AQ13">
        <f>AQ10/AP10</f>
        <v>0.60073260073260071</v>
      </c>
      <c r="AR13">
        <f>AR10/AP10</f>
        <v>0.60439560439560436</v>
      </c>
      <c r="AS13">
        <f>AS10/AP10</f>
        <v>0.61904761904761896</v>
      </c>
      <c r="AT13">
        <f>AT10/AP10</f>
        <v>0.73260073260073255</v>
      </c>
      <c r="AU13">
        <f>AU10/AP10</f>
        <v>0.8571428571428571</v>
      </c>
    </row>
    <row r="14" spans="2:47" x14ac:dyDescent="0.3">
      <c r="B14" s="42">
        <v>5.0000000000000001E-4</v>
      </c>
      <c r="C14" s="2">
        <v>4.67</v>
      </c>
      <c r="D14" s="48">
        <f t="shared" ref="D14:D16" si="9">B14/C14</f>
        <v>1.0706638115631693E-4</v>
      </c>
      <c r="E14" s="47">
        <f>ABS($D$17-D14)</f>
        <v>1.2689570465571591E-6</v>
      </c>
      <c r="K14" s="7">
        <v>5.8E-4</v>
      </c>
      <c r="L14" s="3">
        <v>4.55</v>
      </c>
      <c r="M14" s="7">
        <f t="shared" ref="M14:M16" si="10">K14/L14</f>
        <v>1.2747252747252749E-4</v>
      </c>
      <c r="N14" s="47">
        <f>ABS($M$17-M14)</f>
        <v>2.9185042591366183E-6</v>
      </c>
      <c r="T14" t="s">
        <v>28</v>
      </c>
      <c r="U14">
        <f>U11/U11</f>
        <v>1</v>
      </c>
      <c r="V14">
        <f>V11/U11</f>
        <v>0.91416349672335229</v>
      </c>
      <c r="W14">
        <f>W11/U11</f>
        <v>0.82633298458912119</v>
      </c>
      <c r="X14">
        <f>X11/U11</f>
        <v>0.73878668928719393</v>
      </c>
      <c r="Y14">
        <f>Y11/U11</f>
        <v>0.65478380192959729</v>
      </c>
      <c r="Z14">
        <f>Z11/U11</f>
        <v>1</v>
      </c>
      <c r="AC14" t="s">
        <v>96</v>
      </c>
      <c r="AD14">
        <v>1.6646341463414633</v>
      </c>
      <c r="AE14">
        <v>1</v>
      </c>
      <c r="AF14">
        <v>1.0060975609756098</v>
      </c>
      <c r="AG14">
        <v>1.0304878048780488</v>
      </c>
      <c r="AH14">
        <v>1.2195121951219512</v>
      </c>
      <c r="AI14">
        <v>1.4268292682926829</v>
      </c>
    </row>
    <row r="15" spans="2:47" x14ac:dyDescent="0.3">
      <c r="B15" s="42">
        <v>4.8000000000000001E-4</v>
      </c>
      <c r="C15" s="2">
        <v>4.41</v>
      </c>
      <c r="D15" s="48">
        <f t="shared" si="9"/>
        <v>1.0884353741496599E-4</v>
      </c>
      <c r="E15" s="47">
        <f>ABS($D$17-D15)</f>
        <v>5.0819921209190706E-7</v>
      </c>
      <c r="K15" s="7">
        <v>4.2000000000000002E-4</v>
      </c>
      <c r="L15" s="8">
        <v>3.5</v>
      </c>
      <c r="M15" s="7">
        <f t="shared" si="10"/>
        <v>1.2E-4</v>
      </c>
      <c r="N15" s="47">
        <f>ABS($M$17-M15)</f>
        <v>4.5540232133908695E-6</v>
      </c>
      <c r="T15" t="s">
        <v>29</v>
      </c>
      <c r="U15">
        <f>U12/U12</f>
        <v>1</v>
      </c>
      <c r="V15">
        <f>V12/U12</f>
        <v>0.92700729927007308</v>
      </c>
      <c r="W15">
        <f>W12/U12</f>
        <v>0.84671532846715336</v>
      </c>
      <c r="X15">
        <f>X12/U12</f>
        <v>0.75912408759124084</v>
      </c>
      <c r="Y15">
        <f>Y12/U12</f>
        <v>0.67883211678832112</v>
      </c>
      <c r="Z15">
        <f>Z12/U12</f>
        <v>0.76642335766423364</v>
      </c>
      <c r="AC15" t="s">
        <v>97</v>
      </c>
      <c r="AD15">
        <v>1.8449783760688274</v>
      </c>
      <c r="AE15">
        <v>1</v>
      </c>
      <c r="AF15">
        <v>1.2056120881385732</v>
      </c>
      <c r="AG15">
        <v>1.4198973008503417</v>
      </c>
      <c r="AH15">
        <v>1.6348781850826073</v>
      </c>
      <c r="AI15">
        <v>1.8449783760688274</v>
      </c>
    </row>
    <row r="16" spans="2:47" x14ac:dyDescent="0.3">
      <c r="B16" s="42">
        <v>5.2999999999999998E-4</v>
      </c>
      <c r="C16" s="2">
        <v>4.93</v>
      </c>
      <c r="D16" s="48">
        <f t="shared" si="9"/>
        <v>1.0750507099391482E-4</v>
      </c>
      <c r="E16" s="47">
        <f>ABS($D$17-D16)</f>
        <v>8.3026720895926817E-7</v>
      </c>
      <c r="K16" s="3">
        <v>3.8499999999999998E-4</v>
      </c>
      <c r="L16" s="8">
        <v>2.9</v>
      </c>
      <c r="M16" s="7">
        <f t="shared" si="10"/>
        <v>1.3275862068965518E-4</v>
      </c>
      <c r="N16" s="47">
        <f>ABS($M$17-M16)</f>
        <v>8.2045974762643098E-6</v>
      </c>
    </row>
    <row r="17" spans="2:35" x14ac:dyDescent="0.3">
      <c r="B17" s="90" t="s">
        <v>30</v>
      </c>
      <c r="C17" s="90"/>
      <c r="D17" s="50">
        <f>AVERAGE(D12:D16)</f>
        <v>1.0833533820287408E-4</v>
      </c>
      <c r="E17" s="51">
        <f>AVERAGE(E12:E16)</f>
        <v>8.3968970220656815E-7</v>
      </c>
      <c r="K17" s="91" t="s">
        <v>30</v>
      </c>
      <c r="L17" s="91"/>
      <c r="M17" s="58">
        <f>AVERAGE(M12:M16)</f>
        <v>1.2455402321339087E-4</v>
      </c>
      <c r="N17" s="51">
        <f>AVERAGE(N12:N16)</f>
        <v>5.6662070764598117E-6</v>
      </c>
    </row>
    <row r="19" spans="2:35" x14ac:dyDescent="0.3">
      <c r="B19" s="55" t="s">
        <v>31</v>
      </c>
      <c r="C19" s="56">
        <v>25</v>
      </c>
      <c r="D19" s="49"/>
      <c r="E19" s="45" t="s">
        <v>32</v>
      </c>
      <c r="F19" s="52">
        <v>997.4</v>
      </c>
      <c r="K19" s="55" t="s">
        <v>31</v>
      </c>
      <c r="L19" s="56">
        <v>25</v>
      </c>
      <c r="M19" s="49"/>
      <c r="N19" s="45" t="s">
        <v>33</v>
      </c>
      <c r="O19" s="52">
        <v>997.4</v>
      </c>
      <c r="S19" t="s">
        <v>34</v>
      </c>
    </row>
    <row r="20" spans="2:35" ht="12.75" customHeight="1" x14ac:dyDescent="0.3"/>
    <row r="21" spans="2:35" ht="31.5" customHeight="1" x14ac:dyDescent="0.45">
      <c r="B21" s="23" t="s">
        <v>35</v>
      </c>
    </row>
    <row r="22" spans="2:35" x14ac:dyDescent="0.3">
      <c r="B22" s="31" t="s">
        <v>36</v>
      </c>
      <c r="C22" s="14">
        <f t="shared" ref="C22:H22" si="11">C6*$F19*9.8*10^-3</f>
        <v>2678.21848</v>
      </c>
      <c r="D22" s="14">
        <f t="shared" si="11"/>
        <v>2482.7280800000003</v>
      </c>
      <c r="E22" s="14">
        <f t="shared" si="11"/>
        <v>2267.6886400000003</v>
      </c>
      <c r="F22" s="14">
        <f t="shared" si="11"/>
        <v>2033.10016</v>
      </c>
      <c r="G22" s="14">
        <f t="shared" si="11"/>
        <v>1818.0607199999999</v>
      </c>
      <c r="H22" s="14">
        <f t="shared" si="11"/>
        <v>2052.6492000000003</v>
      </c>
      <c r="K22" s="31" t="s">
        <v>36</v>
      </c>
      <c r="L22" s="14">
        <f t="shared" ref="L22:Q22" si="12">L6*$F19*9.8*10^-3</f>
        <v>2668.4439600000005</v>
      </c>
      <c r="M22" s="14">
        <f t="shared" si="12"/>
        <v>1603.0212800000004</v>
      </c>
      <c r="N22" s="14">
        <f t="shared" si="12"/>
        <v>1612.7958000000001</v>
      </c>
      <c r="O22" s="14">
        <f t="shared" si="12"/>
        <v>1651.8938800000001</v>
      </c>
      <c r="P22" s="14">
        <f t="shared" si="12"/>
        <v>1954.9040000000002</v>
      </c>
      <c r="Q22" s="14">
        <f t="shared" si="12"/>
        <v>2287.2376800000002</v>
      </c>
      <c r="AC22" t="s">
        <v>96</v>
      </c>
      <c r="AD22">
        <v>0.13999999999999629</v>
      </c>
      <c r="AE22">
        <v>0.57723478758647229</v>
      </c>
      <c r="AF22">
        <v>0.8630179604156567</v>
      </c>
      <c r="AG22">
        <v>1.0934349546269315</v>
      </c>
      <c r="AH22">
        <v>1.26</v>
      </c>
      <c r="AI22">
        <v>0.64156059729381776</v>
      </c>
    </row>
    <row r="23" spans="2:35" x14ac:dyDescent="0.3">
      <c r="B23" s="32" t="s">
        <v>37</v>
      </c>
      <c r="C23" s="12">
        <f t="shared" ref="C23:H23" si="13">C7*$F19*9.8*10^-3</f>
        <v>2668.4439600000005</v>
      </c>
      <c r="D23" s="13">
        <f t="shared" si="13"/>
        <v>2648.8949200000002</v>
      </c>
      <c r="E23" s="13">
        <f t="shared" si="13"/>
        <v>2639.1204000000002</v>
      </c>
      <c r="F23" s="13">
        <f t="shared" si="13"/>
        <v>2629.3458799999999</v>
      </c>
      <c r="G23" s="13">
        <f t="shared" si="13"/>
        <v>2609.79684</v>
      </c>
      <c r="H23" s="13">
        <f t="shared" si="13"/>
        <v>2257.9141200000004</v>
      </c>
      <c r="K23" s="32" t="s">
        <v>37</v>
      </c>
      <c r="L23" s="12">
        <f t="shared" ref="L23:Q23" si="14">L7*$F19*9.8*10^-3</f>
        <v>2756.41464</v>
      </c>
      <c r="M23" s="13">
        <f t="shared" si="14"/>
        <v>2766.1891600000004</v>
      </c>
      <c r="N23" s="13">
        <f t="shared" si="14"/>
        <v>2717.3165600000007</v>
      </c>
      <c r="O23" s="13">
        <f t="shared" si="14"/>
        <v>2678.21848</v>
      </c>
      <c r="P23" s="13">
        <f t="shared" si="14"/>
        <v>2678.21848</v>
      </c>
      <c r="Q23" s="13">
        <f t="shared" si="14"/>
        <v>2404.5319199999999</v>
      </c>
      <c r="AC23" t="s">
        <v>97</v>
      </c>
      <c r="AD23">
        <v>0.22069893870745164</v>
      </c>
      <c r="AE23">
        <v>0.71392182957485262</v>
      </c>
      <c r="AF23">
        <v>0.99064088402870765</v>
      </c>
      <c r="AG23">
        <v>1.2047937522242755</v>
      </c>
      <c r="AH23">
        <v>1.3793683669215728</v>
      </c>
      <c r="AI23">
        <v>0.22069893870745164</v>
      </c>
    </row>
    <row r="24" spans="2:35" x14ac:dyDescent="0.3">
      <c r="B24" s="33" t="s">
        <v>38</v>
      </c>
      <c r="C24" s="21">
        <f t="shared" ref="C24:H24" si="15">(ABS(C23-C22)*2/$F19)^(1/2)</f>
        <v>0.13999999999999629</v>
      </c>
      <c r="D24" s="21">
        <f t="shared" si="15"/>
        <v>0.57723478758647229</v>
      </c>
      <c r="E24" s="21">
        <f>(ABS(E23-E22)*2/$F19)^(1/2)</f>
        <v>0.8630179604156567</v>
      </c>
      <c r="F24" s="21">
        <f t="shared" si="15"/>
        <v>1.0934349546269315</v>
      </c>
      <c r="G24" s="21">
        <f t="shared" si="15"/>
        <v>1.26</v>
      </c>
      <c r="H24" s="21">
        <f t="shared" si="15"/>
        <v>0.64156059729381776</v>
      </c>
      <c r="K24" s="33" t="s">
        <v>38</v>
      </c>
      <c r="L24" s="21">
        <f>(ABS(L23-L22)*2/$O19)^(1/2)</f>
        <v>0.41999999999999865</v>
      </c>
      <c r="M24" s="21">
        <f t="shared" ref="M24:Q24" si="16">(ABS(M23-M22)*2/$O19)^(1/2)</f>
        <v>1.5272196960489999</v>
      </c>
      <c r="N24" s="21">
        <f t="shared" si="16"/>
        <v>1.4882204137828514</v>
      </c>
      <c r="O24" s="21">
        <f t="shared" si="16"/>
        <v>1.4345731072343437</v>
      </c>
      <c r="P24" s="21">
        <f t="shared" si="16"/>
        <v>1.2043255373859676</v>
      </c>
      <c r="Q24" s="21">
        <f t="shared" si="16"/>
        <v>0.48497422611928503</v>
      </c>
    </row>
    <row r="25" spans="2:35" x14ac:dyDescent="0.3">
      <c r="B25" s="54" t="s">
        <v>39</v>
      </c>
      <c r="C25" s="16">
        <f>C24/C24</f>
        <v>1</v>
      </c>
      <c r="D25" s="17">
        <f>D24/C24</f>
        <v>4.1231056256177681</v>
      </c>
      <c r="E25" s="17">
        <f>E24/C24</f>
        <v>6.1644140029691394</v>
      </c>
      <c r="F25" s="17">
        <f>F24/C24</f>
        <v>7.81024967590686</v>
      </c>
      <c r="G25" s="17">
        <f>G24/C24</f>
        <v>9.000000000000238</v>
      </c>
      <c r="H25" s="17">
        <f>H24/C24</f>
        <v>4.5825756949559624</v>
      </c>
      <c r="K25" s="32" t="s">
        <v>40</v>
      </c>
      <c r="L25" s="9">
        <f>L24/L24</f>
        <v>1</v>
      </c>
      <c r="M25" s="15">
        <f>M24/L24</f>
        <v>3.6362373715452496</v>
      </c>
      <c r="N25" s="15">
        <f>N24/L24</f>
        <v>3.5433819375782289</v>
      </c>
      <c r="O25" s="15">
        <f>O24/L24</f>
        <v>3.4156502553198771</v>
      </c>
      <c r="P25" s="15">
        <f>P24/L24</f>
        <v>2.8674417556808844</v>
      </c>
      <c r="Q25" s="15">
        <f>Q24/L24</f>
        <v>1.1547005383792537</v>
      </c>
    </row>
    <row r="26" spans="2:35" x14ac:dyDescent="0.3">
      <c r="B26" s="32" t="s">
        <v>98</v>
      </c>
      <c r="C26" s="9">
        <f>C6/$G6</f>
        <v>1.4731182795698925</v>
      </c>
      <c r="D26" s="9">
        <f t="shared" ref="D26:H26" si="17">D6/$G6</f>
        <v>1.3655913978494623</v>
      </c>
      <c r="E26" s="9">
        <f t="shared" si="17"/>
        <v>1.2473118279569892</v>
      </c>
      <c r="F26" s="9">
        <f t="shared" si="17"/>
        <v>1.118279569892473</v>
      </c>
      <c r="G26" s="9">
        <f t="shared" si="17"/>
        <v>1</v>
      </c>
      <c r="H26" s="9">
        <f t="shared" si="17"/>
        <v>1.1290322580645162</v>
      </c>
      <c r="K26" s="32" t="s">
        <v>100</v>
      </c>
      <c r="L26" s="9">
        <f>L6/$M6</f>
        <v>1.6646341463414633</v>
      </c>
      <c r="M26" s="9">
        <f t="shared" ref="M26:Q26" si="18">M6/$M6</f>
        <v>1</v>
      </c>
      <c r="N26" s="9">
        <f t="shared" si="18"/>
        <v>1.0060975609756098</v>
      </c>
      <c r="O26" s="9">
        <f t="shared" si="18"/>
        <v>1.0304878048780488</v>
      </c>
      <c r="P26" s="9">
        <f t="shared" si="18"/>
        <v>1.2195121951219512</v>
      </c>
      <c r="Q26" s="9">
        <f t="shared" si="18"/>
        <v>1.4268292682926829</v>
      </c>
    </row>
    <row r="27" spans="2:35" ht="41.25" customHeight="1" x14ac:dyDescent="0.45">
      <c r="B27" s="23" t="s">
        <v>41</v>
      </c>
    </row>
    <row r="28" spans="2:35" x14ac:dyDescent="0.3">
      <c r="B28" s="34" t="s">
        <v>42</v>
      </c>
      <c r="C28" s="16">
        <f>(4*D17)/(PI()*(C9*(10^(-3)))^2)</f>
        <v>0.22069893870745164</v>
      </c>
      <c r="D28" s="16">
        <f>(4*D17)/(PI()*(D9*(10^(-3)))^2)</f>
        <v>0.71392182957485262</v>
      </c>
      <c r="E28" s="16">
        <f>(4*D17)/(PI()*(E9*(10^(-3)))^2)</f>
        <v>0.99064088402870765</v>
      </c>
      <c r="F28" s="16">
        <f>(4*D17)/(PI()*(F9*(10^(-3)))^2)</f>
        <v>1.2047937522242755</v>
      </c>
      <c r="G28" s="16">
        <f>(4*D17)/(PI()*(G9*(10^(-3)))^2)</f>
        <v>1.3793683669215728</v>
      </c>
      <c r="H28" s="16">
        <f>(4*D17)/(PI()*(H9*(10^(-3)))^2)</f>
        <v>0.22069893870745164</v>
      </c>
      <c r="K28" s="37" t="s">
        <v>42</v>
      </c>
      <c r="L28" s="11">
        <f>(4*M17)/(PI()*(L9*(10^(-3)))^2)</f>
        <v>0.25373937249784106</v>
      </c>
      <c r="M28" s="11">
        <f>(4*M17)/(PI()*(M9*(10^(-3)))^2)</f>
        <v>1.5858710781115068</v>
      </c>
      <c r="N28" s="76">
        <f>(4*M17)/(PI()*(N9*(10^(-3)))^2)</f>
        <v>1.3851612176709818</v>
      </c>
      <c r="O28" s="21">
        <f>(4*M17)/(PI()*(O9*(10^(-3)))^2)</f>
        <v>1.1389479159088671</v>
      </c>
      <c r="P28" s="21">
        <f>(4*M17)/(PI()*(P9*(10^(-3)))^2)</f>
        <v>0.82080175876585404</v>
      </c>
      <c r="Q28" s="21">
        <f>(4*M17)/(PI()*(Q9*(10^(-3)))^2)</f>
        <v>0.25373937249784106</v>
      </c>
    </row>
    <row r="29" spans="2:35" ht="37.5" customHeight="1" x14ac:dyDescent="0.3">
      <c r="B29" s="35" t="s">
        <v>43</v>
      </c>
      <c r="C29" s="15">
        <f>0.5*$F$19*C28^2</f>
        <v>24.290690345287175</v>
      </c>
      <c r="D29" s="15">
        <f t="shared" ref="D29:H29" si="19">0.5*$F$19*D28^2</f>
        <v>254.17959967938589</v>
      </c>
      <c r="E29" s="15">
        <f t="shared" si="19"/>
        <v>489.40890038514777</v>
      </c>
      <c r="F29" s="15">
        <f t="shared" si="19"/>
        <v>723.87700631830626</v>
      </c>
      <c r="G29" s="15">
        <f t="shared" si="19"/>
        <v>948.85509161278026</v>
      </c>
      <c r="H29" s="15">
        <f t="shared" si="19"/>
        <v>24.290690345287175</v>
      </c>
      <c r="K29" s="34" t="s">
        <v>43</v>
      </c>
      <c r="L29" s="30">
        <f>0.5*$O19*L28^2</f>
        <v>32.108135807896787</v>
      </c>
      <c r="M29" s="30">
        <f t="shared" ref="M29:Q29" si="20">0.5*$O19*M28^2</f>
        <v>1254.2240549959688</v>
      </c>
      <c r="N29" s="30">
        <f t="shared" si="20"/>
        <v>956.84152639125671</v>
      </c>
      <c r="O29" s="30">
        <f t="shared" si="20"/>
        <v>646.91481451487687</v>
      </c>
      <c r="P29" s="30">
        <f t="shared" si="20"/>
        <v>335.98193341120856</v>
      </c>
      <c r="Q29" s="30">
        <f t="shared" si="20"/>
        <v>32.108135807896787</v>
      </c>
    </row>
    <row r="30" spans="2:35" ht="37.5" customHeight="1" x14ac:dyDescent="0.3">
      <c r="B30" s="36" t="s">
        <v>36</v>
      </c>
      <c r="C30" s="15">
        <f>C22</f>
        <v>2678.21848</v>
      </c>
      <c r="D30" s="15">
        <f>($C28^2-D28^2)/2*$F19+$C30</f>
        <v>2448.3295706659014</v>
      </c>
      <c r="E30" s="15">
        <f>($C28^2-E28^2)/2*$F19+$C30</f>
        <v>2213.1002699601395</v>
      </c>
      <c r="F30" s="15">
        <f>($C28^2-F28^2)/2*$F19+$C30</f>
        <v>1978.6321640269809</v>
      </c>
      <c r="G30" s="15">
        <f>($C28^2-G28^2)/2*$F19+$C30</f>
        <v>1753.6540787325071</v>
      </c>
      <c r="H30" s="15">
        <f>($C28^2-H28^2)/2*$F19+$C30</f>
        <v>2678.21848</v>
      </c>
      <c r="K30" s="34" t="s">
        <v>36</v>
      </c>
      <c r="L30" s="15">
        <f>L22</f>
        <v>2668.4439600000005</v>
      </c>
      <c r="M30" s="15">
        <f>($L28^2-M28^2)/2*$O19+$L30</f>
        <v>1446.3280408119285</v>
      </c>
      <c r="N30" s="15">
        <f>($L28^2-N28^2)/2*$O19+$L30</f>
        <v>1743.7105694166405</v>
      </c>
      <c r="O30" s="15">
        <f>($L28^2-O28^2)/2*$O19+$L30</f>
        <v>2053.6372812930204</v>
      </c>
      <c r="P30" s="15">
        <f>($L28^2-P28^2)/2*$O19+$L30</f>
        <v>2364.5701623966888</v>
      </c>
      <c r="Q30" s="15">
        <f>($L28^2-Q28^2)/2*$O19+$L30</f>
        <v>2668.4439600000005</v>
      </c>
    </row>
    <row r="31" spans="2:35" ht="37.5" customHeight="1" x14ac:dyDescent="0.3">
      <c r="B31" s="37" t="s">
        <v>37</v>
      </c>
      <c r="C31" s="30">
        <f t="shared" ref="C31:H31" si="21">C29+C30</f>
        <v>2702.5091703452872</v>
      </c>
      <c r="D31" s="30">
        <f t="shared" si="21"/>
        <v>2702.5091703452872</v>
      </c>
      <c r="E31" s="30">
        <f t="shared" si="21"/>
        <v>2702.5091703452872</v>
      </c>
      <c r="F31" s="30">
        <f t="shared" si="21"/>
        <v>2702.5091703452872</v>
      </c>
      <c r="G31" s="30">
        <f t="shared" si="21"/>
        <v>2702.5091703452872</v>
      </c>
      <c r="H31" s="30">
        <f t="shared" si="21"/>
        <v>2702.5091703452872</v>
      </c>
      <c r="K31" s="41" t="s">
        <v>37</v>
      </c>
      <c r="L31" s="30">
        <f>L29+L30</f>
        <v>2700.5520958078973</v>
      </c>
      <c r="M31" s="30">
        <f>M29+M30</f>
        <v>2700.5520958078973</v>
      </c>
      <c r="N31" s="30">
        <f>N29+N30</f>
        <v>2700.5520958078973</v>
      </c>
      <c r="O31" s="30">
        <f t="shared" ref="O31:Q31" si="22">O29+O30</f>
        <v>2700.5520958078973</v>
      </c>
      <c r="P31" s="30">
        <f t="shared" si="22"/>
        <v>2700.5520958078973</v>
      </c>
      <c r="Q31" s="30">
        <f t="shared" si="22"/>
        <v>2700.5520958078973</v>
      </c>
    </row>
    <row r="32" spans="2:35" ht="37.5" customHeight="1" x14ac:dyDescent="0.3">
      <c r="B32" s="38" t="s">
        <v>44</v>
      </c>
      <c r="C32" s="22">
        <f t="shared" ref="C32:H32" si="23">C31/($F19*9.8)*10^3</f>
        <v>276.48510314013242</v>
      </c>
      <c r="D32" s="17">
        <f t="shared" si="23"/>
        <v>276.48510314013242</v>
      </c>
      <c r="E32" s="17">
        <f t="shared" si="23"/>
        <v>276.48510314013242</v>
      </c>
      <c r="F32" s="17">
        <f t="shared" si="23"/>
        <v>276.48510314013242</v>
      </c>
      <c r="G32" s="17">
        <f t="shared" si="23"/>
        <v>276.48510314013242</v>
      </c>
      <c r="H32" s="17">
        <f t="shared" si="23"/>
        <v>276.48510314013242</v>
      </c>
      <c r="K32" s="34" t="s">
        <v>44</v>
      </c>
      <c r="L32" s="15">
        <f t="shared" ref="L32:Q32" si="24">L31/($O19*9.8)*10^3</f>
        <v>276.28488107936727</v>
      </c>
      <c r="M32" s="15">
        <f t="shared" si="24"/>
        <v>276.28488107936727</v>
      </c>
      <c r="N32" s="15">
        <f t="shared" si="24"/>
        <v>276.28488107936727</v>
      </c>
      <c r="O32" s="15">
        <f t="shared" si="24"/>
        <v>276.28488107936727</v>
      </c>
      <c r="P32" s="15">
        <f t="shared" si="24"/>
        <v>276.28488107936727</v>
      </c>
      <c r="Q32" s="15">
        <f t="shared" si="24"/>
        <v>276.28488107936727</v>
      </c>
    </row>
    <row r="33" spans="2:17" ht="37.5" customHeight="1" x14ac:dyDescent="0.3">
      <c r="B33" s="34" t="s">
        <v>45</v>
      </c>
      <c r="C33" s="17">
        <f>C31-C29</f>
        <v>2678.21848</v>
      </c>
      <c r="D33" s="17">
        <f t="shared" ref="D33:H33" si="25">D31-D29</f>
        <v>2448.3295706659014</v>
      </c>
      <c r="E33" s="17">
        <f t="shared" si="25"/>
        <v>2213.1002699601395</v>
      </c>
      <c r="F33" s="17">
        <f t="shared" si="25"/>
        <v>1978.6321640269809</v>
      </c>
      <c r="G33" s="17">
        <f t="shared" si="25"/>
        <v>1753.6540787325071</v>
      </c>
      <c r="H33" s="17">
        <f t="shared" si="25"/>
        <v>2678.21848</v>
      </c>
      <c r="K33" s="34" t="s">
        <v>45</v>
      </c>
      <c r="L33" s="17">
        <f t="shared" ref="L33:Q33" si="26">L31-L29</f>
        <v>2668.4439600000005</v>
      </c>
      <c r="M33" s="17">
        <f t="shared" si="26"/>
        <v>1446.3280408119285</v>
      </c>
      <c r="N33" s="17">
        <f t="shared" si="26"/>
        <v>1743.7105694166407</v>
      </c>
      <c r="O33" s="17">
        <f t="shared" si="26"/>
        <v>2053.6372812930204</v>
      </c>
      <c r="P33" s="17">
        <f t="shared" si="26"/>
        <v>2364.5701623966888</v>
      </c>
      <c r="Q33" s="17">
        <f t="shared" si="26"/>
        <v>2668.4439600000005</v>
      </c>
    </row>
    <row r="34" spans="2:17" ht="37.5" customHeight="1" x14ac:dyDescent="0.3">
      <c r="B34" s="39" t="s">
        <v>99</v>
      </c>
      <c r="C34" s="15">
        <f>C33/$G33</f>
        <v>1.5272216524799136</v>
      </c>
      <c r="D34" s="15">
        <f t="shared" ref="D34:H34" si="27">D33/$G33</f>
        <v>1.3961302861026541</v>
      </c>
      <c r="E34" s="15">
        <f t="shared" si="27"/>
        <v>1.2619936262228566</v>
      </c>
      <c r="F34" s="15">
        <f t="shared" si="27"/>
        <v>1.1282910284433529</v>
      </c>
      <c r="G34" s="15">
        <f t="shared" si="27"/>
        <v>1</v>
      </c>
      <c r="H34" s="15">
        <f t="shared" si="27"/>
        <v>1.5272216524799136</v>
      </c>
      <c r="K34" s="39" t="s">
        <v>99</v>
      </c>
      <c r="L34" s="15">
        <f>L33/$M33</f>
        <v>1.8449783760688274</v>
      </c>
      <c r="M34" s="15">
        <f t="shared" ref="M34:Q34" si="28">M33/$M33</f>
        <v>1</v>
      </c>
      <c r="N34" s="15">
        <f t="shared" si="28"/>
        <v>1.2056120881385732</v>
      </c>
      <c r="O34" s="15">
        <f t="shared" si="28"/>
        <v>1.4198973008503417</v>
      </c>
      <c r="P34" s="15">
        <f t="shared" si="28"/>
        <v>1.6348781850826073</v>
      </c>
      <c r="Q34" s="15">
        <f t="shared" si="28"/>
        <v>1.8449783760688274</v>
      </c>
    </row>
    <row r="35" spans="2:17" x14ac:dyDescent="0.3">
      <c r="B35" s="40" t="s">
        <v>46</v>
      </c>
      <c r="C35" s="18">
        <f t="shared" ref="C35:H35" si="29">C28/$C28</f>
        <v>1</v>
      </c>
      <c r="D35" s="19">
        <f t="shared" si="29"/>
        <v>3.2348222141711092</v>
      </c>
      <c r="E35" s="19">
        <f t="shared" si="29"/>
        <v>4.4886526860097664</v>
      </c>
      <c r="F35" s="19">
        <f t="shared" si="29"/>
        <v>5.4589920517075736</v>
      </c>
      <c r="G35" s="18">
        <f t="shared" si="29"/>
        <v>6.2500000000000009</v>
      </c>
      <c r="H35" s="18">
        <f t="shared" si="29"/>
        <v>1</v>
      </c>
      <c r="K35" s="38" t="s">
        <v>46</v>
      </c>
      <c r="L35" s="16">
        <f t="shared" ref="L35:Q35" si="30">L28/$L28</f>
        <v>1</v>
      </c>
      <c r="M35" s="16">
        <f t="shared" si="30"/>
        <v>6.2500000000000009</v>
      </c>
      <c r="N35" s="16">
        <f t="shared" si="30"/>
        <v>5.4589920517075736</v>
      </c>
      <c r="O35" s="16">
        <f t="shared" si="30"/>
        <v>4.4886526860097673</v>
      </c>
      <c r="P35" s="16">
        <f t="shared" si="30"/>
        <v>3.2348222141711092</v>
      </c>
      <c r="Q35" s="16">
        <f t="shared" si="30"/>
        <v>1</v>
      </c>
    </row>
    <row r="36" spans="2:17" x14ac:dyDescent="0.3">
      <c r="B36" s="34" t="s">
        <v>47</v>
      </c>
      <c r="C36" s="9" t="s">
        <v>8</v>
      </c>
      <c r="D36" s="9" t="s">
        <v>9</v>
      </c>
      <c r="E36" s="9" t="s">
        <v>10</v>
      </c>
      <c r="F36" s="9" t="s">
        <v>11</v>
      </c>
      <c r="G36" s="9" t="s">
        <v>12</v>
      </c>
      <c r="H36" s="9" t="s">
        <v>13</v>
      </c>
      <c r="K36" s="34" t="s">
        <v>47</v>
      </c>
      <c r="L36" s="9" t="s">
        <v>8</v>
      </c>
      <c r="M36" s="9" t="s">
        <v>9</v>
      </c>
      <c r="N36" s="9" t="s">
        <v>10</v>
      </c>
      <c r="O36" s="9" t="s">
        <v>11</v>
      </c>
      <c r="P36" s="9" t="s">
        <v>12</v>
      </c>
      <c r="Q36" s="9" t="s">
        <v>13</v>
      </c>
    </row>
    <row r="37" spans="2:17" x14ac:dyDescent="0.3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L37">
        <v>1</v>
      </c>
      <c r="M37">
        <v>2</v>
      </c>
      <c r="N37">
        <v>3</v>
      </c>
      <c r="O37">
        <v>4</v>
      </c>
      <c r="P37">
        <v>5</v>
      </c>
      <c r="Q37">
        <v>6</v>
      </c>
    </row>
    <row r="39" spans="2:17" ht="41.25" customHeight="1" x14ac:dyDescent="0.3">
      <c r="B39" s="57" t="s">
        <v>48</v>
      </c>
      <c r="C39" s="9">
        <v>0</v>
      </c>
      <c r="D39" s="20">
        <f>ABS(C7-D7)/C7*100</f>
        <v>0.73260073260073255</v>
      </c>
      <c r="E39" s="15">
        <f>ABS(D7-E7)/D7*100</f>
        <v>0.36900369003690037</v>
      </c>
      <c r="F39" s="15">
        <f>ABS(E7-F7)/E7*100</f>
        <v>0.37037037037037041</v>
      </c>
      <c r="G39" s="15">
        <f>ABS(F7-G7)/F7*100</f>
        <v>0.74349442379182151</v>
      </c>
      <c r="H39" s="15">
        <f>ABS(G7-H7)/G7*100</f>
        <v>13.48314606741573</v>
      </c>
      <c r="K39" s="57" t="s">
        <v>48</v>
      </c>
      <c r="L39" s="9">
        <v>0</v>
      </c>
      <c r="M39" s="20">
        <f>ABS(L7-M7)/L7*100</f>
        <v>0.3546099290780142</v>
      </c>
      <c r="N39" s="15">
        <f>ABS(M7-N7)/M7*100</f>
        <v>1.7667844522968199</v>
      </c>
      <c r="O39" s="15">
        <f>ABS(N7-O7)/N7*100</f>
        <v>1.4388489208633095</v>
      </c>
      <c r="P39" s="15">
        <f>ABS(O7-P7)/O7*100</f>
        <v>0</v>
      </c>
      <c r="Q39" s="15">
        <f>ABS(P7-Q7)/P7*100</f>
        <v>10.218978102189782</v>
      </c>
    </row>
    <row r="40" spans="2:17" x14ac:dyDescent="0.3">
      <c r="B40" t="s">
        <v>49</v>
      </c>
      <c r="K40" t="s">
        <v>50</v>
      </c>
    </row>
    <row r="62" spans="13:19" x14ac:dyDescent="0.3">
      <c r="M62" t="s">
        <v>14</v>
      </c>
      <c r="N62">
        <v>0</v>
      </c>
      <c r="O62">
        <v>0.42588667514483541</v>
      </c>
      <c r="P62">
        <v>0.48240779991521837</v>
      </c>
      <c r="Q62">
        <v>0.51702698883707798</v>
      </c>
      <c r="R62">
        <v>0.57284159954783098</v>
      </c>
      <c r="S62">
        <v>1</v>
      </c>
    </row>
    <row r="100" spans="4:14" x14ac:dyDescent="0.3">
      <c r="D100" s="43" t="s">
        <v>24</v>
      </c>
      <c r="E100" s="43" t="s">
        <v>25</v>
      </c>
      <c r="F100" s="44" t="s">
        <v>26</v>
      </c>
      <c r="G100" s="45" t="s">
        <v>27</v>
      </c>
      <c r="K100" s="43" t="s">
        <v>24</v>
      </c>
      <c r="L100" s="43" t="s">
        <v>25</v>
      </c>
      <c r="M100" s="44" t="s">
        <v>26</v>
      </c>
      <c r="N100" s="45" t="s">
        <v>27</v>
      </c>
    </row>
    <row r="101" spans="4:14" x14ac:dyDescent="0.3">
      <c r="D101" s="42">
        <v>5.5000000000000003E-4</v>
      </c>
      <c r="E101" s="2">
        <v>5.01</v>
      </c>
      <c r="F101" s="48">
        <f>D101/E101</f>
        <v>1.097804391217565E-4</v>
      </c>
      <c r="G101" s="47">
        <f>ABS($D$17-F101)</f>
        <v>1.4451009188824195E-6</v>
      </c>
      <c r="K101" s="7">
        <v>4.2999999999999999E-4</v>
      </c>
      <c r="L101" s="3">
        <v>3.37</v>
      </c>
      <c r="M101" s="7">
        <f>K101/L101</f>
        <v>1.2759643916913945E-4</v>
      </c>
      <c r="N101" s="47">
        <f>ABS($M$17-M101)</f>
        <v>3.04241595574858E-6</v>
      </c>
    </row>
    <row r="102" spans="4:14" x14ac:dyDescent="0.3">
      <c r="D102" s="42">
        <v>5.5000000000000003E-4</v>
      </c>
      <c r="E102" s="2">
        <v>5.07</v>
      </c>
      <c r="F102" s="48">
        <f>D102/E102</f>
        <v>1.0848126232741617E-4</v>
      </c>
      <c r="G102" s="47">
        <f>ABS($D$17-F102)</f>
        <v>1.4592412454208711E-7</v>
      </c>
      <c r="K102" s="7">
        <v>5.0000000000000001E-4</v>
      </c>
      <c r="L102" s="3">
        <v>4.3499999999999996</v>
      </c>
      <c r="M102" s="7">
        <f>K102/L102</f>
        <v>1.1494252873563219E-4</v>
      </c>
      <c r="N102" s="47">
        <f>ABS($M$17-M102)</f>
        <v>9.6114944777586793E-6</v>
      </c>
    </row>
    <row r="103" spans="4:14" x14ac:dyDescent="0.3">
      <c r="D103" s="42">
        <v>5.0000000000000001E-4</v>
      </c>
      <c r="E103" s="2">
        <v>4.67</v>
      </c>
      <c r="F103" s="48">
        <f>D103/E103</f>
        <v>1.0706638115631693E-4</v>
      </c>
      <c r="G103" s="47">
        <f>ABS($D$17-F103)</f>
        <v>1.2689570465571591E-6</v>
      </c>
      <c r="K103" s="7">
        <v>5.8E-4</v>
      </c>
      <c r="L103" s="3">
        <v>4.55</v>
      </c>
      <c r="M103" s="7">
        <f>K103/L103</f>
        <v>1.2747252747252749E-4</v>
      </c>
      <c r="N103" s="47">
        <f>ABS($M$17-M103)</f>
        <v>2.9185042591366183E-6</v>
      </c>
    </row>
    <row r="104" spans="4:14" x14ac:dyDescent="0.3">
      <c r="D104" s="42">
        <v>4.8000000000000001E-4</v>
      </c>
      <c r="E104" s="2">
        <v>4.41</v>
      </c>
      <c r="F104" s="48">
        <f>D104/E104</f>
        <v>1.0884353741496599E-4</v>
      </c>
      <c r="G104" s="47">
        <f>ABS($D$17-F104)</f>
        <v>5.0819921209190706E-7</v>
      </c>
      <c r="K104" s="7">
        <v>4.2000000000000002E-4</v>
      </c>
      <c r="L104" s="8">
        <v>3.5</v>
      </c>
      <c r="M104" s="7">
        <f>K104/L104</f>
        <v>1.2E-4</v>
      </c>
      <c r="N104" s="47">
        <f>ABS($M$17-M104)</f>
        <v>4.5540232133908695E-6</v>
      </c>
    </row>
    <row r="105" spans="4:14" x14ac:dyDescent="0.3">
      <c r="D105" s="42">
        <v>5.2999999999999998E-4</v>
      </c>
      <c r="E105" s="2">
        <v>4.93</v>
      </c>
      <c r="F105" s="48">
        <f>D105/E105</f>
        <v>1.0750507099391482E-4</v>
      </c>
      <c r="G105" s="59">
        <f>ABS($D$17-F105)</f>
        <v>8.3026720895926817E-7</v>
      </c>
      <c r="K105" s="3">
        <v>3.8499999999999998E-4</v>
      </c>
      <c r="L105" s="8">
        <v>2.9</v>
      </c>
      <c r="M105" s="7">
        <f>K105/L105</f>
        <v>1.3275862068965518E-4</v>
      </c>
      <c r="N105" s="47">
        <f>ABS($M$17-M105)</f>
        <v>8.2045974762643098E-6</v>
      </c>
    </row>
    <row r="106" spans="4:14" x14ac:dyDescent="0.3">
      <c r="D106" s="90" t="s">
        <v>30</v>
      </c>
      <c r="E106" s="90"/>
      <c r="F106" s="50">
        <f>AVERAGE(F101:F105)</f>
        <v>1.0833533820287408E-4</v>
      </c>
      <c r="G106" s="51">
        <f>AVERAGE(G101:G105)</f>
        <v>8.3968970220656815E-7</v>
      </c>
      <c r="K106" s="91" t="s">
        <v>30</v>
      </c>
      <c r="L106" s="91"/>
      <c r="M106" s="58">
        <f>AVERAGE(M101:M105)</f>
        <v>1.2455402321339087E-4</v>
      </c>
      <c r="N106" s="51">
        <f>AVERAGE(N101:N105)</f>
        <v>5.6662070764598117E-6</v>
      </c>
    </row>
    <row r="109" spans="4:14" x14ac:dyDescent="0.3">
      <c r="D109" s="55" t="s">
        <v>31</v>
      </c>
      <c r="E109" s="56">
        <v>25</v>
      </c>
      <c r="F109" s="49"/>
      <c r="G109" s="45" t="s">
        <v>32</v>
      </c>
      <c r="H109" s="52">
        <v>997.4</v>
      </c>
    </row>
    <row r="112" spans="4:14" x14ac:dyDescent="0.3">
      <c r="D112" s="2"/>
      <c r="E112" s="52" t="s">
        <v>51</v>
      </c>
      <c r="F112" s="52" t="s">
        <v>52</v>
      </c>
      <c r="G112" s="52" t="s">
        <v>53</v>
      </c>
      <c r="K112" s="2"/>
      <c r="L112" s="62" t="s">
        <v>51</v>
      </c>
      <c r="M112" s="62" t="s">
        <v>52</v>
      </c>
      <c r="N112" s="52" t="s">
        <v>53</v>
      </c>
    </row>
    <row r="113" spans="4:14" x14ac:dyDescent="0.3">
      <c r="D113" s="53" t="s">
        <v>8</v>
      </c>
      <c r="E113" s="11">
        <f>(ABS(C23-C22)*2/$F19)^(1/2)</f>
        <v>0.13999999999999629</v>
      </c>
      <c r="F113" s="11">
        <v>0.22069893870745164</v>
      </c>
      <c r="G113" s="12">
        <f t="shared" ref="G113:G118" si="31">ABS(F113-E113)/F113*100</f>
        <v>36.565168450776355</v>
      </c>
      <c r="K113" s="60" t="s">
        <v>8</v>
      </c>
      <c r="L113" s="11">
        <v>0.41999999999999865</v>
      </c>
      <c r="M113" s="11">
        <v>0.25373937249784106</v>
      </c>
      <c r="N113" s="61">
        <f t="shared" ref="N113:N118" si="32">ABS(M113-L113)/M113*100</f>
        <v>65.524173826658384</v>
      </c>
    </row>
    <row r="114" spans="4:14" x14ac:dyDescent="0.3">
      <c r="D114" s="53" t="s">
        <v>9</v>
      </c>
      <c r="E114" s="11">
        <f>(ABS(D23-D22)*2/$F19)^(1/2)</f>
        <v>0.57723478758647229</v>
      </c>
      <c r="F114" s="11">
        <v>0.71392182957485262</v>
      </c>
      <c r="G114" s="12">
        <f t="shared" si="31"/>
        <v>19.145939558926052</v>
      </c>
      <c r="K114" s="60" t="s">
        <v>9</v>
      </c>
      <c r="L114" s="11">
        <v>1.5272196960489999</v>
      </c>
      <c r="M114" s="11">
        <v>1.5858710781115068</v>
      </c>
      <c r="N114" s="61">
        <f t="shared" si="32"/>
        <v>3.6983701179764523</v>
      </c>
    </row>
    <row r="115" spans="4:14" x14ac:dyDescent="0.3">
      <c r="D115" s="53" t="s">
        <v>10</v>
      </c>
      <c r="E115" s="11">
        <v>0.8630179604156567</v>
      </c>
      <c r="F115" s="11">
        <v>0.99064088402870765</v>
      </c>
      <c r="G115" s="12">
        <f t="shared" si="31"/>
        <v>12.882864584998552</v>
      </c>
      <c r="K115" s="60" t="s">
        <v>10</v>
      </c>
      <c r="L115" s="11">
        <v>1.4882204137828514</v>
      </c>
      <c r="M115" s="11">
        <v>1.3851612176709818</v>
      </c>
      <c r="N115" s="61">
        <f t="shared" si="32"/>
        <v>7.4402311295687289</v>
      </c>
    </row>
    <row r="116" spans="4:14" x14ac:dyDescent="0.3">
      <c r="D116" s="53" t="s">
        <v>11</v>
      </c>
      <c r="E116" s="11">
        <v>1.0934349546269315</v>
      </c>
      <c r="F116" s="11">
        <v>1.2047937522242755</v>
      </c>
      <c r="G116" s="12">
        <f t="shared" si="31"/>
        <v>9.2429760190700492</v>
      </c>
      <c r="K116" s="60" t="s">
        <v>11</v>
      </c>
      <c r="L116" s="11">
        <v>1.4345731072343437</v>
      </c>
      <c r="M116" s="11">
        <v>1.1389479159088671</v>
      </c>
      <c r="N116" s="61">
        <f t="shared" si="32"/>
        <v>25.955988609854135</v>
      </c>
    </row>
    <row r="117" spans="4:14" x14ac:dyDescent="0.3">
      <c r="D117" s="53" t="s">
        <v>12</v>
      </c>
      <c r="E117" s="11">
        <v>1.26</v>
      </c>
      <c r="F117" s="11">
        <v>1.3793683669215728</v>
      </c>
      <c r="G117" s="12">
        <f t="shared" si="31"/>
        <v>8.6538425691155343</v>
      </c>
      <c r="K117" s="60" t="s">
        <v>12</v>
      </c>
      <c r="L117" s="11">
        <v>1.2043255373859676</v>
      </c>
      <c r="M117" s="11">
        <v>0.82080175876585404</v>
      </c>
      <c r="N117" s="61">
        <f t="shared" si="32"/>
        <v>46.725506436142936</v>
      </c>
    </row>
    <row r="118" spans="4:14" x14ac:dyDescent="0.3">
      <c r="D118" s="53" t="s">
        <v>13</v>
      </c>
      <c r="E118" s="11">
        <v>0.64156059729381776</v>
      </c>
      <c r="F118" s="11">
        <v>0.22069893870745164</v>
      </c>
      <c r="G118" s="12">
        <f t="shared" si="31"/>
        <v>190.69491727109801</v>
      </c>
      <c r="K118" s="60" t="s">
        <v>13</v>
      </c>
      <c r="L118" s="11">
        <v>0.48497422611928503</v>
      </c>
      <c r="M118" s="11">
        <v>0.25373937249784106</v>
      </c>
      <c r="N118" s="61">
        <f t="shared" si="32"/>
        <v>91.130852632423625</v>
      </c>
    </row>
    <row r="122" spans="4:14" x14ac:dyDescent="0.3">
      <c r="D122" s="63"/>
      <c r="E122" s="78" t="s">
        <v>43</v>
      </c>
      <c r="K122" s="63"/>
      <c r="L122" s="63" t="s">
        <v>43</v>
      </c>
    </row>
    <row r="123" spans="4:14" x14ac:dyDescent="0.3">
      <c r="D123" s="77" t="s">
        <v>8</v>
      </c>
      <c r="E123" s="15">
        <v>24.290690345287175</v>
      </c>
      <c r="K123" s="63" t="s">
        <v>8</v>
      </c>
      <c r="L123" s="15">
        <v>32.108135807896787</v>
      </c>
    </row>
    <row r="124" spans="4:14" x14ac:dyDescent="0.3">
      <c r="D124" s="77" t="s">
        <v>9</v>
      </c>
      <c r="E124" s="15">
        <v>254.17959967938589</v>
      </c>
      <c r="K124" s="63" t="s">
        <v>9</v>
      </c>
      <c r="L124" s="15">
        <v>1254.2240549959688</v>
      </c>
    </row>
    <row r="125" spans="4:14" x14ac:dyDescent="0.3">
      <c r="D125" s="77" t="s">
        <v>10</v>
      </c>
      <c r="E125" s="15">
        <v>489.40890038514777</v>
      </c>
      <c r="K125" s="63" t="s">
        <v>10</v>
      </c>
      <c r="L125" s="15">
        <v>956.84152639125671</v>
      </c>
    </row>
    <row r="126" spans="4:14" x14ac:dyDescent="0.3">
      <c r="D126" s="77" t="s">
        <v>11</v>
      </c>
      <c r="E126" s="15">
        <v>723.87700631830626</v>
      </c>
      <c r="K126" s="63" t="s">
        <v>11</v>
      </c>
      <c r="L126" s="15">
        <v>646.91481451487687</v>
      </c>
    </row>
    <row r="127" spans="4:14" x14ac:dyDescent="0.3">
      <c r="D127" s="77" t="s">
        <v>12</v>
      </c>
      <c r="E127" s="15">
        <v>948.85509161278026</v>
      </c>
      <c r="K127" s="63" t="s">
        <v>12</v>
      </c>
      <c r="L127" s="15">
        <v>335.98193341120856</v>
      </c>
    </row>
    <row r="128" spans="4:14" x14ac:dyDescent="0.3">
      <c r="D128" s="77" t="s">
        <v>13</v>
      </c>
      <c r="E128" s="15">
        <v>24.290690345287175</v>
      </c>
      <c r="K128" s="63" t="s">
        <v>13</v>
      </c>
      <c r="L128" s="15">
        <v>32.108135807896787</v>
      </c>
    </row>
    <row r="131" spans="4:14" x14ac:dyDescent="0.3">
      <c r="D131" s="64"/>
      <c r="E131" s="66" t="s">
        <v>54</v>
      </c>
      <c r="J131" s="64"/>
      <c r="K131" s="66" t="s">
        <v>54</v>
      </c>
    </row>
    <row r="132" spans="4:14" x14ac:dyDescent="0.3">
      <c r="D132" s="64" t="s">
        <v>8</v>
      </c>
      <c r="E132" s="30">
        <v>0</v>
      </c>
      <c r="J132" s="65" t="s">
        <v>8</v>
      </c>
      <c r="K132" s="15">
        <v>0</v>
      </c>
    </row>
    <row r="133" spans="4:14" x14ac:dyDescent="0.3">
      <c r="D133" s="64" t="s">
        <v>9</v>
      </c>
      <c r="E133" s="15">
        <v>0.73260073260073255</v>
      </c>
      <c r="J133" s="65" t="s">
        <v>9</v>
      </c>
      <c r="K133" s="15">
        <v>0.3546099290780142</v>
      </c>
    </row>
    <row r="134" spans="4:14" x14ac:dyDescent="0.3">
      <c r="D134" s="64" t="s">
        <v>10</v>
      </c>
      <c r="E134" s="15">
        <v>0.36900369003690037</v>
      </c>
      <c r="J134" s="65" t="s">
        <v>10</v>
      </c>
      <c r="K134" s="15">
        <v>1.7667844522968199</v>
      </c>
    </row>
    <row r="135" spans="4:14" x14ac:dyDescent="0.3">
      <c r="D135" s="64" t="s">
        <v>11</v>
      </c>
      <c r="E135" s="15">
        <v>0.37037037037037041</v>
      </c>
      <c r="J135" s="65" t="s">
        <v>11</v>
      </c>
      <c r="K135" s="15">
        <v>1.4388489208633095</v>
      </c>
    </row>
    <row r="136" spans="4:14" x14ac:dyDescent="0.3">
      <c r="D136" s="64" t="s">
        <v>12</v>
      </c>
      <c r="E136" s="15">
        <v>0.74349442379182151</v>
      </c>
      <c r="J136" s="65" t="s">
        <v>12</v>
      </c>
      <c r="K136" s="15">
        <v>0</v>
      </c>
    </row>
    <row r="137" spans="4:14" x14ac:dyDescent="0.3">
      <c r="D137" s="64" t="s">
        <v>13</v>
      </c>
      <c r="E137" s="15">
        <v>13.48314606741573</v>
      </c>
      <c r="J137" s="65" t="s">
        <v>13</v>
      </c>
      <c r="K137" s="15">
        <v>10.218978102189782</v>
      </c>
    </row>
    <row r="140" spans="4:14" x14ac:dyDescent="0.3">
      <c r="D140" s="67"/>
      <c r="E140" s="70" t="s">
        <v>55</v>
      </c>
      <c r="F140" s="69" t="s">
        <v>56</v>
      </c>
      <c r="G140" s="69" t="s">
        <v>53</v>
      </c>
      <c r="K140" s="67"/>
      <c r="L140" s="70" t="s">
        <v>55</v>
      </c>
      <c r="M140" s="69" t="s">
        <v>56</v>
      </c>
      <c r="N140" s="69" t="s">
        <v>53</v>
      </c>
    </row>
    <row r="141" spans="4:14" x14ac:dyDescent="0.3">
      <c r="D141" s="68" t="s">
        <v>8</v>
      </c>
      <c r="E141" s="15">
        <v>2678.21848</v>
      </c>
      <c r="F141" s="15">
        <v>2678.21848</v>
      </c>
      <c r="G141" s="12">
        <f t="shared" ref="G141:G146" si="33">ABS(F141-E141)/F141*100</f>
        <v>0</v>
      </c>
      <c r="K141" s="68" t="s">
        <v>8</v>
      </c>
      <c r="L141" s="71">
        <v>2668.4439600000005</v>
      </c>
      <c r="M141" s="15">
        <v>2668.4439600000005</v>
      </c>
      <c r="N141" s="12">
        <f t="shared" ref="N141:N146" si="34">ABS(M141-L141)/M141*100</f>
        <v>0</v>
      </c>
    </row>
    <row r="142" spans="4:14" x14ac:dyDescent="0.3">
      <c r="D142" s="68" t="s">
        <v>9</v>
      </c>
      <c r="E142" s="15">
        <v>2482.7280800000003</v>
      </c>
      <c r="F142" s="15">
        <v>2448.3295706659014</v>
      </c>
      <c r="G142" s="12">
        <f t="shared" si="33"/>
        <v>1.4049787147219366</v>
      </c>
      <c r="K142" s="68" t="s">
        <v>9</v>
      </c>
      <c r="L142" s="71">
        <v>1603.0212800000004</v>
      </c>
      <c r="M142" s="15">
        <v>1446.3280408119285</v>
      </c>
      <c r="N142" s="12">
        <f t="shared" si="34"/>
        <v>10.833865815123698</v>
      </c>
    </row>
    <row r="143" spans="4:14" x14ac:dyDescent="0.3">
      <c r="D143" s="68" t="s">
        <v>10</v>
      </c>
      <c r="E143" s="15">
        <v>2267.6886400000003</v>
      </c>
      <c r="F143" s="15">
        <v>2213.1002699601395</v>
      </c>
      <c r="G143" s="12">
        <f t="shared" si="33"/>
        <v>2.4666017523392205</v>
      </c>
      <c r="K143" s="68" t="s">
        <v>10</v>
      </c>
      <c r="L143" s="71">
        <v>1612.7958000000001</v>
      </c>
      <c r="M143" s="15">
        <v>1743.7105694166405</v>
      </c>
      <c r="N143" s="12">
        <f t="shared" si="34"/>
        <v>7.5078267983681499</v>
      </c>
    </row>
    <row r="144" spans="4:14" x14ac:dyDescent="0.3">
      <c r="D144" s="68" t="s">
        <v>11</v>
      </c>
      <c r="E144" s="15">
        <v>2033.10016</v>
      </c>
      <c r="F144" s="15">
        <v>1978.6321640269809</v>
      </c>
      <c r="G144" s="12">
        <f t="shared" si="33"/>
        <v>2.7528106013481484</v>
      </c>
      <c r="K144" s="68" t="s">
        <v>11</v>
      </c>
      <c r="L144" s="71">
        <v>1651.8938800000001</v>
      </c>
      <c r="M144" s="15">
        <v>2053.6372812930204</v>
      </c>
      <c r="N144" s="12">
        <f t="shared" si="34"/>
        <v>19.56252961282787</v>
      </c>
    </row>
    <row r="145" spans="4:14" x14ac:dyDescent="0.3">
      <c r="D145" s="68" t="s">
        <v>12</v>
      </c>
      <c r="E145" s="15">
        <v>1818.0607199999999</v>
      </c>
      <c r="F145" s="15">
        <v>1753.6540787325071</v>
      </c>
      <c r="G145" s="12">
        <f t="shared" si="33"/>
        <v>3.6727107157897545</v>
      </c>
      <c r="K145" s="68" t="s">
        <v>12</v>
      </c>
      <c r="L145" s="71">
        <v>1954.9040000000002</v>
      </c>
      <c r="M145" s="15">
        <v>2364.5701623966888</v>
      </c>
      <c r="N145" s="12">
        <f t="shared" si="34"/>
        <v>17.325185309005921</v>
      </c>
    </row>
    <row r="146" spans="4:14" x14ac:dyDescent="0.3">
      <c r="D146" s="68" t="s">
        <v>13</v>
      </c>
      <c r="E146" s="15">
        <v>2052.6492000000003</v>
      </c>
      <c r="F146" s="15">
        <v>2678.21848</v>
      </c>
      <c r="G146" s="12">
        <f t="shared" si="33"/>
        <v>23.357664233576632</v>
      </c>
      <c r="K146" s="68" t="s">
        <v>13</v>
      </c>
      <c r="L146" s="71">
        <v>2287.2376800000002</v>
      </c>
      <c r="M146" s="15">
        <v>2668.4439600000005</v>
      </c>
      <c r="N146" s="12">
        <f t="shared" si="34"/>
        <v>14.285714285714295</v>
      </c>
    </row>
    <row r="148" spans="4:14" x14ac:dyDescent="0.3">
      <c r="D148" s="72"/>
      <c r="E148" s="74" t="s">
        <v>57</v>
      </c>
      <c r="F148" s="75" t="s">
        <v>58</v>
      </c>
      <c r="G148" s="75" t="s">
        <v>59</v>
      </c>
      <c r="K148" s="72"/>
      <c r="L148" s="74" t="s">
        <v>57</v>
      </c>
      <c r="M148" s="75" t="s">
        <v>59</v>
      </c>
      <c r="N148" s="75" t="s">
        <v>53</v>
      </c>
    </row>
    <row r="149" spans="4:14" x14ac:dyDescent="0.3">
      <c r="D149" s="73" t="s">
        <v>8</v>
      </c>
      <c r="E149" s="15">
        <v>2668.4439600000005</v>
      </c>
      <c r="F149" s="87">
        <v>2702.5091703452872</v>
      </c>
      <c r="G149" s="84">
        <v>2702.5091703452872</v>
      </c>
      <c r="K149" s="73" t="s">
        <v>8</v>
      </c>
      <c r="L149" s="15">
        <v>2756.41464</v>
      </c>
      <c r="M149" s="15">
        <v>2700.5520958078973</v>
      </c>
      <c r="N149" s="12">
        <f t="shared" ref="N149:N154" si="35">ABS(M149-L149)/M149*100</f>
        <v>2.0685601391959367</v>
      </c>
    </row>
    <row r="150" spans="4:14" x14ac:dyDescent="0.3">
      <c r="D150" s="73" t="s">
        <v>9</v>
      </c>
      <c r="E150" s="15">
        <v>2648.8949200000002</v>
      </c>
      <c r="F150" s="88"/>
      <c r="G150" s="85"/>
      <c r="K150" s="73" t="s">
        <v>9</v>
      </c>
      <c r="L150" s="15">
        <v>2766.1891600000004</v>
      </c>
      <c r="M150" s="15">
        <v>2700.5520958078973</v>
      </c>
      <c r="N150" s="12">
        <f t="shared" si="35"/>
        <v>2.4305053879165044</v>
      </c>
    </row>
    <row r="151" spans="4:14" x14ac:dyDescent="0.3">
      <c r="D151" s="73" t="s">
        <v>10</v>
      </c>
      <c r="E151" s="15">
        <v>2639.1204000000002</v>
      </c>
      <c r="F151" s="88"/>
      <c r="G151" s="85"/>
      <c r="K151" s="73" t="s">
        <v>10</v>
      </c>
      <c r="L151" s="15">
        <v>2717.3165600000007</v>
      </c>
      <c r="M151" s="15">
        <v>2700.5520958078973</v>
      </c>
      <c r="N151" s="12">
        <f t="shared" si="35"/>
        <v>0.62077914431375092</v>
      </c>
    </row>
    <row r="152" spans="4:14" x14ac:dyDescent="0.3">
      <c r="D152" s="73" t="s">
        <v>11</v>
      </c>
      <c r="E152" s="15">
        <v>2629.3458799999999</v>
      </c>
      <c r="F152" s="88"/>
      <c r="G152" s="85"/>
      <c r="K152" s="73" t="s">
        <v>11</v>
      </c>
      <c r="L152" s="15">
        <v>2678.21848</v>
      </c>
      <c r="M152" s="15">
        <v>2700.5520958078973</v>
      </c>
      <c r="N152" s="12">
        <f t="shared" si="35"/>
        <v>0.82700185056848552</v>
      </c>
    </row>
    <row r="153" spans="4:14" x14ac:dyDescent="0.3">
      <c r="D153" s="73" t="s">
        <v>12</v>
      </c>
      <c r="E153" s="15">
        <v>2609.79684</v>
      </c>
      <c r="F153" s="88"/>
      <c r="G153" s="85"/>
      <c r="K153" s="73" t="s">
        <v>12</v>
      </c>
      <c r="L153" s="15">
        <v>2678.21848</v>
      </c>
      <c r="M153" s="15">
        <v>2700.5520958078973</v>
      </c>
      <c r="N153" s="12">
        <f t="shared" si="35"/>
        <v>0.82700185056848552</v>
      </c>
    </row>
    <row r="154" spans="4:14" x14ac:dyDescent="0.3">
      <c r="D154" s="73" t="s">
        <v>13</v>
      </c>
      <c r="E154" s="15">
        <v>2257.9141200000004</v>
      </c>
      <c r="F154" s="89"/>
      <c r="G154" s="86"/>
      <c r="K154" s="73" t="s">
        <v>13</v>
      </c>
      <c r="L154" s="15">
        <v>2404.5319199999999</v>
      </c>
      <c r="M154" s="15">
        <v>2700.5520958078973</v>
      </c>
      <c r="N154" s="12">
        <f t="shared" si="35"/>
        <v>10.961468814743974</v>
      </c>
    </row>
    <row r="169" spans="4:8" x14ac:dyDescent="0.3">
      <c r="D169" s="43"/>
      <c r="E169" s="43" t="s">
        <v>15</v>
      </c>
      <c r="F169" s="43" t="s">
        <v>17</v>
      </c>
      <c r="G169" s="46" t="s">
        <v>19</v>
      </c>
      <c r="H169" s="45" t="s">
        <v>20</v>
      </c>
    </row>
    <row r="170" spans="4:8" x14ac:dyDescent="0.3">
      <c r="D170" s="43" t="s">
        <v>8</v>
      </c>
      <c r="E170" s="2">
        <v>274</v>
      </c>
      <c r="F170" s="2">
        <v>273</v>
      </c>
      <c r="G170" s="2">
        <v>267</v>
      </c>
      <c r="H170" s="10">
        <v>25</v>
      </c>
    </row>
    <row r="171" spans="4:8" x14ac:dyDescent="0.3">
      <c r="D171" s="43" t="s">
        <v>9</v>
      </c>
      <c r="E171" s="2">
        <v>254</v>
      </c>
      <c r="F171" s="2">
        <v>271</v>
      </c>
      <c r="G171" s="2">
        <v>246</v>
      </c>
      <c r="H171" s="2">
        <v>13.9</v>
      </c>
    </row>
    <row r="172" spans="4:8" x14ac:dyDescent="0.3">
      <c r="D172" s="43" t="s">
        <v>10</v>
      </c>
      <c r="E172" s="2">
        <v>232</v>
      </c>
      <c r="F172" s="2">
        <v>270</v>
      </c>
      <c r="G172" s="2">
        <v>224</v>
      </c>
      <c r="H172" s="2">
        <v>11.8</v>
      </c>
    </row>
    <row r="173" spans="4:8" x14ac:dyDescent="0.3">
      <c r="D173" s="43" t="s">
        <v>11</v>
      </c>
      <c r="E173" s="2">
        <v>208</v>
      </c>
      <c r="F173" s="2">
        <v>269</v>
      </c>
      <c r="G173" s="2">
        <v>200</v>
      </c>
      <c r="H173" s="2">
        <v>10.7</v>
      </c>
    </row>
    <row r="174" spans="4:8" x14ac:dyDescent="0.3">
      <c r="D174" s="43" t="s">
        <v>12</v>
      </c>
      <c r="E174" s="2">
        <v>186</v>
      </c>
      <c r="F174" s="2">
        <v>267</v>
      </c>
      <c r="G174" s="2">
        <v>176</v>
      </c>
      <c r="H174" s="6">
        <v>10</v>
      </c>
    </row>
    <row r="175" spans="4:8" x14ac:dyDescent="0.3">
      <c r="D175" s="43" t="s">
        <v>13</v>
      </c>
      <c r="E175" s="2">
        <v>210</v>
      </c>
      <c r="F175" s="2">
        <v>231</v>
      </c>
      <c r="G175" s="2">
        <v>206</v>
      </c>
      <c r="H175" s="6">
        <v>25</v>
      </c>
    </row>
    <row r="181" spans="4:16" x14ac:dyDescent="0.3">
      <c r="K181" t="s">
        <v>8</v>
      </c>
      <c r="L181" t="s">
        <v>9</v>
      </c>
      <c r="M181" t="s">
        <v>10</v>
      </c>
      <c r="N181" t="s">
        <v>11</v>
      </c>
      <c r="O181" t="s">
        <v>12</v>
      </c>
      <c r="P181" t="s">
        <v>13</v>
      </c>
    </row>
    <row r="182" spans="4:16" x14ac:dyDescent="0.3">
      <c r="D182" s="43"/>
      <c r="E182" s="43" t="s">
        <v>15</v>
      </c>
      <c r="F182" s="43" t="s">
        <v>17</v>
      </c>
      <c r="G182" s="46" t="s">
        <v>19</v>
      </c>
      <c r="H182" s="43" t="s">
        <v>21</v>
      </c>
    </row>
    <row r="183" spans="4:16" x14ac:dyDescent="0.3">
      <c r="D183" s="43" t="s">
        <v>8</v>
      </c>
      <c r="E183" s="2">
        <v>273</v>
      </c>
      <c r="F183" s="2">
        <v>282</v>
      </c>
      <c r="G183" s="2">
        <v>277</v>
      </c>
      <c r="H183" s="2">
        <v>25</v>
      </c>
    </row>
    <row r="184" spans="4:16" x14ac:dyDescent="0.3">
      <c r="D184" s="43" t="s">
        <v>9</v>
      </c>
      <c r="E184" s="2">
        <v>164</v>
      </c>
      <c r="F184" s="2">
        <v>283</v>
      </c>
      <c r="G184" s="2">
        <v>157</v>
      </c>
      <c r="H184" s="2">
        <v>10</v>
      </c>
    </row>
    <row r="185" spans="4:16" x14ac:dyDescent="0.3">
      <c r="D185" s="43" t="s">
        <v>10</v>
      </c>
      <c r="E185" s="2">
        <v>165</v>
      </c>
      <c r="F185" s="2">
        <v>278</v>
      </c>
      <c r="G185" s="2">
        <v>157</v>
      </c>
      <c r="H185" s="2">
        <v>10.7</v>
      </c>
    </row>
    <row r="186" spans="4:16" x14ac:dyDescent="0.3">
      <c r="D186" s="43" t="s">
        <v>11</v>
      </c>
      <c r="E186" s="2">
        <v>169</v>
      </c>
      <c r="F186" s="2">
        <v>274</v>
      </c>
      <c r="G186" s="2">
        <v>197</v>
      </c>
      <c r="H186" s="2">
        <v>11.8</v>
      </c>
    </row>
    <row r="187" spans="4:16" x14ac:dyDescent="0.3">
      <c r="D187" s="43" t="s">
        <v>12</v>
      </c>
      <c r="E187" s="2">
        <v>200</v>
      </c>
      <c r="F187" s="2">
        <v>274</v>
      </c>
      <c r="G187" s="2">
        <v>197</v>
      </c>
      <c r="H187" s="6">
        <v>13.9</v>
      </c>
    </row>
    <row r="188" spans="4:16" x14ac:dyDescent="0.3">
      <c r="D188" s="43" t="s">
        <v>13</v>
      </c>
      <c r="E188" s="2">
        <v>234</v>
      </c>
      <c r="F188" s="2">
        <v>246</v>
      </c>
      <c r="G188" s="2">
        <v>232</v>
      </c>
      <c r="H188" s="6">
        <v>25</v>
      </c>
    </row>
    <row r="198" spans="5:8" x14ac:dyDescent="0.3">
      <c r="E198" t="s">
        <v>3</v>
      </c>
    </row>
    <row r="200" spans="5:8" x14ac:dyDescent="0.3">
      <c r="E200" t="s">
        <v>60</v>
      </c>
      <c r="F200" t="s">
        <v>61</v>
      </c>
      <c r="G200" t="s">
        <v>62</v>
      </c>
      <c r="H200" t="s">
        <v>63</v>
      </c>
    </row>
    <row r="201" spans="5:8" x14ac:dyDescent="0.3">
      <c r="E201" s="2">
        <v>273</v>
      </c>
      <c r="F201" s="82">
        <f>AVERAGE(E201:E206)</f>
        <v>263.5</v>
      </c>
      <c r="G201">
        <f>ABS($F$201-E201)</f>
        <v>9.5</v>
      </c>
      <c r="H201" s="83">
        <f>AVERAGE(G201:G206)</f>
        <v>10.833333333333334</v>
      </c>
    </row>
    <row r="202" spans="5:8" x14ac:dyDescent="0.3">
      <c r="E202" s="2">
        <v>271</v>
      </c>
      <c r="F202" s="82"/>
      <c r="G202">
        <f t="shared" ref="G202:G206" si="36">ABS($F$201-E202)</f>
        <v>7.5</v>
      </c>
      <c r="H202" s="83"/>
    </row>
    <row r="203" spans="5:8" x14ac:dyDescent="0.3">
      <c r="E203" s="2">
        <v>270</v>
      </c>
      <c r="F203" s="82"/>
      <c r="G203">
        <f t="shared" si="36"/>
        <v>6.5</v>
      </c>
      <c r="H203" s="83"/>
    </row>
    <row r="204" spans="5:8" x14ac:dyDescent="0.3">
      <c r="E204" s="2">
        <v>269</v>
      </c>
      <c r="F204" s="82"/>
      <c r="G204">
        <f t="shared" si="36"/>
        <v>5.5</v>
      </c>
      <c r="H204" s="83"/>
    </row>
    <row r="205" spans="5:8" x14ac:dyDescent="0.3">
      <c r="E205" s="2">
        <v>267</v>
      </c>
      <c r="F205" s="82"/>
      <c r="G205">
        <f t="shared" si="36"/>
        <v>3.5</v>
      </c>
      <c r="H205" s="83"/>
    </row>
    <row r="206" spans="5:8" x14ac:dyDescent="0.3">
      <c r="E206" s="2">
        <v>231</v>
      </c>
      <c r="F206" s="82"/>
      <c r="G206">
        <f t="shared" si="36"/>
        <v>32.5</v>
      </c>
      <c r="H206" s="83"/>
    </row>
    <row r="210" spans="5:8" x14ac:dyDescent="0.3">
      <c r="E210" t="s">
        <v>0</v>
      </c>
    </row>
    <row r="212" spans="5:8" x14ac:dyDescent="0.3">
      <c r="E212" t="s">
        <v>60</v>
      </c>
      <c r="F212" t="s">
        <v>61</v>
      </c>
      <c r="G212" t="s">
        <v>62</v>
      </c>
      <c r="H212" t="s">
        <v>63</v>
      </c>
    </row>
    <row r="213" spans="5:8" x14ac:dyDescent="0.3">
      <c r="E213" s="2">
        <v>282</v>
      </c>
      <c r="F213" s="82">
        <f>AVERAGE(E213:E218)</f>
        <v>272.83333333333331</v>
      </c>
      <c r="G213">
        <f>ABS($F$201-E213)</f>
        <v>18.5</v>
      </c>
      <c r="H213" s="83">
        <f>AVERAGE(G213:G218)</f>
        <v>15.166666666666666</v>
      </c>
    </row>
    <row r="214" spans="5:8" x14ac:dyDescent="0.3">
      <c r="E214" s="2">
        <v>283</v>
      </c>
      <c r="F214" s="82"/>
      <c r="G214">
        <f t="shared" ref="G214:G218" si="37">ABS($F$201-E214)</f>
        <v>19.5</v>
      </c>
      <c r="H214" s="83"/>
    </row>
    <row r="215" spans="5:8" x14ac:dyDescent="0.3">
      <c r="E215" s="2">
        <v>278</v>
      </c>
      <c r="F215" s="82"/>
      <c r="G215">
        <f t="shared" si="37"/>
        <v>14.5</v>
      </c>
      <c r="H215" s="83"/>
    </row>
    <row r="216" spans="5:8" x14ac:dyDescent="0.3">
      <c r="E216" s="2">
        <v>274</v>
      </c>
      <c r="F216" s="82"/>
      <c r="G216">
        <f t="shared" si="37"/>
        <v>10.5</v>
      </c>
      <c r="H216" s="83"/>
    </row>
    <row r="217" spans="5:8" x14ac:dyDescent="0.3">
      <c r="E217" s="2">
        <v>274</v>
      </c>
      <c r="F217" s="82"/>
      <c r="G217">
        <f t="shared" si="37"/>
        <v>10.5</v>
      </c>
      <c r="H217" s="83"/>
    </row>
    <row r="218" spans="5:8" x14ac:dyDescent="0.3">
      <c r="E218" s="2">
        <v>246</v>
      </c>
      <c r="F218" s="82"/>
      <c r="G218">
        <f t="shared" si="37"/>
        <v>17.5</v>
      </c>
      <c r="H218" s="83"/>
    </row>
  </sheetData>
  <mergeCells count="12">
    <mergeCell ref="D106:E106"/>
    <mergeCell ref="K106:L106"/>
    <mergeCell ref="B3:H3"/>
    <mergeCell ref="K3:Q3"/>
    <mergeCell ref="B17:C17"/>
    <mergeCell ref="K17:L17"/>
    <mergeCell ref="F213:F218"/>
    <mergeCell ref="H213:H218"/>
    <mergeCell ref="G149:G154"/>
    <mergeCell ref="F149:F154"/>
    <mergeCell ref="F201:F206"/>
    <mergeCell ref="H201:H2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E580-3B6C-4205-B178-14A2882FBB55}">
  <dimension ref="B1:M37"/>
  <sheetViews>
    <sheetView topLeftCell="A14" workbookViewId="0">
      <selection activeCell="H24" sqref="H24"/>
    </sheetView>
  </sheetViews>
  <sheetFormatPr defaultRowHeight="14.4" x14ac:dyDescent="0.3"/>
  <cols>
    <col min="2" max="2" width="20" customWidth="1"/>
    <col min="3" max="3" width="19.5546875" bestFit="1" customWidth="1"/>
    <col min="4" max="4" width="15.6640625" bestFit="1" customWidth="1"/>
    <col min="5" max="5" width="13" customWidth="1"/>
    <col min="10" max="10" width="20.44140625" customWidth="1"/>
    <col min="11" max="12" width="18.6640625" customWidth="1"/>
    <col min="13" max="13" width="16.33203125" customWidth="1"/>
  </cols>
  <sheetData>
    <row r="1" spans="2:13" x14ac:dyDescent="0.3">
      <c r="B1" s="83" t="s">
        <v>64</v>
      </c>
      <c r="C1" s="83"/>
      <c r="D1" s="83"/>
      <c r="J1" s="83" t="s">
        <v>65</v>
      </c>
      <c r="K1" s="83"/>
      <c r="L1" s="83"/>
    </row>
    <row r="3" spans="2:13" x14ac:dyDescent="0.3">
      <c r="B3" s="1" t="s">
        <v>66</v>
      </c>
      <c r="C3" s="1" t="s">
        <v>67</v>
      </c>
      <c r="D3" s="1" t="s">
        <v>68</v>
      </c>
      <c r="E3" s="1" t="s">
        <v>69</v>
      </c>
      <c r="J3" s="1" t="s">
        <v>66</v>
      </c>
      <c r="K3" s="1" t="s">
        <v>67</v>
      </c>
      <c r="L3" s="1" t="s">
        <v>68</v>
      </c>
      <c r="M3" s="1" t="s">
        <v>69</v>
      </c>
    </row>
    <row r="4" spans="2:13" ht="28.2" customHeight="1" x14ac:dyDescent="0.3">
      <c r="B4" s="93"/>
      <c r="C4" s="93" t="s">
        <v>70</v>
      </c>
      <c r="D4" s="1"/>
      <c r="E4" s="1"/>
      <c r="J4" s="93"/>
      <c r="K4" s="93" t="s">
        <v>70</v>
      </c>
      <c r="L4" s="1"/>
      <c r="M4" s="1"/>
    </row>
    <row r="5" spans="2:13" ht="24.6" customHeight="1" x14ac:dyDescent="0.3">
      <c r="B5" s="93"/>
      <c r="C5" s="93"/>
      <c r="D5" s="1"/>
      <c r="E5" s="1"/>
      <c r="J5" s="93"/>
      <c r="K5" s="93"/>
      <c r="L5" s="1"/>
      <c r="M5" s="1"/>
    </row>
    <row r="6" spans="2:13" ht="22.2" customHeight="1" x14ac:dyDescent="0.3">
      <c r="B6" s="93"/>
      <c r="C6" s="93"/>
      <c r="D6" s="1"/>
      <c r="E6" s="1"/>
      <c r="J6" s="93"/>
      <c r="K6" s="93"/>
      <c r="L6" s="1"/>
      <c r="M6" s="1"/>
    </row>
    <row r="7" spans="2:13" ht="25.95" customHeight="1" x14ac:dyDescent="0.3">
      <c r="B7" s="93"/>
      <c r="C7" s="93"/>
      <c r="D7" s="1"/>
      <c r="E7" s="1"/>
      <c r="J7" s="93"/>
      <c r="K7" s="93"/>
      <c r="L7" s="1"/>
      <c r="M7" s="1"/>
    </row>
    <row r="8" spans="2:13" ht="30" customHeight="1" x14ac:dyDescent="0.3">
      <c r="B8" s="93"/>
      <c r="C8" s="93"/>
      <c r="D8" s="1"/>
      <c r="E8" s="1"/>
      <c r="J8" s="93"/>
      <c r="K8" s="93"/>
      <c r="L8" s="1"/>
      <c r="M8" s="1"/>
    </row>
    <row r="9" spans="2:13" ht="27.6" customHeight="1" x14ac:dyDescent="0.3">
      <c r="B9" s="93"/>
      <c r="C9" s="93" t="s">
        <v>70</v>
      </c>
      <c r="D9" s="1"/>
      <c r="E9" s="1"/>
      <c r="J9" s="93"/>
      <c r="K9" s="93" t="s">
        <v>70</v>
      </c>
      <c r="L9" s="1"/>
      <c r="M9" s="1"/>
    </row>
    <row r="10" spans="2:13" ht="25.95" customHeight="1" x14ac:dyDescent="0.3">
      <c r="B10" s="93"/>
      <c r="C10" s="93"/>
      <c r="D10" s="1"/>
      <c r="E10" s="1"/>
      <c r="J10" s="93"/>
      <c r="K10" s="93"/>
      <c r="L10" s="1"/>
      <c r="M10" s="1"/>
    </row>
    <row r="11" spans="2:13" ht="24" customHeight="1" x14ac:dyDescent="0.3">
      <c r="B11" s="93"/>
      <c r="C11" s="93"/>
      <c r="D11" s="1"/>
      <c r="E11" s="1"/>
      <c r="J11" s="93"/>
      <c r="K11" s="93"/>
      <c r="L11" s="1"/>
      <c r="M11" s="1"/>
    </row>
    <row r="12" spans="2:13" ht="23.4" customHeight="1" x14ac:dyDescent="0.3">
      <c r="B12" s="93"/>
      <c r="C12" s="93"/>
      <c r="D12" s="1"/>
      <c r="E12" s="1"/>
      <c r="J12" s="93"/>
      <c r="K12" s="93"/>
      <c r="L12" s="1"/>
      <c r="M12" s="1"/>
    </row>
    <row r="13" spans="2:13" ht="22.2" customHeight="1" x14ac:dyDescent="0.3">
      <c r="B13" s="93"/>
      <c r="C13" s="93"/>
      <c r="D13" s="1"/>
      <c r="E13" s="1"/>
      <c r="J13" s="93"/>
      <c r="K13" s="93"/>
      <c r="L13" s="1"/>
      <c r="M13" s="1"/>
    </row>
    <row r="15" spans="2:13" x14ac:dyDescent="0.3">
      <c r="B15" t="s">
        <v>71</v>
      </c>
      <c r="J15" t="s">
        <v>71</v>
      </c>
    </row>
    <row r="17" spans="2:10" x14ac:dyDescent="0.3">
      <c r="B17" t="s">
        <v>72</v>
      </c>
      <c r="J17" t="s">
        <v>72</v>
      </c>
    </row>
    <row r="21" spans="2:10" x14ac:dyDescent="0.3">
      <c r="B21" s="83" t="s">
        <v>65</v>
      </c>
      <c r="C21" s="83"/>
      <c r="D21" s="83"/>
    </row>
    <row r="23" spans="2:10" x14ac:dyDescent="0.3">
      <c r="B23" s="1" t="s">
        <v>66</v>
      </c>
      <c r="C23" s="1" t="s">
        <v>67</v>
      </c>
      <c r="D23" s="1" t="s">
        <v>68</v>
      </c>
      <c r="E23" s="1" t="s">
        <v>69</v>
      </c>
    </row>
    <row r="24" spans="2:10" ht="24.6" customHeight="1" x14ac:dyDescent="0.3">
      <c r="B24" s="93"/>
      <c r="C24" s="93" t="s">
        <v>70</v>
      </c>
      <c r="D24" s="1"/>
      <c r="E24" s="1"/>
    </row>
    <row r="25" spans="2:10" ht="21" customHeight="1" x14ac:dyDescent="0.3">
      <c r="B25" s="93"/>
      <c r="C25" s="93"/>
      <c r="D25" s="1"/>
      <c r="E25" s="1"/>
    </row>
    <row r="26" spans="2:10" x14ac:dyDescent="0.3">
      <c r="B26" s="93"/>
      <c r="C26" s="93"/>
      <c r="D26" s="1"/>
      <c r="E26" s="1"/>
    </row>
    <row r="27" spans="2:10" x14ac:dyDescent="0.3">
      <c r="B27" s="93"/>
      <c r="C27" s="93"/>
      <c r="D27" s="1"/>
      <c r="E27" s="1"/>
    </row>
    <row r="28" spans="2:10" x14ac:dyDescent="0.3">
      <c r="B28" s="93"/>
      <c r="C28" s="93"/>
      <c r="D28" s="1"/>
      <c r="E28" s="1"/>
    </row>
    <row r="29" spans="2:10" x14ac:dyDescent="0.3">
      <c r="B29" s="93"/>
      <c r="C29" s="93" t="s">
        <v>70</v>
      </c>
      <c r="D29" s="1"/>
      <c r="E29" s="1"/>
    </row>
    <row r="30" spans="2:10" x14ac:dyDescent="0.3">
      <c r="B30" s="93"/>
      <c r="C30" s="93"/>
      <c r="D30" s="1"/>
      <c r="E30" s="1"/>
    </row>
    <row r="31" spans="2:10" x14ac:dyDescent="0.3">
      <c r="B31" s="93"/>
      <c r="C31" s="93"/>
      <c r="D31" s="1"/>
      <c r="E31" s="1"/>
    </row>
    <row r="32" spans="2:10" x14ac:dyDescent="0.3">
      <c r="B32" s="93"/>
      <c r="C32" s="93"/>
      <c r="D32" s="1"/>
      <c r="E32" s="1"/>
    </row>
    <row r="33" spans="2:5" x14ac:dyDescent="0.3">
      <c r="B33" s="93"/>
      <c r="C33" s="93"/>
      <c r="D33" s="1"/>
      <c r="E33" s="1"/>
    </row>
    <row r="35" spans="2:5" x14ac:dyDescent="0.3">
      <c r="B35" t="s">
        <v>71</v>
      </c>
    </row>
    <row r="37" spans="2:5" x14ac:dyDescent="0.3">
      <c r="B37" t="s">
        <v>72</v>
      </c>
    </row>
  </sheetData>
  <mergeCells count="15">
    <mergeCell ref="B21:D21"/>
    <mergeCell ref="B24:B28"/>
    <mergeCell ref="C24:C28"/>
    <mergeCell ref="B29:B33"/>
    <mergeCell ref="C29:C33"/>
    <mergeCell ref="B4:B8"/>
    <mergeCell ref="C4:C8"/>
    <mergeCell ref="B9:B13"/>
    <mergeCell ref="C9:C13"/>
    <mergeCell ref="B1:D1"/>
    <mergeCell ref="J1:L1"/>
    <mergeCell ref="J4:J8"/>
    <mergeCell ref="K4:K8"/>
    <mergeCell ref="J9:J13"/>
    <mergeCell ref="K9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F283-7F13-4F70-828E-0C5D808CD986}">
  <dimension ref="B2:AE36"/>
  <sheetViews>
    <sheetView topLeftCell="H4" workbookViewId="0">
      <selection activeCell="I19" sqref="I19"/>
    </sheetView>
  </sheetViews>
  <sheetFormatPr defaultRowHeight="14.4" x14ac:dyDescent="0.3"/>
  <cols>
    <col min="2" max="2" width="11.6640625" bestFit="1" customWidth="1"/>
    <col min="3" max="3" width="8" bestFit="1" customWidth="1"/>
    <col min="4" max="4" width="10.33203125" bestFit="1" customWidth="1"/>
    <col min="5" max="6" width="8" bestFit="1" customWidth="1"/>
    <col min="8" max="8" width="15.6640625" bestFit="1" customWidth="1"/>
    <col min="9" max="9" width="8.5546875" bestFit="1" customWidth="1"/>
    <col min="10" max="10" width="8.5546875" customWidth="1"/>
    <col min="11" max="11" width="10.6640625" bestFit="1" customWidth="1"/>
    <col min="12" max="12" width="8.5546875" bestFit="1" customWidth="1"/>
    <col min="13" max="13" width="9" customWidth="1"/>
    <col min="14" max="14" width="10.6640625" bestFit="1" customWidth="1"/>
    <col min="15" max="15" width="8.5546875" bestFit="1" customWidth="1"/>
    <col min="16" max="16" width="8.5546875" customWidth="1"/>
    <col min="17" max="17" width="10.6640625" bestFit="1" customWidth="1"/>
    <col min="18" max="18" width="8.5546875" bestFit="1" customWidth="1"/>
  </cols>
  <sheetData>
    <row r="2" spans="2:19" x14ac:dyDescent="0.3">
      <c r="B2" s="1" t="s">
        <v>73</v>
      </c>
      <c r="C2" s="95" t="s">
        <v>74</v>
      </c>
      <c r="D2" s="97"/>
      <c r="E2" s="97"/>
      <c r="F2" s="96"/>
      <c r="H2" s="95" t="s">
        <v>75</v>
      </c>
      <c r="I2" s="96"/>
      <c r="J2" s="5"/>
      <c r="K2" s="95" t="s">
        <v>76</v>
      </c>
      <c r="L2" s="96"/>
      <c r="M2" s="5"/>
      <c r="N2" s="95" t="s">
        <v>77</v>
      </c>
      <c r="O2" s="96"/>
      <c r="P2" s="5"/>
      <c r="Q2" s="95" t="s">
        <v>78</v>
      </c>
      <c r="R2" s="96"/>
    </row>
    <row r="3" spans="2:19" x14ac:dyDescent="0.3">
      <c r="B3" s="1"/>
      <c r="C3" s="1" t="s">
        <v>75</v>
      </c>
      <c r="D3" s="1" t="s">
        <v>76</v>
      </c>
      <c r="E3" s="1" t="s">
        <v>77</v>
      </c>
      <c r="F3" s="1" t="s">
        <v>78</v>
      </c>
      <c r="H3" s="1" t="s">
        <v>79</v>
      </c>
      <c r="I3" s="1" t="s">
        <v>69</v>
      </c>
      <c r="J3" s="1" t="s">
        <v>80</v>
      </c>
      <c r="K3" s="1" t="s">
        <v>79</v>
      </c>
      <c r="L3" s="1" t="s">
        <v>69</v>
      </c>
      <c r="M3" s="1"/>
      <c r="N3" s="1" t="s">
        <v>79</v>
      </c>
      <c r="O3" s="1" t="s">
        <v>69</v>
      </c>
      <c r="P3" s="1"/>
      <c r="Q3" s="1" t="s">
        <v>79</v>
      </c>
      <c r="R3" s="1" t="s">
        <v>69</v>
      </c>
    </row>
    <row r="4" spans="2:19" x14ac:dyDescent="0.3">
      <c r="B4" s="1">
        <v>1</v>
      </c>
      <c r="C4" s="1">
        <v>375</v>
      </c>
      <c r="D4" s="1">
        <v>429</v>
      </c>
      <c r="E4" s="1">
        <v>360</v>
      </c>
      <c r="F4" s="1">
        <v>403</v>
      </c>
      <c r="H4" s="1">
        <v>1600</v>
      </c>
      <c r="I4" s="1">
        <v>6.76</v>
      </c>
      <c r="J4" s="27">
        <f>H4/I4</f>
        <v>236.68639053254438</v>
      </c>
      <c r="K4" s="1">
        <v>1100</v>
      </c>
      <c r="L4" s="1">
        <v>4.21</v>
      </c>
      <c r="M4" s="27">
        <f>K4/L4</f>
        <v>261.28266033254158</v>
      </c>
      <c r="N4" s="1">
        <v>875</v>
      </c>
      <c r="O4" s="1">
        <v>3.49</v>
      </c>
      <c r="P4" s="27">
        <f>N4/O4</f>
        <v>250.71633237822348</v>
      </c>
      <c r="Q4" s="1">
        <v>720</v>
      </c>
      <c r="R4" s="1">
        <v>2.7</v>
      </c>
      <c r="S4" s="29">
        <f>Q4/R4</f>
        <v>266.66666666666663</v>
      </c>
    </row>
    <row r="5" spans="2:19" x14ac:dyDescent="0.3">
      <c r="B5" s="1">
        <v>2</v>
      </c>
      <c r="C5" s="1">
        <v>359</v>
      </c>
      <c r="D5" s="1">
        <v>410</v>
      </c>
      <c r="E5" s="1">
        <v>341</v>
      </c>
      <c r="F5" s="1">
        <v>385</v>
      </c>
      <c r="H5" s="1">
        <v>1550</v>
      </c>
      <c r="I5" s="1">
        <v>6.32</v>
      </c>
      <c r="J5" s="27">
        <f t="shared" ref="J5:J8" si="0">H5/I5</f>
        <v>245.25316455696202</v>
      </c>
      <c r="K5" s="1">
        <v>760</v>
      </c>
      <c r="L5" s="1">
        <v>2.92</v>
      </c>
      <c r="M5" s="27">
        <f t="shared" ref="M5:M8" si="1">K5/L5</f>
        <v>260.27397260273972</v>
      </c>
      <c r="N5" s="1">
        <v>900</v>
      </c>
      <c r="O5" s="1">
        <v>3.44</v>
      </c>
      <c r="P5" s="27">
        <f t="shared" ref="P5:P8" si="2">N5/O5</f>
        <v>261.62790697674421</v>
      </c>
      <c r="Q5" s="1">
        <v>760</v>
      </c>
      <c r="R5" s="1">
        <v>2.71</v>
      </c>
      <c r="S5" s="29">
        <f t="shared" ref="S5:S8" si="3">Q5/R5</f>
        <v>280.44280442804427</v>
      </c>
    </row>
    <row r="6" spans="2:19" x14ac:dyDescent="0.3">
      <c r="B6" s="1">
        <v>3</v>
      </c>
      <c r="C6" s="1">
        <v>370</v>
      </c>
      <c r="D6" s="1">
        <v>420</v>
      </c>
      <c r="E6" s="1">
        <v>351</v>
      </c>
      <c r="F6" s="1">
        <v>395</v>
      </c>
      <c r="H6" s="1">
        <v>1375</v>
      </c>
      <c r="I6" s="1">
        <v>5.99</v>
      </c>
      <c r="J6" s="27">
        <f t="shared" si="0"/>
        <v>229.54924874791317</v>
      </c>
      <c r="K6" s="1">
        <v>950</v>
      </c>
      <c r="L6" s="1">
        <v>3.49</v>
      </c>
      <c r="M6" s="27">
        <f t="shared" si="1"/>
        <v>272.20630372492838</v>
      </c>
      <c r="N6" s="1">
        <v>950</v>
      </c>
      <c r="O6" s="1">
        <v>3.63</v>
      </c>
      <c r="P6" s="27">
        <f t="shared" si="2"/>
        <v>261.70798898071627</v>
      </c>
      <c r="Q6" s="1">
        <v>1000</v>
      </c>
      <c r="R6" s="1">
        <v>3.81</v>
      </c>
      <c r="S6" s="29">
        <f t="shared" si="3"/>
        <v>262.46719160104988</v>
      </c>
    </row>
    <row r="7" spans="2:19" x14ac:dyDescent="0.3">
      <c r="B7" s="1">
        <v>4</v>
      </c>
      <c r="C7" s="1">
        <v>368</v>
      </c>
      <c r="D7" s="1">
        <v>420</v>
      </c>
      <c r="E7" s="1">
        <v>352</v>
      </c>
      <c r="F7" s="1">
        <v>394</v>
      </c>
      <c r="H7" s="1">
        <v>1400</v>
      </c>
      <c r="I7" s="1">
        <v>5.6</v>
      </c>
      <c r="J7" s="27">
        <f t="shared" si="0"/>
        <v>250.00000000000003</v>
      </c>
      <c r="K7" s="1">
        <v>800</v>
      </c>
      <c r="L7" s="1">
        <v>3.29</v>
      </c>
      <c r="M7" s="27">
        <f t="shared" si="1"/>
        <v>243.161094224924</v>
      </c>
      <c r="N7" s="1">
        <v>875</v>
      </c>
      <c r="O7" s="1">
        <v>3.49</v>
      </c>
      <c r="P7" s="27">
        <f t="shared" si="2"/>
        <v>250.71633237822348</v>
      </c>
      <c r="Q7" s="1">
        <v>800</v>
      </c>
      <c r="R7" s="1">
        <v>2.96</v>
      </c>
      <c r="S7" s="29">
        <f t="shared" si="3"/>
        <v>270.27027027027026</v>
      </c>
    </row>
    <row r="8" spans="2:19" x14ac:dyDescent="0.3">
      <c r="B8" s="1">
        <v>5</v>
      </c>
      <c r="C8" s="1">
        <v>327</v>
      </c>
      <c r="D8" s="1">
        <v>378</v>
      </c>
      <c r="E8" s="1">
        <v>310</v>
      </c>
      <c r="F8" s="1">
        <v>350</v>
      </c>
      <c r="H8" s="1">
        <v>1500</v>
      </c>
      <c r="I8" s="1">
        <v>6.04</v>
      </c>
      <c r="J8" s="27">
        <f t="shared" si="0"/>
        <v>248.34437086092714</v>
      </c>
      <c r="K8" s="1">
        <v>1125</v>
      </c>
      <c r="L8" s="1">
        <v>4.3499999999999996</v>
      </c>
      <c r="M8" s="27">
        <f t="shared" si="1"/>
        <v>258.62068965517244</v>
      </c>
      <c r="N8" s="1">
        <v>900</v>
      </c>
      <c r="O8" s="1">
        <v>3.77</v>
      </c>
      <c r="P8" s="27">
        <f t="shared" si="2"/>
        <v>238.72679045092838</v>
      </c>
      <c r="Q8" s="1">
        <v>875</v>
      </c>
      <c r="R8" s="1">
        <v>3.1</v>
      </c>
      <c r="S8" s="29">
        <f t="shared" si="3"/>
        <v>282.25806451612902</v>
      </c>
    </row>
    <row r="9" spans="2:19" x14ac:dyDescent="0.3">
      <c r="B9" s="1">
        <v>6</v>
      </c>
      <c r="C9" s="1">
        <v>298</v>
      </c>
      <c r="D9" s="1">
        <v>346</v>
      </c>
      <c r="E9" s="1">
        <v>276</v>
      </c>
      <c r="F9" s="1">
        <v>323</v>
      </c>
      <c r="J9" s="28">
        <f>AVERAGE(J4:J8)</f>
        <v>241.96663493966935</v>
      </c>
      <c r="K9" s="26"/>
      <c r="L9" s="26"/>
      <c r="M9" s="28">
        <f t="shared" ref="M9:S9" si="4">AVERAGE(M4:M8)</f>
        <v>259.10894410806122</v>
      </c>
      <c r="N9" s="26"/>
      <c r="O9" s="26"/>
      <c r="P9" s="28">
        <f t="shared" si="4"/>
        <v>252.69907023296719</v>
      </c>
      <c r="Q9" s="26"/>
      <c r="R9" s="26"/>
      <c r="S9" s="28">
        <f t="shared" si="4"/>
        <v>272.42099949643205</v>
      </c>
    </row>
    <row r="10" spans="2:19" x14ac:dyDescent="0.3">
      <c r="B10" s="1">
        <v>7</v>
      </c>
      <c r="C10" s="1">
        <v>282</v>
      </c>
      <c r="D10" s="1">
        <v>329</v>
      </c>
      <c r="E10" s="1">
        <v>261</v>
      </c>
      <c r="F10" s="1">
        <v>305</v>
      </c>
      <c r="H10" s="83"/>
      <c r="I10" s="83"/>
      <c r="J10" s="4"/>
      <c r="K10" s="83"/>
      <c r="L10" s="83"/>
      <c r="M10" s="4"/>
      <c r="N10" s="83"/>
      <c r="O10" s="83"/>
      <c r="P10" s="4"/>
      <c r="Q10" s="83"/>
      <c r="R10" s="83"/>
    </row>
    <row r="11" spans="2:19" x14ac:dyDescent="0.3">
      <c r="B11" s="1">
        <v>8</v>
      </c>
      <c r="C11" s="1">
        <v>230</v>
      </c>
      <c r="D11" s="1">
        <v>275</v>
      </c>
      <c r="E11" s="1">
        <v>210</v>
      </c>
      <c r="F11" s="1">
        <v>250</v>
      </c>
      <c r="M11" s="83" t="s">
        <v>81</v>
      </c>
      <c r="N11" s="83"/>
      <c r="O11" s="83"/>
      <c r="P11" s="83"/>
    </row>
    <row r="12" spans="2:19" x14ac:dyDescent="0.3">
      <c r="B12" s="1" t="s">
        <v>82</v>
      </c>
      <c r="C12" s="1">
        <v>358</v>
      </c>
      <c r="D12" s="1">
        <v>406</v>
      </c>
      <c r="E12" s="1">
        <v>341</v>
      </c>
      <c r="F12" s="1">
        <v>381</v>
      </c>
      <c r="M12" t="s">
        <v>83</v>
      </c>
      <c r="N12" t="s">
        <v>76</v>
      </c>
      <c r="O12" t="s">
        <v>84</v>
      </c>
      <c r="P12" t="s">
        <v>85</v>
      </c>
    </row>
    <row r="13" spans="2:19" x14ac:dyDescent="0.3">
      <c r="B13" s="1" t="s">
        <v>86</v>
      </c>
      <c r="C13" s="1">
        <v>325</v>
      </c>
      <c r="D13" s="1">
        <v>373</v>
      </c>
      <c r="E13" s="1">
        <v>310</v>
      </c>
      <c r="F13" s="1">
        <v>350</v>
      </c>
      <c r="H13" t="s">
        <v>87</v>
      </c>
      <c r="I13">
        <f>301.7</f>
        <v>301.7</v>
      </c>
      <c r="M13" s="29">
        <f>ABS(J9-J4)</f>
        <v>5.2802444071249681</v>
      </c>
      <c r="N13" s="29">
        <f t="shared" ref="N13" si="5">ABS(M9-M4)</f>
        <v>2.1737162244803585</v>
      </c>
      <c r="O13" s="29">
        <f>ABS(P9-P4)</f>
        <v>1.9827378547437036</v>
      </c>
      <c r="P13" s="29">
        <f>ABS(S9-S4)</f>
        <v>5.754332829765417</v>
      </c>
    </row>
    <row r="14" spans="2:19" x14ac:dyDescent="0.3">
      <c r="B14" s="1">
        <v>11</v>
      </c>
      <c r="C14" s="1">
        <v>82</v>
      </c>
      <c r="D14" s="1">
        <v>129</v>
      </c>
      <c r="E14" s="1">
        <v>66</v>
      </c>
      <c r="F14" s="1">
        <v>106</v>
      </c>
      <c r="H14" t="s">
        <v>88</v>
      </c>
      <c r="I14">
        <v>543.29999999999995</v>
      </c>
      <c r="M14" s="29">
        <f>ABS(J9-J5)</f>
        <v>3.2865296172926719</v>
      </c>
      <c r="N14" s="29">
        <f>ABS(M9-M5)</f>
        <v>1.165028494678495</v>
      </c>
      <c r="O14" s="29">
        <f>ABS(P9-P5)</f>
        <v>8.9288367437770262</v>
      </c>
      <c r="P14" s="29">
        <f>ABS(S9-S5)</f>
        <v>8.0218049316122233</v>
      </c>
    </row>
    <row r="15" spans="2:19" x14ac:dyDescent="0.3">
      <c r="B15" s="1">
        <v>12</v>
      </c>
      <c r="C15" s="1">
        <v>27</v>
      </c>
      <c r="D15" s="1">
        <v>66</v>
      </c>
      <c r="E15" s="1">
        <v>5</v>
      </c>
      <c r="F15" s="1">
        <v>42</v>
      </c>
      <c r="M15" s="29">
        <f>ABS(J9-J6)</f>
        <v>12.417386191756179</v>
      </c>
      <c r="N15" s="29">
        <f>ABS(M9-M6)</f>
        <v>13.097359616867152</v>
      </c>
      <c r="O15" s="29">
        <f>ABS(P9-P6)</f>
        <v>9.0089187477490782</v>
      </c>
      <c r="P15" s="29">
        <f>ABS(S9-S6)</f>
        <v>9.9538078953821696</v>
      </c>
    </row>
    <row r="16" spans="2:19" x14ac:dyDescent="0.3">
      <c r="M16" s="29">
        <f>ABS(J9-J7)</f>
        <v>8.0333650603306808</v>
      </c>
      <c r="N16" s="29">
        <f>ABS(M9-M7)</f>
        <v>15.947849883137224</v>
      </c>
      <c r="O16" s="29">
        <f>ABS(P9-P7)</f>
        <v>1.9827378547437036</v>
      </c>
      <c r="P16" s="29">
        <f>ABS(S9-S7)</f>
        <v>2.1507292261617863</v>
      </c>
    </row>
    <row r="17" spans="3:31" x14ac:dyDescent="0.3">
      <c r="M17" s="29">
        <f>ABS(J9-J8)</f>
        <v>6.3777359212577949</v>
      </c>
      <c r="N17" s="29">
        <f>ABS(M9-M8)</f>
        <v>0.488254452888782</v>
      </c>
      <c r="O17" s="29">
        <f>ABS(P9-P8)</f>
        <v>13.972279782038811</v>
      </c>
      <c r="P17" s="29">
        <f>ABS(S9-S8)</f>
        <v>9.8370650196969791</v>
      </c>
    </row>
    <row r="20" spans="3:31" x14ac:dyDescent="0.3">
      <c r="K20" s="83" t="s">
        <v>89</v>
      </c>
      <c r="L20" s="83"/>
      <c r="M20">
        <f>J9/I13</f>
        <v>0.80201072237212245</v>
      </c>
      <c r="N20">
        <f>M9/I13</f>
        <v>0.85882977828326557</v>
      </c>
      <c r="O20">
        <f>P9/I13</f>
        <v>0.83758392520042158</v>
      </c>
      <c r="P20">
        <f>S9/I13</f>
        <v>0.90295326316351365</v>
      </c>
    </row>
    <row r="21" spans="3:31" x14ac:dyDescent="0.3">
      <c r="K21" s="83" t="s">
        <v>90</v>
      </c>
      <c r="L21" s="83"/>
      <c r="M21">
        <f>M20*I13/I14</f>
        <v>0.44536468790662503</v>
      </c>
      <c r="N21">
        <f>N20*I13/I14</f>
        <v>0.47691688589740705</v>
      </c>
      <c r="O21">
        <f>O20*I13/I14</f>
        <v>0.46511884821087285</v>
      </c>
      <c r="P21">
        <f>P20*I13/I14</f>
        <v>0.50141910453972405</v>
      </c>
    </row>
    <row r="29" spans="3:31" x14ac:dyDescent="0.3">
      <c r="X29" s="94" t="s">
        <v>81</v>
      </c>
      <c r="Y29" s="94"/>
      <c r="Z29" s="94"/>
      <c r="AA29" s="94"/>
      <c r="AB29" s="94"/>
      <c r="AC29" s="94"/>
      <c r="AD29" s="94"/>
      <c r="AE29" s="94"/>
    </row>
    <row r="30" spans="3:31" x14ac:dyDescent="0.3">
      <c r="X30" s="24">
        <f>ABS(H9-H4)</f>
        <v>1600</v>
      </c>
      <c r="Y30" s="24">
        <f>ABS(I9-I4)</f>
        <v>6.76</v>
      </c>
      <c r="Z30" s="24">
        <f>ABS(K9-K4)</f>
        <v>1100</v>
      </c>
      <c r="AA30" s="24">
        <f>ABS(L9-L4)</f>
        <v>4.21</v>
      </c>
      <c r="AB30" s="24">
        <f>ABS(N9-N4)</f>
        <v>875</v>
      </c>
      <c r="AC30" s="24">
        <f>ABS(O9-O4)</f>
        <v>3.49</v>
      </c>
      <c r="AD30" s="24">
        <f>ABS(Q9-Q4)</f>
        <v>720</v>
      </c>
      <c r="AE30" s="24">
        <f>ABS(R9-R4)</f>
        <v>2.7</v>
      </c>
    </row>
    <row r="31" spans="3:31" x14ac:dyDescent="0.3">
      <c r="X31" s="24">
        <f>ABS(H9-H5)</f>
        <v>1550</v>
      </c>
      <c r="Y31" s="24">
        <f>ABS(I9-I5)</f>
        <v>6.32</v>
      </c>
      <c r="Z31" s="24">
        <f>ABS(K9-K5)</f>
        <v>760</v>
      </c>
      <c r="AA31" s="24">
        <f>ABS(L9-L5)</f>
        <v>2.92</v>
      </c>
      <c r="AB31" s="24">
        <f>ABS(N9-N5)</f>
        <v>900</v>
      </c>
      <c r="AC31" s="24">
        <f>ABS(O9-O5)</f>
        <v>3.44</v>
      </c>
      <c r="AD31" s="24">
        <f>ABS(Q9-Q5)</f>
        <v>760</v>
      </c>
      <c r="AE31" s="24">
        <f>ABS(R9-R5)</f>
        <v>2.71</v>
      </c>
    </row>
    <row r="32" spans="3:31" x14ac:dyDescent="0.3">
      <c r="C32" s="83" t="s">
        <v>91</v>
      </c>
      <c r="D32" s="83"/>
      <c r="E32" s="83"/>
      <c r="F32" s="83"/>
      <c r="G32" s="83"/>
      <c r="H32" s="83"/>
      <c r="X32" s="24">
        <f>ABS(H9-H6)</f>
        <v>1375</v>
      </c>
      <c r="Y32" s="24">
        <f>ABS(I9-I6)</f>
        <v>5.99</v>
      </c>
      <c r="Z32" s="24">
        <f>ABS(K9-K6)</f>
        <v>950</v>
      </c>
      <c r="AA32" s="24">
        <f>ABS(L9-L6)</f>
        <v>3.49</v>
      </c>
      <c r="AB32" s="24">
        <f>ABS(N9-N6)</f>
        <v>950</v>
      </c>
      <c r="AC32" s="24">
        <f>ABS(O9-O6)</f>
        <v>3.63</v>
      </c>
      <c r="AD32" s="24">
        <f>ABS(Q9-Q6)</f>
        <v>1000</v>
      </c>
      <c r="AE32" s="24">
        <f>ABS(R9-R6)</f>
        <v>3.81</v>
      </c>
    </row>
    <row r="33" spans="3:31" x14ac:dyDescent="0.3">
      <c r="X33" s="24">
        <f>ABS(H9-H7)</f>
        <v>1400</v>
      </c>
      <c r="Y33" s="24">
        <f>ABS(I9-I7)</f>
        <v>5.6</v>
      </c>
      <c r="Z33" s="24">
        <f>ABS(K9-K7)</f>
        <v>800</v>
      </c>
      <c r="AA33" s="24">
        <f>ABS(L9-L7)</f>
        <v>3.29</v>
      </c>
      <c r="AB33" s="24">
        <f>ABS(N9-N7)</f>
        <v>875</v>
      </c>
      <c r="AC33" s="24">
        <f>ABS(O9-O7)</f>
        <v>3.49</v>
      </c>
      <c r="AD33" s="24">
        <f>ABS(Q9-Q7)</f>
        <v>800</v>
      </c>
      <c r="AE33" s="24">
        <f>ABS(R9-R7)</f>
        <v>2.96</v>
      </c>
    </row>
    <row r="34" spans="3:31" x14ac:dyDescent="0.3">
      <c r="C34" t="s">
        <v>92</v>
      </c>
      <c r="D34">
        <f>(C4-C5)*10^-3</f>
        <v>1.6E-2</v>
      </c>
      <c r="E34">
        <f>(D4-D5)*10^-3</f>
        <v>1.9E-2</v>
      </c>
      <c r="F34">
        <f>(E4-E5)*10^-3</f>
        <v>1.9E-2</v>
      </c>
      <c r="G34">
        <f>(F4-F5)*10^-3</f>
        <v>1.8000000000000002E-2</v>
      </c>
      <c r="X34" s="24">
        <f>ABS(H9-H8)</f>
        <v>1500</v>
      </c>
      <c r="Y34" s="24">
        <f>ABS(I9-I8)</f>
        <v>6.04</v>
      </c>
      <c r="Z34" s="24">
        <f>ABS(K9-K8)</f>
        <v>1125</v>
      </c>
      <c r="AA34" s="24">
        <f>ABS(L9-L8)</f>
        <v>4.3499999999999996</v>
      </c>
      <c r="AB34" s="24">
        <f>ABS(N9-N8)</f>
        <v>900</v>
      </c>
      <c r="AC34" s="24">
        <f>ABS(O9-O8)</f>
        <v>3.77</v>
      </c>
      <c r="AD34" s="24">
        <f>ABS(Q9-Q8)</f>
        <v>875</v>
      </c>
      <c r="AE34" s="24">
        <f>ABS(R9-R8)</f>
        <v>3.1</v>
      </c>
    </row>
    <row r="35" spans="3:31" x14ac:dyDescent="0.3">
      <c r="C35" t="s">
        <v>93</v>
      </c>
      <c r="D35">
        <f>(M20^2)/(2*9.81)</f>
        <v>3.2783955086638825E-2</v>
      </c>
      <c r="E35">
        <f t="shared" ref="E35:G35" si="6">(N20^2)/(2*9.81)</f>
        <v>3.759370989123767E-2</v>
      </c>
      <c r="F35">
        <f t="shared" si="6"/>
        <v>3.5756719253524229E-2</v>
      </c>
      <c r="G35">
        <f t="shared" si="6"/>
        <v>4.1555789778676737E-2</v>
      </c>
      <c r="X35" s="25"/>
      <c r="Y35" s="25"/>
      <c r="Z35" s="25"/>
      <c r="AA35" s="25"/>
      <c r="AB35" s="25"/>
      <c r="AC35" s="25"/>
      <c r="AD35" s="25"/>
      <c r="AE35" s="25"/>
    </row>
    <row r="36" spans="3:31" x14ac:dyDescent="0.3">
      <c r="X36" s="25">
        <f>AVERAGE(X30:X34)</f>
        <v>1485</v>
      </c>
      <c r="Y36" s="25">
        <f t="shared" ref="Y36:AE36" si="7">AVERAGE(Y30:Y34)</f>
        <v>6.1420000000000003</v>
      </c>
      <c r="Z36" s="25">
        <f t="shared" si="7"/>
        <v>947</v>
      </c>
      <c r="AA36" s="25">
        <f t="shared" si="7"/>
        <v>3.6519999999999997</v>
      </c>
      <c r="AB36" s="25">
        <f t="shared" si="7"/>
        <v>900</v>
      </c>
      <c r="AC36" s="25">
        <f t="shared" si="7"/>
        <v>3.5640000000000001</v>
      </c>
      <c r="AD36" s="25">
        <f t="shared" si="7"/>
        <v>831</v>
      </c>
      <c r="AE36" s="25">
        <f t="shared" si="7"/>
        <v>3.056</v>
      </c>
    </row>
  </sheetData>
  <mergeCells count="14">
    <mergeCell ref="H2:I2"/>
    <mergeCell ref="K2:L2"/>
    <mergeCell ref="N2:O2"/>
    <mergeCell ref="Q2:R2"/>
    <mergeCell ref="C2:F2"/>
    <mergeCell ref="C32:H32"/>
    <mergeCell ref="X29:AE29"/>
    <mergeCell ref="H10:I10"/>
    <mergeCell ref="K10:L10"/>
    <mergeCell ref="N10:O10"/>
    <mergeCell ref="Q10:R10"/>
    <mergeCell ref="M11:P11"/>
    <mergeCell ref="K20:L20"/>
    <mergeCell ref="K21:L21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7FE4-1C60-46DE-9B96-F28F9356A372}">
  <dimension ref="G2:P17"/>
  <sheetViews>
    <sheetView workbookViewId="0">
      <selection activeCell="J4" sqref="J4"/>
    </sheetView>
  </sheetViews>
  <sheetFormatPr defaultRowHeight="14.4" x14ac:dyDescent="0.3"/>
  <cols>
    <col min="7" max="7" width="20.5546875" bestFit="1" customWidth="1"/>
    <col min="8" max="8" width="13.109375" bestFit="1" customWidth="1"/>
    <col min="9" max="9" width="13.33203125" bestFit="1" customWidth="1"/>
    <col min="10" max="10" width="21.6640625" bestFit="1" customWidth="1"/>
    <col min="13" max="13" width="3.88671875" customWidth="1"/>
    <col min="14" max="16" width="12" bestFit="1" customWidth="1"/>
  </cols>
  <sheetData>
    <row r="2" spans="7:16" x14ac:dyDescent="0.3">
      <c r="G2" s="98" t="s">
        <v>94</v>
      </c>
      <c r="H2" s="98"/>
      <c r="I2" s="98"/>
      <c r="J2" s="98"/>
      <c r="M2" s="2"/>
      <c r="N2" s="52" t="s">
        <v>51</v>
      </c>
      <c r="O2" s="52" t="s">
        <v>52</v>
      </c>
      <c r="P2" s="52" t="s">
        <v>53</v>
      </c>
    </row>
    <row r="3" spans="7:16" x14ac:dyDescent="0.3">
      <c r="G3" s="43" t="s">
        <v>24</v>
      </c>
      <c r="H3" s="43" t="s">
        <v>25</v>
      </c>
      <c r="I3" s="44" t="s">
        <v>26</v>
      </c>
      <c r="J3" s="45" t="s">
        <v>27</v>
      </c>
      <c r="M3" s="53" t="s">
        <v>8</v>
      </c>
      <c r="N3" s="11">
        <v>0.13999999999999629</v>
      </c>
      <c r="O3" s="11">
        <v>0.22069893870745164</v>
      </c>
      <c r="P3" s="12">
        <v>36.565168450776355</v>
      </c>
    </row>
    <row r="4" spans="7:16" x14ac:dyDescent="0.3">
      <c r="G4" s="42">
        <v>5.5000000000000003E-4</v>
      </c>
      <c r="H4" s="2">
        <v>5.01</v>
      </c>
      <c r="I4" s="48">
        <f>G4/H4</f>
        <v>1.097804391217565E-4</v>
      </c>
      <c r="J4" s="47">
        <f>ABS($D$17-I4)</f>
        <v>1.097804391217565E-4</v>
      </c>
      <c r="M4" s="53" t="s">
        <v>9</v>
      </c>
      <c r="N4" s="11">
        <v>0.57723478758647229</v>
      </c>
      <c r="O4" s="11">
        <v>0.71392182957485262</v>
      </c>
      <c r="P4" s="12">
        <v>19.145939558926052</v>
      </c>
    </row>
    <row r="5" spans="7:16" x14ac:dyDescent="0.3">
      <c r="G5" s="42">
        <v>5.5000000000000003E-4</v>
      </c>
      <c r="H5" s="2">
        <v>5.07</v>
      </c>
      <c r="I5" s="48">
        <f>G5/H5</f>
        <v>1.0848126232741617E-4</v>
      </c>
      <c r="J5" s="47">
        <f>ABS($D$17-I5)</f>
        <v>1.0848126232741617E-4</v>
      </c>
      <c r="M5" s="53" t="s">
        <v>10</v>
      </c>
      <c r="N5" s="11">
        <v>0.8630179604156567</v>
      </c>
      <c r="O5" s="11">
        <v>0.99064088402870765</v>
      </c>
      <c r="P5" s="12">
        <v>12.882864584998552</v>
      </c>
    </row>
    <row r="6" spans="7:16" x14ac:dyDescent="0.3">
      <c r="G6" s="42">
        <v>5.0000000000000001E-4</v>
      </c>
      <c r="H6" s="2">
        <v>4.67</v>
      </c>
      <c r="I6" s="48">
        <f>G6/H6</f>
        <v>1.0706638115631693E-4</v>
      </c>
      <c r="J6" s="47">
        <f>ABS($D$17-I6)</f>
        <v>1.0706638115631693E-4</v>
      </c>
      <c r="M6" s="53" t="s">
        <v>11</v>
      </c>
      <c r="N6" s="11">
        <v>1.0934349546269315</v>
      </c>
      <c r="O6" s="11">
        <v>1.2047937522242755</v>
      </c>
      <c r="P6" s="12">
        <v>9.2429760190700492</v>
      </c>
    </row>
    <row r="7" spans="7:16" x14ac:dyDescent="0.3">
      <c r="G7" s="42">
        <v>4.8000000000000001E-4</v>
      </c>
      <c r="H7" s="2">
        <v>4.41</v>
      </c>
      <c r="I7" s="48">
        <f>G7/H7</f>
        <v>1.0884353741496599E-4</v>
      </c>
      <c r="J7" s="47">
        <f>ABS($D$17-I7)</f>
        <v>1.0884353741496599E-4</v>
      </c>
      <c r="M7" s="53" t="s">
        <v>12</v>
      </c>
      <c r="N7" s="11">
        <v>1.26</v>
      </c>
      <c r="O7" s="11">
        <v>1.3793683669215728</v>
      </c>
      <c r="P7" s="12">
        <v>8.6538425691155343</v>
      </c>
    </row>
    <row r="8" spans="7:16" x14ac:dyDescent="0.3">
      <c r="G8" s="42">
        <v>5.2999999999999998E-4</v>
      </c>
      <c r="H8" s="2">
        <v>4.93</v>
      </c>
      <c r="I8" s="48">
        <f>G8/H8</f>
        <v>1.0750507099391482E-4</v>
      </c>
      <c r="J8" s="59">
        <f>ABS($D$17-I8)</f>
        <v>1.0750507099391482E-4</v>
      </c>
      <c r="M8" s="53" t="s">
        <v>13</v>
      </c>
      <c r="N8" s="11">
        <v>0.64156059729381776</v>
      </c>
      <c r="O8" s="11">
        <v>0.22069893870745164</v>
      </c>
      <c r="P8" s="12">
        <v>190.69491727109801</v>
      </c>
    </row>
    <row r="9" spans="7:16" x14ac:dyDescent="0.3">
      <c r="G9" s="90" t="s">
        <v>30</v>
      </c>
      <c r="H9" s="90"/>
      <c r="I9" s="50">
        <f>AVERAGE(I4:I8)</f>
        <v>1.0833533820287408E-4</v>
      </c>
      <c r="J9" s="51">
        <f>AVERAGE(J4:J8)</f>
        <v>1.0833533820287408E-4</v>
      </c>
    </row>
    <row r="10" spans="7:16" x14ac:dyDescent="0.3">
      <c r="G10" s="98" t="s">
        <v>95</v>
      </c>
      <c r="H10" s="98"/>
      <c r="I10" s="98"/>
      <c r="J10" s="98"/>
      <c r="M10" s="83"/>
      <c r="N10" s="83"/>
      <c r="O10" s="83"/>
      <c r="P10" s="83"/>
    </row>
    <row r="11" spans="7:16" x14ac:dyDescent="0.3">
      <c r="G11" s="43" t="s">
        <v>24</v>
      </c>
      <c r="H11" s="43" t="s">
        <v>25</v>
      </c>
      <c r="I11" s="44" t="s">
        <v>26</v>
      </c>
      <c r="J11" s="45" t="s">
        <v>27</v>
      </c>
      <c r="M11" s="2"/>
      <c r="N11" s="62" t="s">
        <v>51</v>
      </c>
      <c r="O11" s="62" t="s">
        <v>52</v>
      </c>
      <c r="P11" s="52" t="s">
        <v>53</v>
      </c>
    </row>
    <row r="12" spans="7:16" x14ac:dyDescent="0.3">
      <c r="G12" s="7">
        <v>4.2999999999999999E-4</v>
      </c>
      <c r="H12" s="3">
        <v>3.37</v>
      </c>
      <c r="I12" s="7">
        <f>G12/H12</f>
        <v>1.2759643916913945E-4</v>
      </c>
      <c r="J12" s="47">
        <f>ABS($M$10-I12)</f>
        <v>1.2759643916913945E-4</v>
      </c>
      <c r="M12" s="60" t="s">
        <v>8</v>
      </c>
      <c r="N12" s="11">
        <v>0.41999999999999865</v>
      </c>
      <c r="O12" s="11">
        <v>0.25373937249784106</v>
      </c>
      <c r="P12" s="61">
        <f t="shared" ref="P12:P17" si="0">ABS(O12-N12)/O12*100</f>
        <v>65.524173826658384</v>
      </c>
    </row>
    <row r="13" spans="7:16" x14ac:dyDescent="0.3">
      <c r="G13" s="7">
        <v>5.0000000000000001E-4</v>
      </c>
      <c r="H13" s="3">
        <v>4.3499999999999996</v>
      </c>
      <c r="I13" s="7">
        <f>G13/H13</f>
        <v>1.1494252873563219E-4</v>
      </c>
      <c r="J13" s="47">
        <f>ABS($M$10-I13)</f>
        <v>1.1494252873563219E-4</v>
      </c>
      <c r="M13" s="60" t="s">
        <v>9</v>
      </c>
      <c r="N13" s="11">
        <v>1.5272196960489999</v>
      </c>
      <c r="O13" s="11">
        <v>1.5858710781115068</v>
      </c>
      <c r="P13" s="61">
        <f t="shared" si="0"/>
        <v>3.6983701179764523</v>
      </c>
    </row>
    <row r="14" spans="7:16" x14ac:dyDescent="0.3">
      <c r="G14" s="7">
        <v>5.8E-4</v>
      </c>
      <c r="H14" s="3">
        <v>4.55</v>
      </c>
      <c r="I14" s="7">
        <f>G14/H14</f>
        <v>1.2747252747252749E-4</v>
      </c>
      <c r="J14" s="47">
        <f>ABS($M$10-I14)</f>
        <v>1.2747252747252749E-4</v>
      </c>
      <c r="M14" s="60" t="s">
        <v>10</v>
      </c>
      <c r="N14" s="11">
        <v>1.4882204137828514</v>
      </c>
      <c r="O14" s="11">
        <v>1.3851612176709818</v>
      </c>
      <c r="P14" s="61">
        <f t="shared" si="0"/>
        <v>7.4402311295687289</v>
      </c>
    </row>
    <row r="15" spans="7:16" x14ac:dyDescent="0.3">
      <c r="G15" s="7">
        <v>4.2000000000000002E-4</v>
      </c>
      <c r="H15" s="8">
        <v>3.5</v>
      </c>
      <c r="I15" s="7">
        <f>G15/H15</f>
        <v>1.2E-4</v>
      </c>
      <c r="J15" s="47">
        <f>ABS($M$10-I15)</f>
        <v>1.2E-4</v>
      </c>
      <c r="M15" s="60" t="s">
        <v>11</v>
      </c>
      <c r="N15" s="11">
        <v>1.4345731072343437</v>
      </c>
      <c r="O15" s="11">
        <v>1.1389479159088671</v>
      </c>
      <c r="P15" s="61">
        <f t="shared" si="0"/>
        <v>25.955988609854135</v>
      </c>
    </row>
    <row r="16" spans="7:16" x14ac:dyDescent="0.3">
      <c r="G16" s="3">
        <v>3.8499999999999998E-4</v>
      </c>
      <c r="H16" s="8">
        <v>2.9</v>
      </c>
      <c r="I16" s="7">
        <f>G16/H16</f>
        <v>1.3275862068965518E-4</v>
      </c>
      <c r="J16" s="47">
        <f>ABS($M$10-I16)</f>
        <v>1.3275862068965518E-4</v>
      </c>
      <c r="M16" s="60" t="s">
        <v>12</v>
      </c>
      <c r="N16" s="11">
        <v>1.2043255373859676</v>
      </c>
      <c r="O16" s="11">
        <v>0.82080175876585404</v>
      </c>
      <c r="P16" s="61">
        <f t="shared" si="0"/>
        <v>46.725506436142936</v>
      </c>
    </row>
    <row r="17" spans="7:16" x14ac:dyDescent="0.3">
      <c r="G17" s="91" t="s">
        <v>30</v>
      </c>
      <c r="H17" s="91"/>
      <c r="I17" s="58">
        <f>AVERAGE(I12:I16)</f>
        <v>1.2455402321339087E-4</v>
      </c>
      <c r="J17" s="51">
        <f>AVERAGE(J12:J16)</f>
        <v>1.2455402321339087E-4</v>
      </c>
      <c r="M17" s="60" t="s">
        <v>13</v>
      </c>
      <c r="N17" s="11">
        <v>0.48497422611928503</v>
      </c>
      <c r="O17" s="11">
        <v>0.25373937249784106</v>
      </c>
      <c r="P17" s="61">
        <f t="shared" si="0"/>
        <v>91.130852632423625</v>
      </c>
    </row>
  </sheetData>
  <mergeCells count="5">
    <mergeCell ref="G9:H9"/>
    <mergeCell ref="G17:H17"/>
    <mergeCell ref="G2:J2"/>
    <mergeCell ref="G10:J10"/>
    <mergeCell ref="M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Magner Gusse</dc:creator>
  <cp:keywords/>
  <dc:description/>
  <cp:lastModifiedBy>Magner Gusse</cp:lastModifiedBy>
  <cp:revision/>
  <dcterms:created xsi:type="dcterms:W3CDTF">2023-04-12T10:12:45Z</dcterms:created>
  <dcterms:modified xsi:type="dcterms:W3CDTF">2023-05-15T08:23:17Z</dcterms:modified>
  <cp:category/>
  <cp:contentStatus/>
</cp:coreProperties>
</file>