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D:\UA\II ano\II Semestre\Mecanica dos fluidos\Pratica\"/>
    </mc:Choice>
  </mc:AlternateContent>
  <xr:revisionPtr revIDLastSave="0" documentId="8_{082F7AE2-59A8-411F-881A-E8A71E29BDDD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5" i="1" l="1"/>
  <c r="S34" i="1"/>
  <c r="T29" i="1"/>
  <c r="S20" i="1"/>
  <c r="S19" i="1"/>
  <c r="H34" i="1"/>
  <c r="H35" i="1"/>
  <c r="H20" i="1"/>
  <c r="H19" i="1"/>
  <c r="N30" i="1"/>
  <c r="N15" i="1"/>
  <c r="D30" i="1"/>
  <c r="D15" i="1"/>
  <c r="O35" i="1"/>
  <c r="E35" i="1"/>
  <c r="D14" i="1"/>
  <c r="J14" i="1"/>
  <c r="E6" i="1"/>
  <c r="D29" i="1"/>
  <c r="J29" i="1" s="1"/>
  <c r="N29" i="1"/>
  <c r="N14" i="1"/>
  <c r="T14" i="1" s="1"/>
  <c r="T30" i="1" l="1"/>
  <c r="J15" i="1"/>
  <c r="J30" i="1"/>
  <c r="T15" i="1"/>
  <c r="O34" i="1"/>
  <c r="E34" i="1"/>
  <c r="O25" i="1"/>
  <c r="E25" i="1"/>
  <c r="O24" i="1"/>
  <c r="E24" i="1"/>
  <c r="O23" i="1"/>
  <c r="E23" i="1"/>
  <c r="O22" i="1"/>
  <c r="E22" i="1"/>
  <c r="O21" i="1"/>
  <c r="E21" i="1"/>
  <c r="O10" i="1"/>
  <c r="E10" i="1"/>
  <c r="O9" i="1"/>
  <c r="E9" i="1"/>
  <c r="O8" i="1"/>
  <c r="E8" i="1"/>
  <c r="O7" i="1"/>
  <c r="E7" i="1"/>
  <c r="E11" i="1" s="1"/>
  <c r="E14" i="1" s="1"/>
  <c r="O6" i="1"/>
  <c r="F14" i="1" l="1"/>
  <c r="G14" i="1"/>
  <c r="I14" i="1"/>
  <c r="O26" i="1"/>
  <c r="O29" i="1" s="1"/>
  <c r="E26" i="1"/>
  <c r="O11" i="1"/>
  <c r="S29" i="1" l="1"/>
  <c r="F24" i="1"/>
  <c r="E29" i="1"/>
  <c r="Q29" i="1"/>
  <c r="P29" i="1"/>
  <c r="P8" i="1"/>
  <c r="O14" i="1"/>
  <c r="F10" i="1"/>
  <c r="P22" i="1"/>
  <c r="P21" i="1"/>
  <c r="P23" i="1"/>
  <c r="P24" i="1"/>
  <c r="P25" i="1"/>
  <c r="F21" i="1"/>
  <c r="F25" i="1"/>
  <c r="F22" i="1"/>
  <c r="F23" i="1"/>
  <c r="P7" i="1"/>
  <c r="P10" i="1"/>
  <c r="P9" i="1"/>
  <c r="P6" i="1"/>
  <c r="F6" i="1"/>
  <c r="F9" i="1"/>
  <c r="F7" i="1"/>
  <c r="F8" i="1"/>
  <c r="S14" i="1" l="1"/>
  <c r="G29" i="1"/>
  <c r="I29" i="1"/>
  <c r="P14" i="1"/>
  <c r="Q14" i="1"/>
  <c r="P26" i="1"/>
  <c r="O30" i="1" s="1"/>
  <c r="F29" i="1"/>
  <c r="F26" i="1"/>
  <c r="E30" i="1" s="1"/>
  <c r="P11" i="1"/>
  <c r="O15" i="1" s="1"/>
  <c r="S15" i="1" s="1"/>
  <c r="F11" i="1"/>
  <c r="Q30" i="1" l="1"/>
  <c r="P30" i="1"/>
  <c r="S30" i="1"/>
  <c r="E15" i="1"/>
  <c r="P15" i="1"/>
  <c r="Q15" i="1"/>
  <c r="F15" i="1" l="1"/>
  <c r="G15" i="1"/>
  <c r="I15" i="1"/>
  <c r="F30" i="1"/>
  <c r="G30" i="1"/>
  <c r="I30" i="1"/>
</calcChain>
</file>

<file path=xl/sharedStrings.xml><?xml version="1.0" encoding="utf-8"?>
<sst xmlns="http://schemas.openxmlformats.org/spreadsheetml/2006/main" count="91" uniqueCount="37">
  <si>
    <t>objeto 1 (esfera)</t>
  </si>
  <si>
    <t>objeto 2 (asa)</t>
  </si>
  <si>
    <t>escoamento</t>
  </si>
  <si>
    <t>volume (cm^3)</t>
  </si>
  <si>
    <t>tempo (s)</t>
  </si>
  <si>
    <t>caudal (cm^3/s)</t>
  </si>
  <si>
    <t>erro</t>
  </si>
  <si>
    <t>caudal</t>
  </si>
  <si>
    <t>laminar</t>
  </si>
  <si>
    <t xml:space="preserve">média </t>
  </si>
  <si>
    <t>altura canal (cm)</t>
  </si>
  <si>
    <t>área canal (cm^2)</t>
  </si>
  <si>
    <t>velocidade média (cm/s)</t>
  </si>
  <si>
    <t>Re</t>
  </si>
  <si>
    <t>Re canal</t>
  </si>
  <si>
    <t>Cd</t>
  </si>
  <si>
    <t>Força de arrasto (N)</t>
  </si>
  <si>
    <t>D. Hidraúlico cm</t>
  </si>
  <si>
    <t>altura canal</t>
  </si>
  <si>
    <t>área canal</t>
  </si>
  <si>
    <t>velocidade média</t>
  </si>
  <si>
    <t>Força de arrasto</t>
  </si>
  <si>
    <t>D. Hidraúlico</t>
  </si>
  <si>
    <t>Nominal</t>
  </si>
  <si>
    <t>Erros</t>
  </si>
  <si>
    <t>R. Hidraúlico cm</t>
  </si>
  <si>
    <t xml:space="preserve"> </t>
  </si>
  <si>
    <t>turbulento</t>
  </si>
  <si>
    <t>largura objeto (cm)</t>
  </si>
  <si>
    <t>altura objeto (cm)</t>
  </si>
  <si>
    <t>área projetada do objeto (cm^2)</t>
  </si>
  <si>
    <t>valor nominal</t>
  </si>
  <si>
    <t>temperatura (Cº)</t>
  </si>
  <si>
    <t>Largura do Canal (cm)</t>
  </si>
  <si>
    <t>densidade (g/cm^3)</t>
  </si>
  <si>
    <t>Erro</t>
  </si>
  <si>
    <t>viscosidade (g*s^-1*cm^-1)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</si>
</sst>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E+00"/>
    <numFmt numFmtId="165" formatCode="0.000"/>
    <numFmt numFmtId="166" formatCode="0.0"/>
    <numFmt numFmtId="167" formatCode="0.0E+00"/>
  </numFmts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3" borderId="2" xfId="0" applyFill="1" applyBorder="1"/>
    <xf numFmtId="0" fontId="0" fillId="3" borderId="1" xfId="0" applyFill="1" applyBorder="1"/>
    <xf numFmtId="0" fontId="0" fillId="3" borderId="3" xfId="0" applyFill="1" applyBorder="1"/>
    <xf numFmtId="2" fontId="0" fillId="3" borderId="1" xfId="0" applyNumberFormat="1" applyFill="1" applyBorder="1"/>
    <xf numFmtId="0" fontId="0" fillId="3" borderId="4" xfId="0" applyFill="1" applyBorder="1"/>
    <xf numFmtId="0" fontId="0" fillId="3" borderId="5" xfId="0" applyFill="1" applyBorder="1"/>
    <xf numFmtId="2" fontId="0" fillId="3" borderId="6" xfId="0" applyNumberFormat="1" applyFill="1" applyBorder="1"/>
    <xf numFmtId="0" fontId="0" fillId="2" borderId="3" xfId="0" applyFill="1" applyBorder="1"/>
    <xf numFmtId="11" fontId="0" fillId="3" borderId="0" xfId="0" applyNumberFormat="1" applyFill="1"/>
    <xf numFmtId="11" fontId="0" fillId="3" borderId="1" xfId="0" applyNumberFormat="1" applyFill="1" applyBorder="1"/>
    <xf numFmtId="2" fontId="0" fillId="3" borderId="0" xfId="0" applyNumberFormat="1" applyFill="1"/>
    <xf numFmtId="0" fontId="0" fillId="4" borderId="2" xfId="0" applyFill="1" applyBorder="1"/>
    <xf numFmtId="0" fontId="0" fillId="4" borderId="1" xfId="0" applyFill="1" applyBorder="1"/>
    <xf numFmtId="0" fontId="0" fillId="4" borderId="3" xfId="0" applyFill="1" applyBorder="1"/>
    <xf numFmtId="2" fontId="0" fillId="4" borderId="1" xfId="0" applyNumberFormat="1" applyFill="1" applyBorder="1"/>
    <xf numFmtId="0" fontId="0" fillId="4" borderId="4" xfId="0" applyFill="1" applyBorder="1"/>
    <xf numFmtId="0" fontId="0" fillId="4" borderId="5" xfId="0" applyFill="1" applyBorder="1"/>
    <xf numFmtId="11" fontId="0" fillId="4" borderId="0" xfId="0" applyNumberFormat="1" applyFill="1"/>
    <xf numFmtId="11" fontId="0" fillId="4" borderId="1" xfId="0" applyNumberFormat="1" applyFill="1" applyBorder="1"/>
    <xf numFmtId="2" fontId="0" fillId="4" borderId="0" xfId="0" applyNumberFormat="1" applyFill="1"/>
    <xf numFmtId="2" fontId="0" fillId="4" borderId="3" xfId="0" applyNumberFormat="1" applyFill="1" applyBorder="1"/>
    <xf numFmtId="0" fontId="0" fillId="0" borderId="1" xfId="0" applyBorder="1"/>
    <xf numFmtId="2" fontId="0" fillId="0" borderId="1" xfId="0" applyNumberFormat="1" applyBorder="1"/>
    <xf numFmtId="11" fontId="0" fillId="0" borderId="1" xfId="0" applyNumberFormat="1" applyBorder="1"/>
    <xf numFmtId="164" fontId="0" fillId="0" borderId="1" xfId="0" applyNumberFormat="1" applyBorder="1"/>
    <xf numFmtId="2" fontId="0" fillId="0" borderId="7" xfId="0" applyNumberFormat="1" applyBorder="1"/>
    <xf numFmtId="0" fontId="0" fillId="0" borderId="7" xfId="0" applyBorder="1"/>
    <xf numFmtId="2" fontId="0" fillId="5" borderId="1" xfId="0" applyNumberFormat="1" applyFill="1" applyBorder="1"/>
    <xf numFmtId="165" fontId="0" fillId="3" borderId="1" xfId="0" applyNumberFormat="1" applyFill="1" applyBorder="1"/>
    <xf numFmtId="166" fontId="0" fillId="3" borderId="1" xfId="0" applyNumberFormat="1" applyFill="1" applyBorder="1"/>
    <xf numFmtId="167" fontId="0" fillId="3" borderId="1" xfId="0" applyNumberFormat="1" applyFill="1" applyBorder="1"/>
    <xf numFmtId="166" fontId="0" fillId="4" borderId="1" xfId="0" applyNumberFormat="1" applyFill="1" applyBorder="1"/>
    <xf numFmtId="167" fontId="0" fillId="4" borderId="1" xfId="0" applyNumberFormat="1" applyFill="1" applyBorder="1"/>
    <xf numFmtId="166" fontId="0" fillId="3" borderId="6" xfId="0" applyNumberFormat="1" applyFill="1" applyBorder="1"/>
    <xf numFmtId="166" fontId="0" fillId="4" borderId="6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923925</xdr:colOff>
      <xdr:row>36</xdr:row>
      <xdr:rowOff>123825</xdr:rowOff>
    </xdr:from>
    <xdr:to>
      <xdr:col>17</xdr:col>
      <xdr:colOff>257175</xdr:colOff>
      <xdr:row>86</xdr:row>
      <xdr:rowOff>47625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6FE2539-81C1-4055-9975-5FE998198F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820525" y="6638925"/>
          <a:ext cx="9010650" cy="89725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T44"/>
  <sheetViews>
    <sheetView tabSelected="1" zoomScale="80" zoomScaleNormal="80" workbookViewId="0">
      <selection activeCell="S36" sqref="S36"/>
    </sheetView>
  </sheetViews>
  <sheetFormatPr defaultRowHeight="14.4" x14ac:dyDescent="0.3"/>
  <cols>
    <col min="2" max="2" width="12.5546875" customWidth="1"/>
    <col min="3" max="3" width="25.6640625" bestFit="1" customWidth="1"/>
    <col min="4" max="4" width="17.33203125" customWidth="1"/>
    <col min="5" max="5" width="30" bestFit="1" customWidth="1"/>
    <col min="6" max="6" width="20.44140625" bestFit="1" customWidth="1"/>
    <col min="7" max="7" width="15.5546875" customWidth="1"/>
    <col min="8" max="8" width="15" customWidth="1"/>
    <col min="9" max="9" width="17.6640625" customWidth="1"/>
    <col min="10" max="10" width="17.33203125" customWidth="1"/>
    <col min="11" max="11" width="1.33203125" customWidth="1"/>
    <col min="12" max="12" width="18.88671875" customWidth="1"/>
    <col min="13" max="13" width="17.6640625" customWidth="1"/>
    <col min="14" max="14" width="17.5546875" customWidth="1"/>
    <col min="15" max="15" width="30" bestFit="1" customWidth="1"/>
    <col min="16" max="16" width="17.33203125" customWidth="1"/>
    <col min="17" max="17" width="25.109375" customWidth="1"/>
    <col min="19" max="19" width="18.33203125" customWidth="1"/>
    <col min="20" max="20" width="15.5546875" customWidth="1"/>
  </cols>
  <sheetData>
    <row r="3" spans="2:20" x14ac:dyDescent="0.3">
      <c r="D3" s="1" t="s">
        <v>0</v>
      </c>
      <c r="O3" s="1" t="s">
        <v>1</v>
      </c>
    </row>
    <row r="5" spans="2:20" x14ac:dyDescent="0.3">
      <c r="B5" s="2" t="s">
        <v>2</v>
      </c>
      <c r="C5" s="1" t="s">
        <v>3</v>
      </c>
      <c r="D5" s="1" t="s">
        <v>4</v>
      </c>
      <c r="E5" s="1" t="s">
        <v>5</v>
      </c>
      <c r="F5" s="1" t="s">
        <v>6</v>
      </c>
      <c r="L5" s="2" t="s">
        <v>2</v>
      </c>
      <c r="M5" s="1" t="s">
        <v>3</v>
      </c>
      <c r="N5" s="1" t="s">
        <v>4</v>
      </c>
      <c r="O5" s="1" t="s">
        <v>7</v>
      </c>
      <c r="P5" s="1" t="s">
        <v>6</v>
      </c>
    </row>
    <row r="6" spans="2:20" x14ac:dyDescent="0.3">
      <c r="B6" s="3"/>
      <c r="C6" s="4">
        <v>600</v>
      </c>
      <c r="D6" s="5">
        <v>24.39</v>
      </c>
      <c r="E6" s="6">
        <f>C6/D6</f>
        <v>24.600246002460025</v>
      </c>
      <c r="F6" s="6">
        <f>ABS($E$11-E6)</f>
        <v>0.24494080938488239</v>
      </c>
      <c r="L6" s="3"/>
      <c r="M6" s="4">
        <v>500</v>
      </c>
      <c r="N6" s="5">
        <v>8.73</v>
      </c>
      <c r="O6" s="6">
        <f>M6/N6</f>
        <v>57.273768613974795</v>
      </c>
      <c r="P6" s="6">
        <f>ABS($O$11-O6)</f>
        <v>0.14523801741616182</v>
      </c>
    </row>
    <row r="7" spans="2:20" x14ac:dyDescent="0.3">
      <c r="B7" s="7"/>
      <c r="C7" s="4">
        <v>355</v>
      </c>
      <c r="D7" s="5">
        <v>13.92</v>
      </c>
      <c r="E7" s="6">
        <f t="shared" ref="E7:E10" si="0">C7/D7</f>
        <v>25.50287356321839</v>
      </c>
      <c r="F7" s="6">
        <f>ABS($E$11-E7)</f>
        <v>0.65768675137348254</v>
      </c>
      <c r="L7" s="7"/>
      <c r="M7" s="4">
        <v>500</v>
      </c>
      <c r="N7" s="5">
        <v>8.8000000000000007</v>
      </c>
      <c r="O7" s="6">
        <f t="shared" ref="O7:O10" si="1">M7/N7</f>
        <v>56.818181818181813</v>
      </c>
      <c r="P7" s="6">
        <f>ABS($O$11-O7)</f>
        <v>0.60082481320914383</v>
      </c>
    </row>
    <row r="8" spans="2:20" x14ac:dyDescent="0.3">
      <c r="B8" s="7" t="s">
        <v>8</v>
      </c>
      <c r="C8" s="4">
        <v>470</v>
      </c>
      <c r="D8" s="5">
        <v>17.12</v>
      </c>
      <c r="E8" s="6">
        <f t="shared" si="0"/>
        <v>27.453271028037381</v>
      </c>
      <c r="F8" s="6">
        <f>ABS($E$11-E8)</f>
        <v>2.6080842161924735</v>
      </c>
      <c r="L8" s="7" t="s">
        <v>8</v>
      </c>
      <c r="M8" s="4">
        <v>500</v>
      </c>
      <c r="N8" s="5">
        <v>8.8699999999999992</v>
      </c>
      <c r="O8" s="6">
        <f t="shared" si="1"/>
        <v>56.369785794813986</v>
      </c>
      <c r="P8" s="6">
        <f>ABS($O$11-O8)</f>
        <v>1.0492208365769713</v>
      </c>
    </row>
    <row r="9" spans="2:20" x14ac:dyDescent="0.3">
      <c r="B9" s="7"/>
      <c r="C9" s="4">
        <v>310</v>
      </c>
      <c r="D9" s="5">
        <v>13.9</v>
      </c>
      <c r="E9" s="6">
        <f t="shared" si="0"/>
        <v>22.302158273381295</v>
      </c>
      <c r="F9" s="6">
        <f>ABS($E$11-E9)</f>
        <v>2.5430285384636129</v>
      </c>
      <c r="L9" s="7"/>
      <c r="M9" s="4">
        <v>590</v>
      </c>
      <c r="N9" s="5">
        <v>10.050000000000001</v>
      </c>
      <c r="O9" s="6">
        <f t="shared" si="1"/>
        <v>58.706467661691541</v>
      </c>
      <c r="P9" s="6">
        <f>ABS($O$11-O9)</f>
        <v>1.2874610303005838</v>
      </c>
    </row>
    <row r="10" spans="2:20" x14ac:dyDescent="0.3">
      <c r="B10" s="8"/>
      <c r="C10" s="4">
        <v>520</v>
      </c>
      <c r="D10" s="5">
        <v>21.34</v>
      </c>
      <c r="E10" s="6">
        <f t="shared" si="0"/>
        <v>24.367385192127461</v>
      </c>
      <c r="F10" s="6">
        <f>ABS($E$11-E10)</f>
        <v>0.47780161971744661</v>
      </c>
      <c r="L10" s="8"/>
      <c r="M10" s="4">
        <v>570</v>
      </c>
      <c r="N10" s="5">
        <v>9.84</v>
      </c>
      <c r="O10" s="6">
        <f t="shared" si="1"/>
        <v>57.926829268292686</v>
      </c>
      <c r="P10" s="6">
        <f>ABS($O$11-O10)</f>
        <v>0.50782263690172869</v>
      </c>
    </row>
    <row r="11" spans="2:20" x14ac:dyDescent="0.3">
      <c r="D11" s="1" t="s">
        <v>9</v>
      </c>
      <c r="E11" s="36">
        <f>(E6+E7+E8+E9+E10)/5</f>
        <v>24.845186811844908</v>
      </c>
      <c r="F11" s="32">
        <f>(F6+F7+F8+F9+F10)/5</f>
        <v>1.3063083870263796</v>
      </c>
      <c r="N11" s="1" t="s">
        <v>9</v>
      </c>
      <c r="O11" s="9">
        <f>(O6+O7+O8+O9+O10)/5</f>
        <v>57.419006631390957</v>
      </c>
      <c r="P11" s="6">
        <f>(P6+P7+P8+P9+P10)/5</f>
        <v>0.71811346688091793</v>
      </c>
    </row>
    <row r="13" spans="2:20" x14ac:dyDescent="0.3">
      <c r="C13" s="10" t="s">
        <v>10</v>
      </c>
      <c r="D13" s="1" t="s">
        <v>11</v>
      </c>
      <c r="E13" s="1" t="s">
        <v>12</v>
      </c>
      <c r="F13" s="1" t="s">
        <v>13</v>
      </c>
      <c r="G13" s="1" t="s">
        <v>14</v>
      </c>
      <c r="H13" s="1" t="s">
        <v>15</v>
      </c>
      <c r="I13" s="1" t="s">
        <v>16</v>
      </c>
      <c r="J13" s="1" t="s">
        <v>17</v>
      </c>
      <c r="M13" s="10" t="s">
        <v>18</v>
      </c>
      <c r="N13" s="1" t="s">
        <v>19</v>
      </c>
      <c r="O13" s="1" t="s">
        <v>20</v>
      </c>
      <c r="P13" s="1" t="s">
        <v>13</v>
      </c>
      <c r="Q13" s="1" t="s">
        <v>14</v>
      </c>
      <c r="R13" s="1" t="s">
        <v>15</v>
      </c>
      <c r="S13" s="1" t="s">
        <v>21</v>
      </c>
      <c r="T13" s="1" t="s">
        <v>22</v>
      </c>
    </row>
    <row r="14" spans="2:20" x14ac:dyDescent="0.3">
      <c r="B14" s="1" t="s">
        <v>23</v>
      </c>
      <c r="C14" s="13">
        <v>10.6</v>
      </c>
      <c r="D14" s="6">
        <f>C14*G42</f>
        <v>15.899999999999999</v>
      </c>
      <c r="E14" s="6">
        <f>E11/D14</f>
        <v>1.5625903655248372</v>
      </c>
      <c r="F14" s="11">
        <f>(D43*E14*D34)/D44</f>
        <v>750.26874906233411</v>
      </c>
      <c r="G14" s="12">
        <f>(D43*E14*J14)/D44</f>
        <v>420.4149113688498</v>
      </c>
      <c r="H14" s="4">
        <v>1.1000000000000001</v>
      </c>
      <c r="I14" s="33">
        <f>E34*D43*(E14^2/2)*H14*10^-5</f>
        <v>9.3882806524641133E-5</v>
      </c>
      <c r="J14" s="6">
        <f>4*D14/(2*C14+G42)</f>
        <v>2.8017621145374449</v>
      </c>
      <c r="L14" s="1" t="s">
        <v>23</v>
      </c>
      <c r="M14" s="13">
        <v>10.9</v>
      </c>
      <c r="N14" s="6">
        <f>M14*G42</f>
        <v>16.350000000000001</v>
      </c>
      <c r="O14" s="6">
        <f>O11/N14</f>
        <v>3.511865849014737</v>
      </c>
      <c r="P14" s="12">
        <f>(D43*O14*N34)/D44</f>
        <v>708.20489318876332</v>
      </c>
      <c r="Q14" s="12">
        <f>(D43*O14*T14)/D44</f>
        <v>946.58900499785659</v>
      </c>
      <c r="R14" s="30">
        <v>0.55000000000000004</v>
      </c>
      <c r="S14" s="33">
        <f>O34*D43*(O14^2/2)*R14*10^-5</f>
        <v>9.9584307962929681E-5</v>
      </c>
      <c r="T14" s="6">
        <f>4*N14/(2*M14+G42)</f>
        <v>2.8068669527896999</v>
      </c>
    </row>
    <row r="15" spans="2:20" x14ac:dyDescent="0.3">
      <c r="B15" s="1" t="s">
        <v>24</v>
      </c>
      <c r="C15" s="5">
        <v>0.05</v>
      </c>
      <c r="D15" s="6">
        <f>$G$43*C14+C15*$G$42</f>
        <v>0.60499999999999998</v>
      </c>
      <c r="E15" s="6">
        <f>$F$11/D14+($E$11/D14^2)*D15</f>
        <v>0.1416148149791765</v>
      </c>
      <c r="F15" s="33">
        <f>$D$43*$D$34*E15/$D$44+$D$43*E14*$D$35/$D$44</f>
        <v>75.498223894326983</v>
      </c>
      <c r="G15" s="33">
        <f>$D$43*J14*E15/$D$44+E14*$D$43*J15/$D$44</f>
        <v>56.876455255797694</v>
      </c>
      <c r="H15" s="4">
        <v>0.5</v>
      </c>
      <c r="I15" s="33">
        <f>10^(-5)*($D$43*E14^2/2*H14*$E$35+$E$34*$D$43*E14*H14*E15+$E$34*$D$43*E14^2/2*H15)</f>
        <v>6.3982655487385031E-5</v>
      </c>
      <c r="J15" s="6">
        <f>4*(D15/(2*C14+$G$42)+2*D14*C15/(2*C14+$G$42)^2+D14*$G$43/(2*C14+$G$42)^2)</f>
        <v>0.12512177608725183</v>
      </c>
      <c r="L15" s="1" t="s">
        <v>24</v>
      </c>
      <c r="M15" s="5">
        <v>0.05</v>
      </c>
      <c r="N15" s="6">
        <f>$G$43*M14+M15*$G$42</f>
        <v>0.62000000000000011</v>
      </c>
      <c r="O15" s="6">
        <f>$P$11/N14+($O$11/N14^2)*N15</f>
        <v>0.17709298429786269</v>
      </c>
      <c r="P15" s="33">
        <f>$D$43*$N$34*O15/$D$44+$D$43*O14*$N$35/$D$44</f>
        <v>52.57469464893552</v>
      </c>
      <c r="Q15" s="33">
        <f>$D$43*T14*O15/$D$44+O14*$D$43*T15/$D$44</f>
        <v>89.722716347850792</v>
      </c>
      <c r="R15" s="30">
        <v>0.1</v>
      </c>
      <c r="S15" s="33">
        <f>10^(-5)*($D$43*O14^2/2*R14*$O$35+$O$34*$D$43*O14*R14*O15+$O$34*$D$43*O14^2/2*R15)</f>
        <v>3.4077358081961678E-5</v>
      </c>
      <c r="T15" s="6">
        <f>4*(N15/(2*M14+$G$42)+2*N14*M15/(2*M14+$G$42)^2+N14*$G$43/(2*M14+$G$42)^2)</f>
        <v>0.1245077271638822</v>
      </c>
    </row>
    <row r="18" spans="2:20" x14ac:dyDescent="0.3">
      <c r="H18" s="1" t="s">
        <v>25</v>
      </c>
      <c r="S18" s="1" t="s">
        <v>25</v>
      </c>
    </row>
    <row r="19" spans="2:20" x14ac:dyDescent="0.3">
      <c r="H19" s="31">
        <f>J14/4</f>
        <v>0.70044052863436124</v>
      </c>
      <c r="S19" s="31">
        <f>T14/4</f>
        <v>0.70171673819742497</v>
      </c>
    </row>
    <row r="20" spans="2:20" x14ac:dyDescent="0.3">
      <c r="B20" s="2" t="s">
        <v>2</v>
      </c>
      <c r="C20" s="1" t="s">
        <v>3</v>
      </c>
      <c r="D20" s="1" t="s">
        <v>4</v>
      </c>
      <c r="E20" s="1" t="s">
        <v>5</v>
      </c>
      <c r="F20" s="1" t="s">
        <v>6</v>
      </c>
      <c r="H20" s="31">
        <f>J15/4</f>
        <v>3.1280444021812959E-2</v>
      </c>
      <c r="L20" s="2" t="s">
        <v>2</v>
      </c>
      <c r="M20" s="1" t="s">
        <v>3</v>
      </c>
      <c r="N20" s="1" t="s">
        <v>4</v>
      </c>
      <c r="O20" s="1" t="s">
        <v>7</v>
      </c>
      <c r="P20" s="1" t="s">
        <v>6</v>
      </c>
      <c r="S20" s="31">
        <f>T15/4</f>
        <v>3.112693179097055E-2</v>
      </c>
    </row>
    <row r="21" spans="2:20" x14ac:dyDescent="0.3">
      <c r="B21" s="14"/>
      <c r="C21" s="15">
        <v>980</v>
      </c>
      <c r="D21" s="16">
        <v>6.84</v>
      </c>
      <c r="E21" s="17">
        <f>C21/D21</f>
        <v>143.2748538011696</v>
      </c>
      <c r="F21" s="17">
        <f>ABS($E$26-E21)</f>
        <v>4.2620476345906013</v>
      </c>
      <c r="L21" s="14"/>
      <c r="M21" s="15">
        <v>500</v>
      </c>
      <c r="N21" s="16">
        <v>3.04</v>
      </c>
      <c r="O21" s="15">
        <f>M21/N21</f>
        <v>164.4736842105263</v>
      </c>
      <c r="P21" s="15">
        <f>ABS($O$26-O21)</f>
        <v>0.25770328616911797</v>
      </c>
    </row>
    <row r="22" spans="2:20" x14ac:dyDescent="0.3">
      <c r="B22" s="18"/>
      <c r="C22" s="15">
        <v>1000</v>
      </c>
      <c r="D22" s="16">
        <v>7.17</v>
      </c>
      <c r="E22" s="17">
        <f t="shared" ref="E22:E25" si="2">C22/D22</f>
        <v>139.47001394700141</v>
      </c>
      <c r="F22" s="17">
        <f>ABS($E$26-E22)</f>
        <v>0.45720778042240795</v>
      </c>
      <c r="I22" t="s">
        <v>26</v>
      </c>
      <c r="L22" s="18"/>
      <c r="M22" s="15">
        <v>500</v>
      </c>
      <c r="N22" s="16">
        <v>3.03</v>
      </c>
      <c r="O22" s="15">
        <f>M22/N22</f>
        <v>165.01650165016503</v>
      </c>
      <c r="P22" s="15">
        <f>ABS($O$26-O22)</f>
        <v>0.28511415346960689</v>
      </c>
    </row>
    <row r="23" spans="2:20" x14ac:dyDescent="0.3">
      <c r="B23" s="18" t="s">
        <v>27</v>
      </c>
      <c r="C23" s="15">
        <v>1000</v>
      </c>
      <c r="D23" s="16">
        <v>7.53</v>
      </c>
      <c r="E23" s="17">
        <f t="shared" si="2"/>
        <v>132.80212483399734</v>
      </c>
      <c r="F23" s="17">
        <f>ABS($E$26-E23)</f>
        <v>6.2106813325816574</v>
      </c>
      <c r="L23" s="18" t="s">
        <v>27</v>
      </c>
      <c r="M23" s="15">
        <v>490</v>
      </c>
      <c r="N23" s="16">
        <v>2.9</v>
      </c>
      <c r="O23" s="15">
        <f>M23/N23</f>
        <v>168.9655172413793</v>
      </c>
      <c r="P23" s="15">
        <f>ABS($O$26-O23)</f>
        <v>4.2341297446838837</v>
      </c>
    </row>
    <row r="24" spans="2:20" x14ac:dyDescent="0.3">
      <c r="B24" s="18"/>
      <c r="C24" s="15">
        <v>1000</v>
      </c>
      <c r="D24" s="23">
        <v>6.9</v>
      </c>
      <c r="E24" s="17">
        <f t="shared" si="2"/>
        <v>144.92753623188406</v>
      </c>
      <c r="F24" s="17">
        <f>ABS($E$26-E24)</f>
        <v>5.914730065305065</v>
      </c>
      <c r="L24" s="18"/>
      <c r="M24" s="15">
        <v>500</v>
      </c>
      <c r="N24" s="16">
        <v>3.11</v>
      </c>
      <c r="O24" s="15">
        <f>M24/N24</f>
        <v>160.77170418006432</v>
      </c>
      <c r="P24" s="15">
        <f>ABS($O$26-O24)</f>
        <v>3.9596833166311001</v>
      </c>
    </row>
    <row r="25" spans="2:20" x14ac:dyDescent="0.3">
      <c r="B25" s="19"/>
      <c r="C25" s="15">
        <v>1000</v>
      </c>
      <c r="D25" s="16">
        <v>7.43</v>
      </c>
      <c r="E25" s="17">
        <f t="shared" si="2"/>
        <v>134.58950201884252</v>
      </c>
      <c r="F25" s="17">
        <f>ABS($E$26-E25)</f>
        <v>4.4233041477364736</v>
      </c>
      <c r="L25" s="19"/>
      <c r="M25" s="15">
        <v>490</v>
      </c>
      <c r="N25" s="16">
        <v>2.98</v>
      </c>
      <c r="O25" s="15">
        <f>M25/N25</f>
        <v>164.42953020134229</v>
      </c>
      <c r="P25" s="15">
        <f>ABS($O$26-O25)</f>
        <v>0.30185729535313044</v>
      </c>
    </row>
    <row r="26" spans="2:20" x14ac:dyDescent="0.3">
      <c r="D26" s="1" t="s">
        <v>9</v>
      </c>
      <c r="E26" s="37">
        <f>(E21+E22+E23+E24+E25)/5</f>
        <v>139.012806166579</v>
      </c>
      <c r="F26" s="34">
        <f>(F21+F22+F23+F24+F25)/5</f>
        <v>4.2535941921272409</v>
      </c>
      <c r="N26" s="1" t="s">
        <v>9</v>
      </c>
      <c r="O26" s="37">
        <f>(O21+O22+O23+O24+O25)/5</f>
        <v>164.73138749669542</v>
      </c>
      <c r="P26" s="34">
        <f>(P21+P22+P23+P24+P25)/5</f>
        <v>1.8076975592613678</v>
      </c>
    </row>
    <row r="28" spans="2:20" x14ac:dyDescent="0.3">
      <c r="C28" s="1" t="s">
        <v>10</v>
      </c>
      <c r="D28" s="1" t="s">
        <v>11</v>
      </c>
      <c r="E28" s="1" t="s">
        <v>20</v>
      </c>
      <c r="F28" s="1" t="s">
        <v>13</v>
      </c>
      <c r="G28" s="1" t="s">
        <v>14</v>
      </c>
      <c r="H28" s="1" t="s">
        <v>15</v>
      </c>
      <c r="I28" s="1" t="s">
        <v>16</v>
      </c>
      <c r="J28" s="1" t="s">
        <v>22</v>
      </c>
      <c r="M28" s="10" t="s">
        <v>10</v>
      </c>
      <c r="N28" s="1" t="s">
        <v>11</v>
      </c>
      <c r="O28" s="2" t="s">
        <v>20</v>
      </c>
      <c r="P28" s="2" t="s">
        <v>13</v>
      </c>
      <c r="Q28" s="1" t="s">
        <v>14</v>
      </c>
      <c r="R28" s="2" t="s">
        <v>15</v>
      </c>
      <c r="S28" s="2" t="s">
        <v>21</v>
      </c>
      <c r="T28" s="1" t="s">
        <v>22</v>
      </c>
    </row>
    <row r="29" spans="2:20" x14ac:dyDescent="0.3">
      <c r="B29" s="1" t="s">
        <v>23</v>
      </c>
      <c r="C29" s="15">
        <v>11.85</v>
      </c>
      <c r="D29" s="17">
        <f>C29*G42</f>
        <v>17.774999999999999</v>
      </c>
      <c r="E29" s="17">
        <f>E26/D29</f>
        <v>7.8206923300466391</v>
      </c>
      <c r="F29" s="20">
        <f>(D43*E29*D34)/D44</f>
        <v>3755.0603028930668</v>
      </c>
      <c r="G29" s="21">
        <f>(D43*E29*J29)/D44</f>
        <v>2118.9268852039449</v>
      </c>
      <c r="H29" s="17">
        <v>0.85</v>
      </c>
      <c r="I29" s="21">
        <f>E34*D43*(E29^2/2)*H29*10^-5</f>
        <v>1.817240560644138E-3</v>
      </c>
      <c r="J29" s="17">
        <f>4*D29/(G42+2*C29)</f>
        <v>2.8214285714285712</v>
      </c>
      <c r="L29" s="1" t="s">
        <v>23</v>
      </c>
      <c r="M29" s="22">
        <v>12</v>
      </c>
      <c r="N29" s="17">
        <f>M29*G42</f>
        <v>18</v>
      </c>
      <c r="O29" s="17">
        <f>O26/N29</f>
        <v>9.1517437498164114</v>
      </c>
      <c r="P29" s="21">
        <f>(D43*O29*N34)/D44</f>
        <v>1845.5459244401409</v>
      </c>
      <c r="Q29" s="21">
        <f>(D43*O29*T29)/D44</f>
        <v>2481.4062849615339</v>
      </c>
      <c r="R29" s="17">
        <v>0.47</v>
      </c>
      <c r="S29" s="35">
        <f>O34*D43*(O29^2/2)*R29*10^-5</f>
        <v>5.779069869756659E-4</v>
      </c>
      <c r="T29" s="17">
        <f>4*N29/(2*M29+G42)</f>
        <v>2.8235294117647061</v>
      </c>
    </row>
    <row r="30" spans="2:20" x14ac:dyDescent="0.3">
      <c r="B30" s="1" t="s">
        <v>24</v>
      </c>
      <c r="C30" s="16">
        <v>0.05</v>
      </c>
      <c r="D30" s="17">
        <f>$G$43*C29+C30*$G$42</f>
        <v>0.66749999999999998</v>
      </c>
      <c r="E30" s="17">
        <f>$F$26/D29+($E$26/D29^2)*D30</f>
        <v>0.53299051040412793</v>
      </c>
      <c r="F30" s="35">
        <f>$D$43*$D$34*E30/$D$44+$D$43*E29*$D$35/$D$44</f>
        <v>293.46292165422034</v>
      </c>
      <c r="G30" s="35">
        <f>$D$43*J29*E30/$D$44+E29*$D$43*J30/$D$44</f>
        <v>236.59184148321862</v>
      </c>
      <c r="H30" s="17">
        <v>0.1</v>
      </c>
      <c r="I30" s="35">
        <f>10^(-5)*($D$43*E29^2/2*H29*$E$35+$E$34*$D$43*E29*H29*E30+$E$34*$D$43*E29^2/2*H30)</f>
        <v>5.445615494959141E-4</v>
      </c>
      <c r="J30" s="17">
        <f>4*(D30/(2*C29+$G$42)+2*D29*C30/(2*C29+$G$42)^2+D29*$G$43/(2*C29+$G$42)^2)</f>
        <v>0.12274659863945578</v>
      </c>
      <c r="L30" s="1" t="s">
        <v>24</v>
      </c>
      <c r="M30" s="16">
        <v>0.05</v>
      </c>
      <c r="N30" s="17">
        <f>$G$43*M29+M30*$G$42</f>
        <v>0.67500000000000004</v>
      </c>
      <c r="O30" s="17">
        <f>$P$26/N29+($O$26/N29^2)*N30</f>
        <v>0.44361803279930256</v>
      </c>
      <c r="P30" s="35">
        <f>$D$43*$N$34*O30/$D$44+$D$43*O29*$N$35/$D$44</f>
        <v>133.40183805731499</v>
      </c>
      <c r="Q30" s="35">
        <f>$D$43*T29*O30/$D$44+O29*$D$43*T30/$D$44</f>
        <v>227.93195709714263</v>
      </c>
      <c r="R30" s="17">
        <v>0.1</v>
      </c>
      <c r="S30" s="35">
        <f>10^(-5)*($D$43*O29^2/2*R29*$O$35+$O$34*$D$43*O29*R29*O30+$O$34*$D$43*O29^2/2*R30)</f>
        <v>2.133846315197321E-4</v>
      </c>
      <c r="T30" s="17">
        <f>4*(N30/(2*M29+$G$42)+2*N29*M30/(2*M29+$G$42)^2+N29*$G$43/(2*M29+$G$42)^2)</f>
        <v>0.12249134948096888</v>
      </c>
    </row>
    <row r="33" spans="2:19" x14ac:dyDescent="0.3">
      <c r="C33" s="1" t="s">
        <v>28</v>
      </c>
      <c r="D33" s="1" t="s">
        <v>29</v>
      </c>
      <c r="E33" s="1" t="s">
        <v>30</v>
      </c>
      <c r="H33" s="1" t="s">
        <v>25</v>
      </c>
      <c r="M33" s="1" t="s">
        <v>28</v>
      </c>
      <c r="N33" s="1" t="s">
        <v>29</v>
      </c>
      <c r="O33" s="1" t="s">
        <v>30</v>
      </c>
      <c r="S33" s="1" t="s">
        <v>25</v>
      </c>
    </row>
    <row r="34" spans="2:19" x14ac:dyDescent="0.3">
      <c r="B34" s="1" t="s">
        <v>31</v>
      </c>
      <c r="C34" s="25">
        <v>1.4</v>
      </c>
      <c r="D34" s="25">
        <v>5</v>
      </c>
      <c r="E34" s="25">
        <f>C34*D34</f>
        <v>7</v>
      </c>
      <c r="H34" s="31">
        <f>J29/4</f>
        <v>0.70535714285714279</v>
      </c>
      <c r="L34" s="1" t="s">
        <v>31</v>
      </c>
      <c r="M34" s="25">
        <v>1.4</v>
      </c>
      <c r="N34" s="25">
        <v>2.1</v>
      </c>
      <c r="O34" s="25">
        <f>M34*N34</f>
        <v>2.94</v>
      </c>
      <c r="S34" s="31">
        <f>T29/4</f>
        <v>0.70588235294117652</v>
      </c>
    </row>
    <row r="35" spans="2:19" x14ac:dyDescent="0.3">
      <c r="B35" s="1" t="s">
        <v>24</v>
      </c>
      <c r="C35" s="24">
        <v>0.05</v>
      </c>
      <c r="D35" s="24">
        <v>0.05</v>
      </c>
      <c r="E35" s="25">
        <f>C35*D34+D35*C34</f>
        <v>0.32</v>
      </c>
      <c r="H35" s="31">
        <f>J30/4</f>
        <v>3.0686649659863945E-2</v>
      </c>
      <c r="L35" s="1" t="s">
        <v>24</v>
      </c>
      <c r="M35" s="24">
        <v>0.05</v>
      </c>
      <c r="N35" s="24">
        <v>0.05</v>
      </c>
      <c r="O35" s="25">
        <f>M34*N35+N34*M35</f>
        <v>0.17499999999999999</v>
      </c>
      <c r="S35" s="31">
        <f>T30/4</f>
        <v>3.0622837370242219E-2</v>
      </c>
    </row>
    <row r="37" spans="2:19" x14ac:dyDescent="0.3">
      <c r="H37" t="s">
        <v>26</v>
      </c>
    </row>
    <row r="42" spans="2:19" x14ac:dyDescent="0.3">
      <c r="C42" s="1" t="s">
        <v>32</v>
      </c>
      <c r="D42" s="24">
        <v>18.5</v>
      </c>
      <c r="F42" s="10" t="s">
        <v>33</v>
      </c>
      <c r="G42" s="28">
        <v>1.5</v>
      </c>
    </row>
    <row r="43" spans="2:19" x14ac:dyDescent="0.3">
      <c r="C43" s="1" t="s">
        <v>34</v>
      </c>
      <c r="D43" s="27">
        <v>0.99870000000000003</v>
      </c>
      <c r="F43" s="10" t="s">
        <v>35</v>
      </c>
      <c r="G43" s="29">
        <v>0.05</v>
      </c>
    </row>
    <row r="44" spans="2:19" x14ac:dyDescent="0.3">
      <c r="C44" s="1" t="s">
        <v>36</v>
      </c>
      <c r="D44" s="26">
        <v>1.04E-2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João Matos</dc:creator>
  <cp:keywords/>
  <dc:description/>
  <cp:lastModifiedBy>Magner Gusse</cp:lastModifiedBy>
  <cp:revision/>
  <dcterms:created xsi:type="dcterms:W3CDTF">2015-06-05T18:17:20Z</dcterms:created>
  <dcterms:modified xsi:type="dcterms:W3CDTF">2023-05-15T08:24:19Z</dcterms:modified>
  <cp:category/>
  <cp:contentStatus/>
</cp:coreProperties>
</file>