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4f55310d6c5986/Documents/"/>
    </mc:Choice>
  </mc:AlternateContent>
  <xr:revisionPtr revIDLastSave="0" documentId="8_{877ABF9B-295B-42F9-BB28-B3D094000CC0}" xr6:coauthVersionLast="47" xr6:coauthVersionMax="47" xr10:uidLastSave="{00000000-0000-0000-0000-000000000000}"/>
  <bookViews>
    <workbookView xWindow="-108" yWindow="-108" windowWidth="23256" windowHeight="13896" firstSheet="1" activeTab="1" xr2:uid="{B940A503-7E74-4CF7-A6C6-114F3F0450B0}"/>
  </bookViews>
  <sheets>
    <sheet name="SOL4N-sem luz" sheetId="1" r:id="rId1"/>
    <sheet name="SOL4N-com luz" sheetId="2" r:id="rId2"/>
    <sheet name="SOL1N-com luz" sheetId="4" r:id="rId3"/>
    <sheet name="SOL1N-sem luz" sheetId="3" r:id="rId4"/>
    <sheet name="SOL1N-serie-SOL4N-com luz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4" i="2" l="1"/>
  <c r="F31" i="4"/>
  <c r="P29" i="1" a="1"/>
  <c r="P29" i="1" s="1"/>
  <c r="J26" i="4"/>
  <c r="J22" i="4"/>
  <c r="C6" i="2"/>
  <c r="E6" i="2" s="1"/>
  <c r="D7" i="4"/>
  <c r="F27" i="4" s="1"/>
  <c r="A6" i="4"/>
  <c r="F21" i="4"/>
  <c r="E20" i="2"/>
  <c r="E31" i="2"/>
  <c r="E38" i="2" s="1"/>
  <c r="K6" i="1"/>
  <c r="E6" i="1"/>
  <c r="A3" i="1"/>
  <c r="C10" i="2" a="1"/>
  <c r="C10" i="2" s="1"/>
  <c r="E10" i="2" s="1"/>
  <c r="E23" i="2" s="1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10" i="4"/>
  <c r="U60" i="4"/>
  <c r="U28" i="4"/>
  <c r="Y52" i="3"/>
  <c r="Y32" i="3"/>
  <c r="S21" i="2"/>
  <c r="I31" i="1"/>
  <c r="I46" i="1"/>
  <c r="G102" i="1"/>
  <c r="F102" i="1"/>
  <c r="L19" i="3"/>
  <c r="F107" i="1"/>
  <c r="L9" i="3"/>
  <c r="B103" i="1"/>
  <c r="F6" i="5"/>
  <c r="I9" i="3" a="1"/>
  <c r="I9" i="3" s="1"/>
  <c r="J9" i="3" s="1" a="1"/>
  <c r="J9" i="3" s="1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6" i="5"/>
  <c r="C9" i="1" a="1"/>
  <c r="C9" i="1" s="1"/>
  <c r="D9" i="1" a="1"/>
  <c r="D9" i="1" s="1"/>
  <c r="F10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<sst xmlns="http://schemas.openxmlformats.org/spreadsheetml/2006/main" count="100" uniqueCount="60">
  <si>
    <t>area mm^2</t>
  </si>
  <si>
    <t>Luz ambiente</t>
  </si>
  <si>
    <t>72x46 mm</t>
  </si>
  <si>
    <t>Potenciómetro= 4.7k ohm</t>
  </si>
  <si>
    <t>Teórico</t>
  </si>
  <si>
    <t>Pm=0.4W</t>
  </si>
  <si>
    <t>Voc=2.4V</t>
  </si>
  <si>
    <t>Vm=2V</t>
  </si>
  <si>
    <t>I(ua)</t>
  </si>
  <si>
    <t>V(mV)</t>
  </si>
  <si>
    <t>Potencia</t>
  </si>
  <si>
    <t>I(mA)</t>
  </si>
  <si>
    <t>Im=0.2A</t>
  </si>
  <si>
    <t>Ioc=0.22A</t>
  </si>
  <si>
    <t>Formula de n- o K é a constante de boltzman e o q é a carga do eletrão</t>
  </si>
  <si>
    <t>Potência</t>
  </si>
  <si>
    <t>Rs</t>
  </si>
  <si>
    <t>Rp</t>
  </si>
  <si>
    <t>Tensão máxima(mV</t>
  </si>
  <si>
    <t>Corrente máxima(uA)</t>
  </si>
  <si>
    <t>Potência máxima(uW)</t>
  </si>
  <si>
    <t>Vm</t>
  </si>
  <si>
    <t>Im</t>
  </si>
  <si>
    <t>Voc</t>
  </si>
  <si>
    <t>Isc</t>
  </si>
  <si>
    <t>FF</t>
  </si>
  <si>
    <t>Intensidade luminosa(mA)</t>
  </si>
  <si>
    <t>Ilum (mA)</t>
  </si>
  <si>
    <t>Pinc(W)</t>
  </si>
  <si>
    <t>I(ma)</t>
  </si>
  <si>
    <t>potencia</t>
  </si>
  <si>
    <t>Pmax</t>
  </si>
  <si>
    <t>Imax</t>
  </si>
  <si>
    <t>Vmax</t>
  </si>
  <si>
    <t>Rendim</t>
  </si>
  <si>
    <t>kb</t>
  </si>
  <si>
    <t>q</t>
  </si>
  <si>
    <t>n</t>
  </si>
  <si>
    <t>Voc=1.849V</t>
  </si>
  <si>
    <t>Rp=31.06</t>
  </si>
  <si>
    <t>Rs=50000</t>
  </si>
  <si>
    <t>Isc=7.621mA</t>
  </si>
  <si>
    <t>Pinc=0.08858 mW</t>
  </si>
  <si>
    <t>Pm=0.2W</t>
  </si>
  <si>
    <t>Voc=0.6V</t>
  </si>
  <si>
    <t>Ilum</t>
  </si>
  <si>
    <t>Isc pratico=0.025</t>
  </si>
  <si>
    <t>Vm=0.5V</t>
  </si>
  <si>
    <t xml:space="preserve">p </t>
  </si>
  <si>
    <t>Voc prárico=0.52</t>
  </si>
  <si>
    <t>Im=0.4A</t>
  </si>
  <si>
    <t>Isc=0.44A</t>
  </si>
  <si>
    <t>P</t>
  </si>
  <si>
    <t>Pm</t>
  </si>
  <si>
    <t>Vmax(mV)</t>
  </si>
  <si>
    <t>Pinc</t>
  </si>
  <si>
    <t>Imax(mA)</t>
  </si>
  <si>
    <t>rend</t>
  </si>
  <si>
    <r>
      <t>Area(mm</t>
    </r>
    <r>
      <rPr>
        <sz val="11"/>
        <color theme="1"/>
        <rFont val="Calibri"/>
        <family val="2"/>
      </rPr>
      <t>²)</t>
    </r>
    <r>
      <rPr>
        <sz val="11"/>
        <color theme="1"/>
        <rFont val="Calibri"/>
        <family val="2"/>
        <scheme val="minor"/>
      </rPr>
      <t>:</t>
    </r>
  </si>
  <si>
    <t>45x40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</si>
</sst>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Curva característica I/V para célula SOL4N exposta à luz ambiente</a:t>
            </a:r>
          </a:p>
        </c:rich>
      </c:tx>
      <c:layout>
        <c:manualLayout>
          <c:xMode val="edge"/>
          <c:yMode val="edge"/>
          <c:x val="8.3116578793204443E-2"/>
          <c:y val="3.62573099415204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/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'SOL4N-sem luz'!$B$9:$B$99</c:f>
              <c:numCache>
                <c:formatCode>General</c:formatCode>
                <c:ptCount val="91"/>
                <c:pt idx="0">
                  <c:v>19.100000000000001</c:v>
                </c:pt>
                <c:pt idx="1">
                  <c:v>23.3</c:v>
                </c:pt>
                <c:pt idx="2">
                  <c:v>26.9</c:v>
                </c:pt>
                <c:pt idx="3">
                  <c:v>27.9</c:v>
                </c:pt>
                <c:pt idx="4">
                  <c:v>30.8</c:v>
                </c:pt>
                <c:pt idx="5">
                  <c:v>31</c:v>
                </c:pt>
                <c:pt idx="6">
                  <c:v>31.7</c:v>
                </c:pt>
                <c:pt idx="7">
                  <c:v>32</c:v>
                </c:pt>
                <c:pt idx="8">
                  <c:v>36.299999999999997</c:v>
                </c:pt>
                <c:pt idx="9">
                  <c:v>42.4</c:v>
                </c:pt>
                <c:pt idx="10">
                  <c:v>44</c:v>
                </c:pt>
                <c:pt idx="11">
                  <c:v>45.2</c:v>
                </c:pt>
                <c:pt idx="12">
                  <c:v>43.8</c:v>
                </c:pt>
                <c:pt idx="13">
                  <c:v>45.1</c:v>
                </c:pt>
                <c:pt idx="14">
                  <c:v>46.1</c:v>
                </c:pt>
                <c:pt idx="15">
                  <c:v>50</c:v>
                </c:pt>
                <c:pt idx="16">
                  <c:v>51</c:v>
                </c:pt>
                <c:pt idx="17">
                  <c:v>59.3</c:v>
                </c:pt>
                <c:pt idx="18">
                  <c:v>61</c:v>
                </c:pt>
                <c:pt idx="19">
                  <c:v>62.4</c:v>
                </c:pt>
                <c:pt idx="20">
                  <c:v>63.4</c:v>
                </c:pt>
                <c:pt idx="21">
                  <c:v>63.6</c:v>
                </c:pt>
                <c:pt idx="22">
                  <c:v>63.8</c:v>
                </c:pt>
                <c:pt idx="23">
                  <c:v>64</c:v>
                </c:pt>
                <c:pt idx="24">
                  <c:v>75.5</c:v>
                </c:pt>
                <c:pt idx="25">
                  <c:v>73.099999999999994</c:v>
                </c:pt>
                <c:pt idx="26">
                  <c:v>73.900000000000006</c:v>
                </c:pt>
                <c:pt idx="27">
                  <c:v>83.1</c:v>
                </c:pt>
                <c:pt idx="28">
                  <c:v>85.9</c:v>
                </c:pt>
                <c:pt idx="29">
                  <c:v>93</c:v>
                </c:pt>
                <c:pt idx="30">
                  <c:v>91</c:v>
                </c:pt>
                <c:pt idx="31">
                  <c:v>93.8</c:v>
                </c:pt>
                <c:pt idx="32">
                  <c:v>97.5</c:v>
                </c:pt>
                <c:pt idx="33">
                  <c:v>97.9</c:v>
                </c:pt>
                <c:pt idx="34">
                  <c:v>102.5</c:v>
                </c:pt>
                <c:pt idx="35">
                  <c:v>107.2</c:v>
                </c:pt>
                <c:pt idx="36">
                  <c:v>103.1</c:v>
                </c:pt>
                <c:pt idx="37">
                  <c:v>100.6</c:v>
                </c:pt>
                <c:pt idx="38">
                  <c:v>112.6</c:v>
                </c:pt>
                <c:pt idx="39">
                  <c:v>113.1</c:v>
                </c:pt>
                <c:pt idx="40">
                  <c:v>124.1</c:v>
                </c:pt>
                <c:pt idx="41">
                  <c:v>125.1</c:v>
                </c:pt>
                <c:pt idx="42">
                  <c:v>133.80000000000001</c:v>
                </c:pt>
                <c:pt idx="43">
                  <c:v>137.80000000000001</c:v>
                </c:pt>
                <c:pt idx="44">
                  <c:v>136</c:v>
                </c:pt>
                <c:pt idx="45">
                  <c:v>143.1</c:v>
                </c:pt>
                <c:pt idx="46">
                  <c:v>145.69999999999999</c:v>
                </c:pt>
                <c:pt idx="47">
                  <c:v>159.30000000000001</c:v>
                </c:pt>
                <c:pt idx="48">
                  <c:v>153.5</c:v>
                </c:pt>
                <c:pt idx="49">
                  <c:v>161.19999999999999</c:v>
                </c:pt>
                <c:pt idx="50">
                  <c:v>163.4</c:v>
                </c:pt>
                <c:pt idx="51">
                  <c:v>176.3</c:v>
                </c:pt>
                <c:pt idx="52">
                  <c:v>180.9</c:v>
                </c:pt>
                <c:pt idx="53">
                  <c:v>184.4</c:v>
                </c:pt>
                <c:pt idx="54">
                  <c:v>192</c:v>
                </c:pt>
                <c:pt idx="55">
                  <c:v>209</c:v>
                </c:pt>
                <c:pt idx="56">
                  <c:v>219</c:v>
                </c:pt>
                <c:pt idx="57">
                  <c:v>225</c:v>
                </c:pt>
                <c:pt idx="58">
                  <c:v>237</c:v>
                </c:pt>
                <c:pt idx="59">
                  <c:v>233</c:v>
                </c:pt>
                <c:pt idx="60">
                  <c:v>250</c:v>
                </c:pt>
                <c:pt idx="61">
                  <c:v>261</c:v>
                </c:pt>
                <c:pt idx="62">
                  <c:v>273</c:v>
                </c:pt>
                <c:pt idx="63">
                  <c:v>284</c:v>
                </c:pt>
                <c:pt idx="64">
                  <c:v>296</c:v>
                </c:pt>
                <c:pt idx="65">
                  <c:v>302</c:v>
                </c:pt>
                <c:pt idx="66">
                  <c:v>314</c:v>
                </c:pt>
                <c:pt idx="67">
                  <c:v>327</c:v>
                </c:pt>
                <c:pt idx="68">
                  <c:v>335</c:v>
                </c:pt>
                <c:pt idx="69">
                  <c:v>354</c:v>
                </c:pt>
                <c:pt idx="70">
                  <c:v>364</c:v>
                </c:pt>
                <c:pt idx="71">
                  <c:v>378</c:v>
                </c:pt>
                <c:pt idx="72">
                  <c:v>398</c:v>
                </c:pt>
                <c:pt idx="73">
                  <c:v>419</c:v>
                </c:pt>
                <c:pt idx="74">
                  <c:v>434</c:v>
                </c:pt>
                <c:pt idx="75">
                  <c:v>442</c:v>
                </c:pt>
                <c:pt idx="76">
                  <c:v>457</c:v>
                </c:pt>
                <c:pt idx="77">
                  <c:v>478</c:v>
                </c:pt>
                <c:pt idx="78">
                  <c:v>492</c:v>
                </c:pt>
                <c:pt idx="79">
                  <c:v>505</c:v>
                </c:pt>
                <c:pt idx="80">
                  <c:v>535</c:v>
                </c:pt>
                <c:pt idx="81">
                  <c:v>557</c:v>
                </c:pt>
                <c:pt idx="82">
                  <c:v>584</c:v>
                </c:pt>
                <c:pt idx="83">
                  <c:v>594</c:v>
                </c:pt>
                <c:pt idx="84">
                  <c:v>604</c:v>
                </c:pt>
                <c:pt idx="85">
                  <c:v>620</c:v>
                </c:pt>
                <c:pt idx="86">
                  <c:v>639</c:v>
                </c:pt>
                <c:pt idx="87">
                  <c:v>657</c:v>
                </c:pt>
                <c:pt idx="88">
                  <c:v>672</c:v>
                </c:pt>
                <c:pt idx="89">
                  <c:v>690</c:v>
                </c:pt>
                <c:pt idx="90">
                  <c:v>704</c:v>
                </c:pt>
              </c:numCache>
            </c:numRef>
          </c:xVal>
          <c:yVal>
            <c:numRef>
              <c:f>'SOL4N-sem luz'!$A$9:$A$99</c:f>
              <c:numCache>
                <c:formatCode>General</c:formatCode>
                <c:ptCount val="91"/>
                <c:pt idx="0">
                  <c:v>186.8</c:v>
                </c:pt>
                <c:pt idx="1">
                  <c:v>182.5</c:v>
                </c:pt>
                <c:pt idx="2">
                  <c:v>174.8</c:v>
                </c:pt>
                <c:pt idx="3">
                  <c:v>174.4</c:v>
                </c:pt>
                <c:pt idx="4">
                  <c:v>178.8</c:v>
                </c:pt>
                <c:pt idx="5">
                  <c:v>179.8</c:v>
                </c:pt>
                <c:pt idx="6">
                  <c:v>180.5</c:v>
                </c:pt>
                <c:pt idx="7">
                  <c:v>180.5</c:v>
                </c:pt>
                <c:pt idx="8">
                  <c:v>175.4</c:v>
                </c:pt>
                <c:pt idx="9">
                  <c:v>175.6</c:v>
                </c:pt>
                <c:pt idx="10">
                  <c:v>176.3</c:v>
                </c:pt>
                <c:pt idx="11">
                  <c:v>181.2</c:v>
                </c:pt>
                <c:pt idx="12">
                  <c:v>175.7</c:v>
                </c:pt>
                <c:pt idx="13">
                  <c:v>180.9</c:v>
                </c:pt>
                <c:pt idx="14">
                  <c:v>185.2</c:v>
                </c:pt>
                <c:pt idx="15">
                  <c:v>174.4</c:v>
                </c:pt>
                <c:pt idx="16">
                  <c:v>176.5</c:v>
                </c:pt>
                <c:pt idx="17">
                  <c:v>173.8</c:v>
                </c:pt>
                <c:pt idx="18">
                  <c:v>173.8</c:v>
                </c:pt>
                <c:pt idx="19">
                  <c:v>177.9</c:v>
                </c:pt>
                <c:pt idx="20">
                  <c:v>182</c:v>
                </c:pt>
                <c:pt idx="21">
                  <c:v>181.3</c:v>
                </c:pt>
                <c:pt idx="22">
                  <c:v>182</c:v>
                </c:pt>
                <c:pt idx="23">
                  <c:v>181.9</c:v>
                </c:pt>
                <c:pt idx="24">
                  <c:v>182.8</c:v>
                </c:pt>
                <c:pt idx="25">
                  <c:v>176.4</c:v>
                </c:pt>
                <c:pt idx="26">
                  <c:v>176.8</c:v>
                </c:pt>
                <c:pt idx="27">
                  <c:v>175.1</c:v>
                </c:pt>
                <c:pt idx="28">
                  <c:v>181.2</c:v>
                </c:pt>
                <c:pt idx="29">
                  <c:v>177.1</c:v>
                </c:pt>
                <c:pt idx="30">
                  <c:v>177.5</c:v>
                </c:pt>
                <c:pt idx="31">
                  <c:v>183.2</c:v>
                </c:pt>
                <c:pt idx="32">
                  <c:v>180.8</c:v>
                </c:pt>
                <c:pt idx="33">
                  <c:v>181.9</c:v>
                </c:pt>
                <c:pt idx="34">
                  <c:v>175.7</c:v>
                </c:pt>
                <c:pt idx="35">
                  <c:v>183.8</c:v>
                </c:pt>
                <c:pt idx="36">
                  <c:v>176.6</c:v>
                </c:pt>
                <c:pt idx="37">
                  <c:v>172.7</c:v>
                </c:pt>
                <c:pt idx="38">
                  <c:v>172.3</c:v>
                </c:pt>
                <c:pt idx="39">
                  <c:v>171.5</c:v>
                </c:pt>
                <c:pt idx="40">
                  <c:v>171.5</c:v>
                </c:pt>
                <c:pt idx="41">
                  <c:v>173</c:v>
                </c:pt>
                <c:pt idx="42">
                  <c:v>172.2</c:v>
                </c:pt>
                <c:pt idx="43">
                  <c:v>177.6</c:v>
                </c:pt>
                <c:pt idx="44">
                  <c:v>175.4</c:v>
                </c:pt>
                <c:pt idx="45">
                  <c:v>168.2</c:v>
                </c:pt>
                <c:pt idx="46">
                  <c:v>171.3</c:v>
                </c:pt>
                <c:pt idx="47">
                  <c:v>176.5</c:v>
                </c:pt>
                <c:pt idx="48">
                  <c:v>170.1</c:v>
                </c:pt>
                <c:pt idx="49">
                  <c:v>168.4</c:v>
                </c:pt>
                <c:pt idx="50">
                  <c:v>170.7</c:v>
                </c:pt>
                <c:pt idx="51">
                  <c:v>169.8</c:v>
                </c:pt>
                <c:pt idx="52">
                  <c:v>173.6</c:v>
                </c:pt>
                <c:pt idx="53">
                  <c:v>167.2</c:v>
                </c:pt>
                <c:pt idx="54">
                  <c:v>175.4</c:v>
                </c:pt>
                <c:pt idx="55">
                  <c:v>175.3</c:v>
                </c:pt>
                <c:pt idx="56">
                  <c:v>174.8</c:v>
                </c:pt>
                <c:pt idx="57">
                  <c:v>175.9</c:v>
                </c:pt>
                <c:pt idx="58">
                  <c:v>174.2</c:v>
                </c:pt>
                <c:pt idx="59">
                  <c:v>167.1</c:v>
                </c:pt>
                <c:pt idx="60">
                  <c:v>167.1</c:v>
                </c:pt>
                <c:pt idx="61">
                  <c:v>167</c:v>
                </c:pt>
                <c:pt idx="62">
                  <c:v>174.7</c:v>
                </c:pt>
                <c:pt idx="63">
                  <c:v>175.2</c:v>
                </c:pt>
                <c:pt idx="64">
                  <c:v>172.6</c:v>
                </c:pt>
                <c:pt idx="65">
                  <c:v>175.1</c:v>
                </c:pt>
                <c:pt idx="66">
                  <c:v>176.5</c:v>
                </c:pt>
                <c:pt idx="67">
                  <c:v>177.9</c:v>
                </c:pt>
                <c:pt idx="68">
                  <c:v>177.9</c:v>
                </c:pt>
                <c:pt idx="69">
                  <c:v>181.1</c:v>
                </c:pt>
                <c:pt idx="70">
                  <c:v>182.4</c:v>
                </c:pt>
                <c:pt idx="71">
                  <c:v>184.6</c:v>
                </c:pt>
                <c:pt idx="72">
                  <c:v>185.8</c:v>
                </c:pt>
                <c:pt idx="73">
                  <c:v>189.6</c:v>
                </c:pt>
                <c:pt idx="74">
                  <c:v>187.9</c:v>
                </c:pt>
                <c:pt idx="75">
                  <c:v>187.1</c:v>
                </c:pt>
                <c:pt idx="76">
                  <c:v>184.5</c:v>
                </c:pt>
                <c:pt idx="77">
                  <c:v>187.7</c:v>
                </c:pt>
                <c:pt idx="78">
                  <c:v>187</c:v>
                </c:pt>
                <c:pt idx="79">
                  <c:v>183.8</c:v>
                </c:pt>
                <c:pt idx="80">
                  <c:v>178</c:v>
                </c:pt>
                <c:pt idx="81">
                  <c:v>169.5</c:v>
                </c:pt>
                <c:pt idx="82">
                  <c:v>171.7</c:v>
                </c:pt>
                <c:pt idx="83">
                  <c:v>167.8</c:v>
                </c:pt>
                <c:pt idx="84">
                  <c:v>166.4</c:v>
                </c:pt>
                <c:pt idx="85">
                  <c:v>164.2</c:v>
                </c:pt>
                <c:pt idx="86">
                  <c:v>163.80000000000001</c:v>
                </c:pt>
                <c:pt idx="87">
                  <c:v>161.4</c:v>
                </c:pt>
                <c:pt idx="88">
                  <c:v>160.30000000000001</c:v>
                </c:pt>
                <c:pt idx="89">
                  <c:v>161.9</c:v>
                </c:pt>
                <c:pt idx="90">
                  <c:v>165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8E-45C4-B1AD-9CA892FE91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8765936"/>
        <c:axId val="386176256"/>
      </c:scatterChart>
      <c:valAx>
        <c:axId val="378765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Tensão/mV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176256"/>
        <c:crosses val="autoZero"/>
        <c:crossBetween val="midCat"/>
      </c:valAx>
      <c:valAx>
        <c:axId val="38617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Corrente/µA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765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74654618084866"/>
          <c:y val="0.47732117695814341"/>
          <c:w val="9.0794643639668063E-2"/>
          <c:h val="7.89479209835612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663167104111988E-2"/>
                  <c:y val="-0.3624894284047827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'SOL4N-sem luz'!$B$42:$B$73</c:f>
              <c:numCache>
                <c:formatCode>General</c:formatCode>
                <c:ptCount val="32"/>
                <c:pt idx="0">
                  <c:v>97.9</c:v>
                </c:pt>
                <c:pt idx="1">
                  <c:v>102.5</c:v>
                </c:pt>
                <c:pt idx="2">
                  <c:v>107.2</c:v>
                </c:pt>
                <c:pt idx="3">
                  <c:v>103.1</c:v>
                </c:pt>
                <c:pt idx="4">
                  <c:v>100.6</c:v>
                </c:pt>
                <c:pt idx="5">
                  <c:v>112.6</c:v>
                </c:pt>
                <c:pt idx="6">
                  <c:v>113.1</c:v>
                </c:pt>
                <c:pt idx="7">
                  <c:v>124.1</c:v>
                </c:pt>
                <c:pt idx="8">
                  <c:v>125.1</c:v>
                </c:pt>
                <c:pt idx="9">
                  <c:v>133.80000000000001</c:v>
                </c:pt>
                <c:pt idx="10">
                  <c:v>137.80000000000001</c:v>
                </c:pt>
                <c:pt idx="11">
                  <c:v>136</c:v>
                </c:pt>
                <c:pt idx="12">
                  <c:v>143.1</c:v>
                </c:pt>
                <c:pt idx="13">
                  <c:v>145.69999999999999</c:v>
                </c:pt>
                <c:pt idx="14">
                  <c:v>159.30000000000001</c:v>
                </c:pt>
                <c:pt idx="15">
                  <c:v>153.5</c:v>
                </c:pt>
                <c:pt idx="16">
                  <c:v>161.19999999999999</c:v>
                </c:pt>
                <c:pt idx="17">
                  <c:v>163.4</c:v>
                </c:pt>
                <c:pt idx="18">
                  <c:v>176.3</c:v>
                </c:pt>
                <c:pt idx="19">
                  <c:v>180.9</c:v>
                </c:pt>
                <c:pt idx="20">
                  <c:v>184.4</c:v>
                </c:pt>
                <c:pt idx="21">
                  <c:v>192</c:v>
                </c:pt>
                <c:pt idx="22">
                  <c:v>209</c:v>
                </c:pt>
                <c:pt idx="23">
                  <c:v>219</c:v>
                </c:pt>
                <c:pt idx="24">
                  <c:v>225</c:v>
                </c:pt>
                <c:pt idx="25">
                  <c:v>237</c:v>
                </c:pt>
                <c:pt idx="26">
                  <c:v>233</c:v>
                </c:pt>
                <c:pt idx="27">
                  <c:v>250</c:v>
                </c:pt>
                <c:pt idx="28">
                  <c:v>261</c:v>
                </c:pt>
                <c:pt idx="29">
                  <c:v>273</c:v>
                </c:pt>
                <c:pt idx="30">
                  <c:v>284</c:v>
                </c:pt>
                <c:pt idx="31">
                  <c:v>296</c:v>
                </c:pt>
              </c:numCache>
            </c:numRef>
          </c:xVal>
          <c:yVal>
            <c:numRef>
              <c:f>'SOL4N-sem luz'!$A$42:$A$73</c:f>
              <c:numCache>
                <c:formatCode>General</c:formatCode>
                <c:ptCount val="32"/>
                <c:pt idx="0">
                  <c:v>181.9</c:v>
                </c:pt>
                <c:pt idx="1">
                  <c:v>175.7</c:v>
                </c:pt>
                <c:pt idx="2">
                  <c:v>183.8</c:v>
                </c:pt>
                <c:pt idx="3">
                  <c:v>176.6</c:v>
                </c:pt>
                <c:pt idx="4">
                  <c:v>172.7</c:v>
                </c:pt>
                <c:pt idx="5">
                  <c:v>172.3</c:v>
                </c:pt>
                <c:pt idx="6">
                  <c:v>171.5</c:v>
                </c:pt>
                <c:pt idx="7">
                  <c:v>171.5</c:v>
                </c:pt>
                <c:pt idx="8">
                  <c:v>173</c:v>
                </c:pt>
                <c:pt idx="9">
                  <c:v>172.2</c:v>
                </c:pt>
                <c:pt idx="10">
                  <c:v>177.6</c:v>
                </c:pt>
                <c:pt idx="11">
                  <c:v>175.4</c:v>
                </c:pt>
                <c:pt idx="12">
                  <c:v>168.2</c:v>
                </c:pt>
                <c:pt idx="13">
                  <c:v>171.3</c:v>
                </c:pt>
                <c:pt idx="14">
                  <c:v>176.5</c:v>
                </c:pt>
                <c:pt idx="15">
                  <c:v>170.1</c:v>
                </c:pt>
                <c:pt idx="16">
                  <c:v>168.4</c:v>
                </c:pt>
                <c:pt idx="17">
                  <c:v>170.7</c:v>
                </c:pt>
                <c:pt idx="18">
                  <c:v>169.8</c:v>
                </c:pt>
                <c:pt idx="19">
                  <c:v>173.6</c:v>
                </c:pt>
                <c:pt idx="20">
                  <c:v>167.2</c:v>
                </c:pt>
                <c:pt idx="21">
                  <c:v>175.4</c:v>
                </c:pt>
                <c:pt idx="22">
                  <c:v>175.3</c:v>
                </c:pt>
                <c:pt idx="23">
                  <c:v>174.8</c:v>
                </c:pt>
                <c:pt idx="24">
                  <c:v>175.9</c:v>
                </c:pt>
                <c:pt idx="25">
                  <c:v>174.2</c:v>
                </c:pt>
                <c:pt idx="26">
                  <c:v>167.1</c:v>
                </c:pt>
                <c:pt idx="27">
                  <c:v>167.1</c:v>
                </c:pt>
                <c:pt idx="28">
                  <c:v>167</c:v>
                </c:pt>
                <c:pt idx="29">
                  <c:v>174.7</c:v>
                </c:pt>
                <c:pt idx="30">
                  <c:v>175.2</c:v>
                </c:pt>
                <c:pt idx="31">
                  <c:v>172.6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011-4D13-A117-521B4D5EF1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4797704"/>
        <c:axId val="264829960"/>
      </c:scatterChart>
      <c:valAx>
        <c:axId val="264797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Tensão/mV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829960"/>
        <c:crosses val="autoZero"/>
        <c:crossBetween val="midCat"/>
      </c:valAx>
      <c:valAx>
        <c:axId val="264829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Corrente/µA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797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Rp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'SOL4N-sem luz'!$B$87:$B$97</c:f>
              <c:numCache>
                <c:formatCode>General</c:formatCode>
                <c:ptCount val="11"/>
                <c:pt idx="0">
                  <c:v>492</c:v>
                </c:pt>
                <c:pt idx="1">
                  <c:v>505</c:v>
                </c:pt>
                <c:pt idx="2">
                  <c:v>535</c:v>
                </c:pt>
                <c:pt idx="3">
                  <c:v>557</c:v>
                </c:pt>
                <c:pt idx="4">
                  <c:v>584</c:v>
                </c:pt>
                <c:pt idx="5">
                  <c:v>594</c:v>
                </c:pt>
                <c:pt idx="6">
                  <c:v>604</c:v>
                </c:pt>
                <c:pt idx="7">
                  <c:v>620</c:v>
                </c:pt>
                <c:pt idx="8">
                  <c:v>639</c:v>
                </c:pt>
                <c:pt idx="9">
                  <c:v>657</c:v>
                </c:pt>
                <c:pt idx="10">
                  <c:v>672</c:v>
                </c:pt>
              </c:numCache>
            </c:numRef>
          </c:xVal>
          <c:yVal>
            <c:numRef>
              <c:f>'SOL4N-sem luz'!$A$87:$A$97</c:f>
              <c:numCache>
                <c:formatCode>General</c:formatCode>
                <c:ptCount val="11"/>
                <c:pt idx="0">
                  <c:v>187</c:v>
                </c:pt>
                <c:pt idx="1">
                  <c:v>183.8</c:v>
                </c:pt>
                <c:pt idx="2">
                  <c:v>178</c:v>
                </c:pt>
                <c:pt idx="3">
                  <c:v>169.5</c:v>
                </c:pt>
                <c:pt idx="4">
                  <c:v>171.7</c:v>
                </c:pt>
                <c:pt idx="5">
                  <c:v>167.8</c:v>
                </c:pt>
                <c:pt idx="6">
                  <c:v>166.4</c:v>
                </c:pt>
                <c:pt idx="7">
                  <c:v>164.2</c:v>
                </c:pt>
                <c:pt idx="8">
                  <c:v>163.80000000000001</c:v>
                </c:pt>
                <c:pt idx="9">
                  <c:v>161.4</c:v>
                </c:pt>
                <c:pt idx="10">
                  <c:v>160.30000000000001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BF0-4641-B380-CAD394448A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4773640"/>
        <c:axId val="264775688"/>
      </c:scatterChart>
      <c:valAx>
        <c:axId val="264773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Tensão/mV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775688"/>
        <c:crosses val="autoZero"/>
        <c:crossBetween val="midCat"/>
      </c:valAx>
      <c:valAx>
        <c:axId val="264775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Corrente/µA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773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Curva característica I/V para célula SOL4N exposta ao simulador solar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'SOL4N-com luz'!$U$4:$U$56</c:f>
              <c:numCache>
                <c:formatCode>General</c:formatCode>
                <c:ptCount val="53"/>
                <c:pt idx="0">
                  <c:v>23.2</c:v>
                </c:pt>
                <c:pt idx="1">
                  <c:v>29.5</c:v>
                </c:pt>
                <c:pt idx="2">
                  <c:v>77.099999999999994</c:v>
                </c:pt>
                <c:pt idx="3">
                  <c:v>34.200000000000003</c:v>
                </c:pt>
                <c:pt idx="4">
                  <c:v>75.7</c:v>
                </c:pt>
                <c:pt idx="5">
                  <c:v>163.6</c:v>
                </c:pt>
                <c:pt idx="6">
                  <c:v>155.4</c:v>
                </c:pt>
                <c:pt idx="7">
                  <c:v>226</c:v>
                </c:pt>
                <c:pt idx="8">
                  <c:v>255</c:v>
                </c:pt>
                <c:pt idx="9">
                  <c:v>280</c:v>
                </c:pt>
                <c:pt idx="10">
                  <c:v>290</c:v>
                </c:pt>
                <c:pt idx="11">
                  <c:v>326</c:v>
                </c:pt>
                <c:pt idx="12">
                  <c:v>352</c:v>
                </c:pt>
                <c:pt idx="13">
                  <c:v>373</c:v>
                </c:pt>
                <c:pt idx="14">
                  <c:v>453</c:v>
                </c:pt>
                <c:pt idx="15">
                  <c:v>396</c:v>
                </c:pt>
                <c:pt idx="16">
                  <c:v>413</c:v>
                </c:pt>
                <c:pt idx="17">
                  <c:v>444</c:v>
                </c:pt>
                <c:pt idx="18">
                  <c:v>465</c:v>
                </c:pt>
                <c:pt idx="19">
                  <c:v>497</c:v>
                </c:pt>
                <c:pt idx="20">
                  <c:v>526</c:v>
                </c:pt>
                <c:pt idx="21">
                  <c:v>642</c:v>
                </c:pt>
                <c:pt idx="22">
                  <c:v>768</c:v>
                </c:pt>
                <c:pt idx="23">
                  <c:v>810</c:v>
                </c:pt>
                <c:pt idx="24">
                  <c:v>941</c:v>
                </c:pt>
                <c:pt idx="25">
                  <c:v>1074</c:v>
                </c:pt>
                <c:pt idx="26">
                  <c:v>1277</c:v>
                </c:pt>
                <c:pt idx="27">
                  <c:v>1310</c:v>
                </c:pt>
                <c:pt idx="28">
                  <c:v>1324</c:v>
                </c:pt>
                <c:pt idx="29">
                  <c:v>1457</c:v>
                </c:pt>
                <c:pt idx="30">
                  <c:v>1351</c:v>
                </c:pt>
                <c:pt idx="31">
                  <c:v>1371</c:v>
                </c:pt>
                <c:pt idx="32">
                  <c:v>1426</c:v>
                </c:pt>
                <c:pt idx="33">
                  <c:v>1454</c:v>
                </c:pt>
                <c:pt idx="34">
                  <c:v>1506</c:v>
                </c:pt>
                <c:pt idx="35">
                  <c:v>1491</c:v>
                </c:pt>
                <c:pt idx="36">
                  <c:v>1540</c:v>
                </c:pt>
                <c:pt idx="37">
                  <c:v>1614</c:v>
                </c:pt>
                <c:pt idx="38">
                  <c:v>1598</c:v>
                </c:pt>
                <c:pt idx="39">
                  <c:v>1649</c:v>
                </c:pt>
                <c:pt idx="40">
                  <c:v>1672</c:v>
                </c:pt>
                <c:pt idx="41">
                  <c:v>1699</c:v>
                </c:pt>
                <c:pt idx="42">
                  <c:v>1746</c:v>
                </c:pt>
                <c:pt idx="43">
                  <c:v>1762</c:v>
                </c:pt>
                <c:pt idx="44">
                  <c:v>1770</c:v>
                </c:pt>
                <c:pt idx="45">
                  <c:v>1795</c:v>
                </c:pt>
                <c:pt idx="46">
                  <c:v>1811</c:v>
                </c:pt>
                <c:pt idx="47">
                  <c:v>1824</c:v>
                </c:pt>
                <c:pt idx="48">
                  <c:v>1823</c:v>
                </c:pt>
                <c:pt idx="49">
                  <c:v>1835</c:v>
                </c:pt>
                <c:pt idx="50">
                  <c:v>1826</c:v>
                </c:pt>
                <c:pt idx="51">
                  <c:v>1830</c:v>
                </c:pt>
                <c:pt idx="52">
                  <c:v>1834</c:v>
                </c:pt>
              </c:numCache>
            </c:numRef>
          </c:xVal>
          <c:yVal>
            <c:numRef>
              <c:f>'SOL4N-com luz'!$V$4:$V$56</c:f>
              <c:numCache>
                <c:formatCode>General</c:formatCode>
                <c:ptCount val="53"/>
                <c:pt idx="0">
                  <c:v>7.63</c:v>
                </c:pt>
                <c:pt idx="1">
                  <c:v>7.58</c:v>
                </c:pt>
                <c:pt idx="2">
                  <c:v>7.59</c:v>
                </c:pt>
                <c:pt idx="3">
                  <c:v>7.63</c:v>
                </c:pt>
                <c:pt idx="4">
                  <c:v>7.63</c:v>
                </c:pt>
                <c:pt idx="5">
                  <c:v>7.6</c:v>
                </c:pt>
                <c:pt idx="6">
                  <c:v>7.57</c:v>
                </c:pt>
                <c:pt idx="7">
                  <c:v>7.61</c:v>
                </c:pt>
                <c:pt idx="8">
                  <c:v>7.62</c:v>
                </c:pt>
                <c:pt idx="9">
                  <c:v>7.6</c:v>
                </c:pt>
                <c:pt idx="10">
                  <c:v>7.61</c:v>
                </c:pt>
                <c:pt idx="11">
                  <c:v>7.6</c:v>
                </c:pt>
                <c:pt idx="12">
                  <c:v>7.56</c:v>
                </c:pt>
                <c:pt idx="13">
                  <c:v>7.64</c:v>
                </c:pt>
                <c:pt idx="14">
                  <c:v>7.65</c:v>
                </c:pt>
                <c:pt idx="15">
                  <c:v>7.63</c:v>
                </c:pt>
                <c:pt idx="16">
                  <c:v>7.7</c:v>
                </c:pt>
                <c:pt idx="17">
                  <c:v>7.68</c:v>
                </c:pt>
                <c:pt idx="18">
                  <c:v>7.57</c:v>
                </c:pt>
                <c:pt idx="19">
                  <c:v>7.61</c:v>
                </c:pt>
                <c:pt idx="20">
                  <c:v>7.62</c:v>
                </c:pt>
                <c:pt idx="21">
                  <c:v>7.68</c:v>
                </c:pt>
                <c:pt idx="22">
                  <c:v>7.61</c:v>
                </c:pt>
                <c:pt idx="23">
                  <c:v>7.59</c:v>
                </c:pt>
                <c:pt idx="24">
                  <c:v>7.59</c:v>
                </c:pt>
                <c:pt idx="25">
                  <c:v>7.52</c:v>
                </c:pt>
                <c:pt idx="26">
                  <c:v>7.22</c:v>
                </c:pt>
                <c:pt idx="27">
                  <c:v>7.18</c:v>
                </c:pt>
                <c:pt idx="28">
                  <c:v>7.11</c:v>
                </c:pt>
                <c:pt idx="29">
                  <c:v>6.64</c:v>
                </c:pt>
                <c:pt idx="30">
                  <c:v>7.08</c:v>
                </c:pt>
                <c:pt idx="31">
                  <c:v>7.04</c:v>
                </c:pt>
                <c:pt idx="32">
                  <c:v>6.83</c:v>
                </c:pt>
                <c:pt idx="33">
                  <c:v>6.69</c:v>
                </c:pt>
                <c:pt idx="34">
                  <c:v>6.4</c:v>
                </c:pt>
                <c:pt idx="35">
                  <c:v>6.47</c:v>
                </c:pt>
                <c:pt idx="36">
                  <c:v>6.14</c:v>
                </c:pt>
                <c:pt idx="37">
                  <c:v>5.38</c:v>
                </c:pt>
                <c:pt idx="38">
                  <c:v>5.64</c:v>
                </c:pt>
                <c:pt idx="39">
                  <c:v>5.05</c:v>
                </c:pt>
                <c:pt idx="40">
                  <c:v>4.6100000000000003</c:v>
                </c:pt>
                <c:pt idx="41">
                  <c:v>4.21</c:v>
                </c:pt>
                <c:pt idx="42">
                  <c:v>3.21</c:v>
                </c:pt>
                <c:pt idx="43">
                  <c:v>2.85</c:v>
                </c:pt>
                <c:pt idx="44">
                  <c:v>2.59</c:v>
                </c:pt>
                <c:pt idx="45">
                  <c:v>1.82</c:v>
                </c:pt>
                <c:pt idx="46">
                  <c:v>1.36</c:v>
                </c:pt>
                <c:pt idx="47">
                  <c:v>0.86</c:v>
                </c:pt>
                <c:pt idx="48">
                  <c:v>0.88</c:v>
                </c:pt>
                <c:pt idx="49">
                  <c:v>0.43</c:v>
                </c:pt>
                <c:pt idx="50">
                  <c:v>0.7</c:v>
                </c:pt>
                <c:pt idx="51">
                  <c:v>0.56999999999999995</c:v>
                </c:pt>
                <c:pt idx="52">
                  <c:v>0.42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2C9-4613-8363-69E6BC46DA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0320303"/>
        <c:axId val="517089823"/>
      </c:scatterChart>
      <c:valAx>
        <c:axId val="510320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Tensão(mV)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089823"/>
        <c:crosses val="autoZero"/>
        <c:crossBetween val="midCat"/>
      </c:valAx>
      <c:valAx>
        <c:axId val="517089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Corrente(mA)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320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4472C4"/>
              </a:solidFill>
              <a:ln w="9525">
                <a:solidFill>
                  <a:srgbClr val="4472C4"/>
                </a:solidFill>
                <a:prstDash val="solid"/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7.0077646544181971E-2"/>
                  <c:y val="-0.4483953047535724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'SOL4N-com luz'!$I$52:$I$62</c:f>
              <c:numCache>
                <c:formatCode>General</c:formatCode>
                <c:ptCount val="11"/>
                <c:pt idx="0">
                  <c:v>1746</c:v>
                </c:pt>
                <c:pt idx="1">
                  <c:v>1762</c:v>
                </c:pt>
                <c:pt idx="2">
                  <c:v>1770</c:v>
                </c:pt>
                <c:pt idx="3">
                  <c:v>1795</c:v>
                </c:pt>
                <c:pt idx="4">
                  <c:v>1811</c:v>
                </c:pt>
                <c:pt idx="5">
                  <c:v>1824</c:v>
                </c:pt>
                <c:pt idx="6">
                  <c:v>1823</c:v>
                </c:pt>
                <c:pt idx="7">
                  <c:v>1835</c:v>
                </c:pt>
                <c:pt idx="8">
                  <c:v>1826</c:v>
                </c:pt>
                <c:pt idx="9">
                  <c:v>1830</c:v>
                </c:pt>
                <c:pt idx="10">
                  <c:v>1834</c:v>
                </c:pt>
              </c:numCache>
            </c:numRef>
          </c:xVal>
          <c:yVal>
            <c:numRef>
              <c:f>'SOL4N-com luz'!$H$52:$H$62</c:f>
              <c:numCache>
                <c:formatCode>General</c:formatCode>
                <c:ptCount val="11"/>
                <c:pt idx="0">
                  <c:v>3.21</c:v>
                </c:pt>
                <c:pt idx="1">
                  <c:v>2.85</c:v>
                </c:pt>
                <c:pt idx="2">
                  <c:v>2.59</c:v>
                </c:pt>
                <c:pt idx="3">
                  <c:v>1.82</c:v>
                </c:pt>
                <c:pt idx="4">
                  <c:v>1.36</c:v>
                </c:pt>
                <c:pt idx="5">
                  <c:v>0.86</c:v>
                </c:pt>
                <c:pt idx="6">
                  <c:v>0.88</c:v>
                </c:pt>
                <c:pt idx="7">
                  <c:v>0.43</c:v>
                </c:pt>
                <c:pt idx="8">
                  <c:v>0.7</c:v>
                </c:pt>
                <c:pt idx="9">
                  <c:v>0.56999999999999995</c:v>
                </c:pt>
                <c:pt idx="10">
                  <c:v>0.42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BC8-43C0-9DB7-2922E7FF20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1275272"/>
        <c:axId val="630505992"/>
      </c:scatterChart>
      <c:valAx>
        <c:axId val="451275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Tensão/mV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505992"/>
        <c:crosses val="autoZero"/>
        <c:crossBetween val="midCat"/>
      </c:valAx>
      <c:valAx>
        <c:axId val="630505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Corrente/mA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275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4472C4"/>
              </a:solidFill>
              <a:ln w="9525">
                <a:solidFill>
                  <a:srgbClr val="4472C4"/>
                </a:solidFill>
                <a:prstDash val="solid"/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0842957130358704E-2"/>
                  <c:y val="-0.1271194225721784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'SOL4N-com luz'!$I$70:$I$95</c:f>
              <c:numCache>
                <c:formatCode>General</c:formatCode>
                <c:ptCount val="26"/>
                <c:pt idx="0">
                  <c:v>23.2</c:v>
                </c:pt>
                <c:pt idx="1">
                  <c:v>29.5</c:v>
                </c:pt>
                <c:pt idx="2">
                  <c:v>77.099999999999994</c:v>
                </c:pt>
                <c:pt idx="3">
                  <c:v>34.200000000000003</c:v>
                </c:pt>
                <c:pt idx="4">
                  <c:v>75.7</c:v>
                </c:pt>
                <c:pt idx="5">
                  <c:v>163.6</c:v>
                </c:pt>
                <c:pt idx="6">
                  <c:v>155.4</c:v>
                </c:pt>
                <c:pt idx="7">
                  <c:v>226</c:v>
                </c:pt>
                <c:pt idx="8">
                  <c:v>255</c:v>
                </c:pt>
                <c:pt idx="9">
                  <c:v>280</c:v>
                </c:pt>
                <c:pt idx="10">
                  <c:v>290</c:v>
                </c:pt>
                <c:pt idx="11">
                  <c:v>326</c:v>
                </c:pt>
                <c:pt idx="12">
                  <c:v>352</c:v>
                </c:pt>
                <c:pt idx="13">
                  <c:v>373</c:v>
                </c:pt>
                <c:pt idx="14">
                  <c:v>453</c:v>
                </c:pt>
                <c:pt idx="15">
                  <c:v>396</c:v>
                </c:pt>
                <c:pt idx="16">
                  <c:v>413</c:v>
                </c:pt>
                <c:pt idx="17">
                  <c:v>444</c:v>
                </c:pt>
                <c:pt idx="18">
                  <c:v>465</c:v>
                </c:pt>
                <c:pt idx="19">
                  <c:v>497</c:v>
                </c:pt>
                <c:pt idx="20">
                  <c:v>526</c:v>
                </c:pt>
                <c:pt idx="21">
                  <c:v>642</c:v>
                </c:pt>
                <c:pt idx="22">
                  <c:v>768</c:v>
                </c:pt>
                <c:pt idx="23">
                  <c:v>810</c:v>
                </c:pt>
                <c:pt idx="24">
                  <c:v>941</c:v>
                </c:pt>
                <c:pt idx="25">
                  <c:v>1074</c:v>
                </c:pt>
              </c:numCache>
            </c:numRef>
          </c:xVal>
          <c:yVal>
            <c:numRef>
              <c:f>'SOL4N-com luz'!$H$70:$H$95</c:f>
              <c:numCache>
                <c:formatCode>General</c:formatCode>
                <c:ptCount val="26"/>
                <c:pt idx="0">
                  <c:v>7.63</c:v>
                </c:pt>
                <c:pt idx="1">
                  <c:v>7.58</c:v>
                </c:pt>
                <c:pt idx="2">
                  <c:v>7.59</c:v>
                </c:pt>
                <c:pt idx="3">
                  <c:v>7.63</c:v>
                </c:pt>
                <c:pt idx="4">
                  <c:v>7.63</c:v>
                </c:pt>
                <c:pt idx="5">
                  <c:v>7.6</c:v>
                </c:pt>
                <c:pt idx="6">
                  <c:v>7.57</c:v>
                </c:pt>
                <c:pt idx="7">
                  <c:v>7.61</c:v>
                </c:pt>
                <c:pt idx="8">
                  <c:v>7.62</c:v>
                </c:pt>
                <c:pt idx="9">
                  <c:v>7.6</c:v>
                </c:pt>
                <c:pt idx="10">
                  <c:v>7.61</c:v>
                </c:pt>
                <c:pt idx="11">
                  <c:v>7.6</c:v>
                </c:pt>
                <c:pt idx="12">
                  <c:v>7.56</c:v>
                </c:pt>
                <c:pt idx="13">
                  <c:v>7.64</c:v>
                </c:pt>
                <c:pt idx="14">
                  <c:v>7.65</c:v>
                </c:pt>
                <c:pt idx="15">
                  <c:v>7.63</c:v>
                </c:pt>
                <c:pt idx="16">
                  <c:v>7.7</c:v>
                </c:pt>
                <c:pt idx="17">
                  <c:v>7.68</c:v>
                </c:pt>
                <c:pt idx="18">
                  <c:v>7.57</c:v>
                </c:pt>
                <c:pt idx="19">
                  <c:v>7.61</c:v>
                </c:pt>
                <c:pt idx="20">
                  <c:v>7.62</c:v>
                </c:pt>
                <c:pt idx="21">
                  <c:v>7.68</c:v>
                </c:pt>
                <c:pt idx="22">
                  <c:v>7.61</c:v>
                </c:pt>
                <c:pt idx="23">
                  <c:v>7.59</c:v>
                </c:pt>
                <c:pt idx="24">
                  <c:v>7.59</c:v>
                </c:pt>
                <c:pt idx="25">
                  <c:v>7.52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DB7-4A50-8945-D3D7E59D87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23336"/>
        <c:axId val="2445320"/>
      </c:scatterChart>
      <c:valAx>
        <c:axId val="42723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Tensão/mV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5320"/>
        <c:crosses val="autoZero"/>
        <c:crossBetween val="midCat"/>
      </c:valAx>
      <c:valAx>
        <c:axId val="2445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Corrente/mA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23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Curva característica I/V para célula SOL1N exposta ao simulador solar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'SOL1N-com luz'!$B$10:$B$47</c:f>
              <c:numCache>
                <c:formatCode>General</c:formatCode>
                <c:ptCount val="38"/>
                <c:pt idx="0">
                  <c:v>65.400000000000006</c:v>
                </c:pt>
                <c:pt idx="1">
                  <c:v>70.900000000000006</c:v>
                </c:pt>
                <c:pt idx="2">
                  <c:v>74.599999999999994</c:v>
                </c:pt>
                <c:pt idx="3">
                  <c:v>77.099999999999994</c:v>
                </c:pt>
                <c:pt idx="4">
                  <c:v>231</c:v>
                </c:pt>
                <c:pt idx="5">
                  <c:v>256</c:v>
                </c:pt>
                <c:pt idx="6">
                  <c:v>461</c:v>
                </c:pt>
                <c:pt idx="7">
                  <c:v>501</c:v>
                </c:pt>
                <c:pt idx="8">
                  <c:v>511</c:v>
                </c:pt>
                <c:pt idx="9">
                  <c:v>512</c:v>
                </c:pt>
                <c:pt idx="10">
                  <c:v>514</c:v>
                </c:pt>
                <c:pt idx="11">
                  <c:v>513</c:v>
                </c:pt>
                <c:pt idx="12">
                  <c:v>512</c:v>
                </c:pt>
                <c:pt idx="13">
                  <c:v>515</c:v>
                </c:pt>
                <c:pt idx="14">
                  <c:v>516</c:v>
                </c:pt>
                <c:pt idx="15">
                  <c:v>515</c:v>
                </c:pt>
                <c:pt idx="16">
                  <c:v>515</c:v>
                </c:pt>
                <c:pt idx="17">
                  <c:v>68.599999999999994</c:v>
                </c:pt>
                <c:pt idx="18">
                  <c:v>70.3</c:v>
                </c:pt>
                <c:pt idx="19">
                  <c:v>82.7</c:v>
                </c:pt>
                <c:pt idx="20">
                  <c:v>116.1</c:v>
                </c:pt>
                <c:pt idx="21">
                  <c:v>128.6</c:v>
                </c:pt>
                <c:pt idx="22">
                  <c:v>130.5</c:v>
                </c:pt>
                <c:pt idx="23">
                  <c:v>137.80000000000001</c:v>
                </c:pt>
                <c:pt idx="24">
                  <c:v>142.9</c:v>
                </c:pt>
                <c:pt idx="25">
                  <c:v>157.69999999999999</c:v>
                </c:pt>
                <c:pt idx="26">
                  <c:v>174.4</c:v>
                </c:pt>
                <c:pt idx="27">
                  <c:v>169.6</c:v>
                </c:pt>
                <c:pt idx="28">
                  <c:v>432</c:v>
                </c:pt>
                <c:pt idx="29">
                  <c:v>429</c:v>
                </c:pt>
                <c:pt idx="30">
                  <c:v>476</c:v>
                </c:pt>
                <c:pt idx="31">
                  <c:v>487</c:v>
                </c:pt>
                <c:pt idx="32">
                  <c:v>492</c:v>
                </c:pt>
                <c:pt idx="33">
                  <c:v>499</c:v>
                </c:pt>
                <c:pt idx="34">
                  <c:v>332</c:v>
                </c:pt>
                <c:pt idx="35">
                  <c:v>339</c:v>
                </c:pt>
                <c:pt idx="36">
                  <c:v>372</c:v>
                </c:pt>
                <c:pt idx="37">
                  <c:v>384</c:v>
                </c:pt>
              </c:numCache>
            </c:numRef>
          </c:xVal>
          <c:yVal>
            <c:numRef>
              <c:f>'SOL1N-com luz'!$C$10:$C$47</c:f>
              <c:numCache>
                <c:formatCode>General</c:formatCode>
                <c:ptCount val="38"/>
                <c:pt idx="0">
                  <c:v>24.1</c:v>
                </c:pt>
                <c:pt idx="1">
                  <c:v>24.1</c:v>
                </c:pt>
                <c:pt idx="2">
                  <c:v>24.4</c:v>
                </c:pt>
                <c:pt idx="3">
                  <c:v>24.6</c:v>
                </c:pt>
                <c:pt idx="4">
                  <c:v>24.7</c:v>
                </c:pt>
                <c:pt idx="5">
                  <c:v>24.6</c:v>
                </c:pt>
                <c:pt idx="6">
                  <c:v>19.2</c:v>
                </c:pt>
                <c:pt idx="7">
                  <c:v>9.5500000000000007</c:v>
                </c:pt>
                <c:pt idx="8">
                  <c:v>4.3499999999999996</c:v>
                </c:pt>
                <c:pt idx="9">
                  <c:v>3.37</c:v>
                </c:pt>
                <c:pt idx="10">
                  <c:v>2.16</c:v>
                </c:pt>
                <c:pt idx="11">
                  <c:v>2.8</c:v>
                </c:pt>
                <c:pt idx="12">
                  <c:v>2.81</c:v>
                </c:pt>
                <c:pt idx="13">
                  <c:v>1.0900000000000001</c:v>
                </c:pt>
                <c:pt idx="14">
                  <c:v>0.51</c:v>
                </c:pt>
                <c:pt idx="15">
                  <c:v>0.23</c:v>
                </c:pt>
                <c:pt idx="16">
                  <c:v>0.1</c:v>
                </c:pt>
                <c:pt idx="17">
                  <c:v>25.1</c:v>
                </c:pt>
                <c:pt idx="18">
                  <c:v>25.1</c:v>
                </c:pt>
                <c:pt idx="19">
                  <c:v>25.1</c:v>
                </c:pt>
                <c:pt idx="20">
                  <c:v>25.1</c:v>
                </c:pt>
                <c:pt idx="21">
                  <c:v>25.3</c:v>
                </c:pt>
                <c:pt idx="22">
                  <c:v>25.5</c:v>
                </c:pt>
                <c:pt idx="23">
                  <c:v>25.5</c:v>
                </c:pt>
                <c:pt idx="24">
                  <c:v>25.5</c:v>
                </c:pt>
                <c:pt idx="25">
                  <c:v>25.6</c:v>
                </c:pt>
                <c:pt idx="26">
                  <c:v>25.7</c:v>
                </c:pt>
                <c:pt idx="27">
                  <c:v>26</c:v>
                </c:pt>
                <c:pt idx="28">
                  <c:v>22.1</c:v>
                </c:pt>
                <c:pt idx="29">
                  <c:v>22.2</c:v>
                </c:pt>
                <c:pt idx="30">
                  <c:v>14.51</c:v>
                </c:pt>
                <c:pt idx="31">
                  <c:v>10.83</c:v>
                </c:pt>
                <c:pt idx="32">
                  <c:v>8.49</c:v>
                </c:pt>
                <c:pt idx="33">
                  <c:v>5.24</c:v>
                </c:pt>
                <c:pt idx="34">
                  <c:v>25.3</c:v>
                </c:pt>
                <c:pt idx="35">
                  <c:v>25.2</c:v>
                </c:pt>
                <c:pt idx="36">
                  <c:v>24.6</c:v>
                </c:pt>
                <c:pt idx="37">
                  <c:v>24.5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EB-4466-9687-037EEF9834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1142208"/>
        <c:axId val="711454736"/>
      </c:scatterChart>
      <c:valAx>
        <c:axId val="1321142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Tensão(mV)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1454736"/>
        <c:crosses val="autoZero"/>
        <c:crossBetween val="midCat"/>
      </c:valAx>
      <c:valAx>
        <c:axId val="71145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Corrente(mA)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1142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6567585301837276"/>
                  <c:y val="-0.3192435841353163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'SOL1N-com luz'!$I$35:$I$51</c:f>
              <c:numCache>
                <c:formatCode>General</c:formatCode>
                <c:ptCount val="17"/>
                <c:pt idx="2">
                  <c:v>476</c:v>
                </c:pt>
                <c:pt idx="3">
                  <c:v>487</c:v>
                </c:pt>
                <c:pt idx="4">
                  <c:v>492</c:v>
                </c:pt>
                <c:pt idx="5">
                  <c:v>499</c:v>
                </c:pt>
                <c:pt idx="6">
                  <c:v>461</c:v>
                </c:pt>
                <c:pt idx="7">
                  <c:v>501</c:v>
                </c:pt>
                <c:pt idx="8">
                  <c:v>511</c:v>
                </c:pt>
                <c:pt idx="9">
                  <c:v>512</c:v>
                </c:pt>
                <c:pt idx="10">
                  <c:v>514</c:v>
                </c:pt>
                <c:pt idx="11">
                  <c:v>513</c:v>
                </c:pt>
                <c:pt idx="12">
                  <c:v>512</c:v>
                </c:pt>
                <c:pt idx="13">
                  <c:v>515</c:v>
                </c:pt>
                <c:pt idx="14">
                  <c:v>516</c:v>
                </c:pt>
                <c:pt idx="15">
                  <c:v>515</c:v>
                </c:pt>
                <c:pt idx="16">
                  <c:v>515</c:v>
                </c:pt>
              </c:numCache>
            </c:numRef>
          </c:xVal>
          <c:yVal>
            <c:numRef>
              <c:f>'SOL1N-com luz'!$J$35:$J$51</c:f>
              <c:numCache>
                <c:formatCode>General</c:formatCode>
                <c:ptCount val="17"/>
                <c:pt idx="2">
                  <c:v>14.51</c:v>
                </c:pt>
                <c:pt idx="3">
                  <c:v>10.83</c:v>
                </c:pt>
                <c:pt idx="4">
                  <c:v>8.49</c:v>
                </c:pt>
                <c:pt idx="5">
                  <c:v>5.24</c:v>
                </c:pt>
                <c:pt idx="6">
                  <c:v>19.2</c:v>
                </c:pt>
                <c:pt idx="7">
                  <c:v>9.5500000000000007</c:v>
                </c:pt>
                <c:pt idx="8">
                  <c:v>4.3499999999999996</c:v>
                </c:pt>
                <c:pt idx="9">
                  <c:v>3.37</c:v>
                </c:pt>
                <c:pt idx="10">
                  <c:v>2.16</c:v>
                </c:pt>
                <c:pt idx="11">
                  <c:v>2.8</c:v>
                </c:pt>
                <c:pt idx="12">
                  <c:v>2.81</c:v>
                </c:pt>
                <c:pt idx="13">
                  <c:v>1.0900000000000001</c:v>
                </c:pt>
                <c:pt idx="14">
                  <c:v>0.51</c:v>
                </c:pt>
                <c:pt idx="15">
                  <c:v>0.23</c:v>
                </c:pt>
                <c:pt idx="16">
                  <c:v>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7E2-4329-A5D7-86AAF1C862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4192648"/>
        <c:axId val="1134208008"/>
      </c:scatterChart>
      <c:valAx>
        <c:axId val="1134192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4208008"/>
        <c:crosses val="autoZero"/>
        <c:crossBetween val="midCat"/>
      </c:valAx>
      <c:valAx>
        <c:axId val="1134208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4192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8114829396325464E-2"/>
                  <c:y val="-0.1099901574803149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'SOL1N-com luz'!$I$57:$I$73</c:f>
              <c:numCache>
                <c:formatCode>General</c:formatCode>
                <c:ptCount val="17"/>
                <c:pt idx="0">
                  <c:v>65.400000000000006</c:v>
                </c:pt>
                <c:pt idx="1">
                  <c:v>70.900000000000006</c:v>
                </c:pt>
                <c:pt idx="2">
                  <c:v>74.599999999999994</c:v>
                </c:pt>
                <c:pt idx="3">
                  <c:v>77.099999999999994</c:v>
                </c:pt>
                <c:pt idx="4">
                  <c:v>231</c:v>
                </c:pt>
                <c:pt idx="5">
                  <c:v>256</c:v>
                </c:pt>
                <c:pt idx="6">
                  <c:v>68.599999999999994</c:v>
                </c:pt>
                <c:pt idx="7">
                  <c:v>70.3</c:v>
                </c:pt>
                <c:pt idx="8">
                  <c:v>82.7</c:v>
                </c:pt>
                <c:pt idx="9">
                  <c:v>116.1</c:v>
                </c:pt>
                <c:pt idx="10">
                  <c:v>128.6</c:v>
                </c:pt>
                <c:pt idx="11">
                  <c:v>130.5</c:v>
                </c:pt>
                <c:pt idx="12">
                  <c:v>137.80000000000001</c:v>
                </c:pt>
                <c:pt idx="13">
                  <c:v>142.9</c:v>
                </c:pt>
                <c:pt idx="14">
                  <c:v>157.69999999999999</c:v>
                </c:pt>
                <c:pt idx="15">
                  <c:v>174.4</c:v>
                </c:pt>
                <c:pt idx="16">
                  <c:v>169.6</c:v>
                </c:pt>
              </c:numCache>
            </c:numRef>
          </c:xVal>
          <c:yVal>
            <c:numRef>
              <c:f>'SOL1N-com luz'!$J$57:$J$73</c:f>
              <c:numCache>
                <c:formatCode>General</c:formatCode>
                <c:ptCount val="17"/>
                <c:pt idx="0">
                  <c:v>24.1</c:v>
                </c:pt>
                <c:pt idx="1">
                  <c:v>24.1</c:v>
                </c:pt>
                <c:pt idx="2">
                  <c:v>24.4</c:v>
                </c:pt>
                <c:pt idx="3">
                  <c:v>24.6</c:v>
                </c:pt>
                <c:pt idx="4">
                  <c:v>24.7</c:v>
                </c:pt>
                <c:pt idx="5">
                  <c:v>24.6</c:v>
                </c:pt>
                <c:pt idx="6">
                  <c:v>25.1</c:v>
                </c:pt>
                <c:pt idx="7">
                  <c:v>25.1</c:v>
                </c:pt>
                <c:pt idx="8">
                  <c:v>25.1</c:v>
                </c:pt>
                <c:pt idx="9">
                  <c:v>25.1</c:v>
                </c:pt>
                <c:pt idx="10">
                  <c:v>25.3</c:v>
                </c:pt>
                <c:pt idx="11">
                  <c:v>25.5</c:v>
                </c:pt>
                <c:pt idx="12">
                  <c:v>25.5</c:v>
                </c:pt>
                <c:pt idx="13">
                  <c:v>25.5</c:v>
                </c:pt>
                <c:pt idx="14">
                  <c:v>25.6</c:v>
                </c:pt>
                <c:pt idx="15">
                  <c:v>25.7</c:v>
                </c:pt>
                <c:pt idx="16">
                  <c:v>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70-4504-A1D2-71EBE92BAC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2566152"/>
        <c:axId val="1162584584"/>
      </c:scatterChart>
      <c:valAx>
        <c:axId val="1162566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2584584"/>
        <c:crosses val="autoZero"/>
        <c:crossBetween val="midCat"/>
      </c:valAx>
      <c:valAx>
        <c:axId val="1162584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2566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Curva característica I/V para célula SOL1N exposta à luz ambiente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'SOL1N-sem luz'!$G$9:$G$38</c:f>
              <c:numCache>
                <c:formatCode>General</c:formatCode>
                <c:ptCount val="30"/>
                <c:pt idx="0">
                  <c:v>90.9</c:v>
                </c:pt>
                <c:pt idx="1">
                  <c:v>92</c:v>
                </c:pt>
                <c:pt idx="2">
                  <c:v>108.8</c:v>
                </c:pt>
                <c:pt idx="3">
                  <c:v>137</c:v>
                </c:pt>
                <c:pt idx="4">
                  <c:v>136.4</c:v>
                </c:pt>
                <c:pt idx="5">
                  <c:v>166.7</c:v>
                </c:pt>
                <c:pt idx="6">
                  <c:v>221</c:v>
                </c:pt>
                <c:pt idx="7">
                  <c:v>241</c:v>
                </c:pt>
                <c:pt idx="8">
                  <c:v>293</c:v>
                </c:pt>
                <c:pt idx="9">
                  <c:v>309</c:v>
                </c:pt>
                <c:pt idx="10">
                  <c:v>330</c:v>
                </c:pt>
                <c:pt idx="11">
                  <c:v>347</c:v>
                </c:pt>
                <c:pt idx="12">
                  <c:v>352</c:v>
                </c:pt>
                <c:pt idx="13">
                  <c:v>359</c:v>
                </c:pt>
                <c:pt idx="14">
                  <c:v>362</c:v>
                </c:pt>
                <c:pt idx="15">
                  <c:v>370</c:v>
                </c:pt>
                <c:pt idx="16">
                  <c:v>375</c:v>
                </c:pt>
                <c:pt idx="17">
                  <c:v>377</c:v>
                </c:pt>
                <c:pt idx="18">
                  <c:v>381</c:v>
                </c:pt>
                <c:pt idx="19">
                  <c:v>382</c:v>
                </c:pt>
                <c:pt idx="20">
                  <c:v>383</c:v>
                </c:pt>
                <c:pt idx="21">
                  <c:v>384</c:v>
                </c:pt>
                <c:pt idx="22">
                  <c:v>386</c:v>
                </c:pt>
                <c:pt idx="23">
                  <c:v>387</c:v>
                </c:pt>
                <c:pt idx="24">
                  <c:v>388</c:v>
                </c:pt>
                <c:pt idx="25">
                  <c:v>389</c:v>
                </c:pt>
                <c:pt idx="26">
                  <c:v>390</c:v>
                </c:pt>
                <c:pt idx="27">
                  <c:v>393</c:v>
                </c:pt>
                <c:pt idx="28">
                  <c:v>394</c:v>
                </c:pt>
                <c:pt idx="29">
                  <c:v>395</c:v>
                </c:pt>
              </c:numCache>
            </c:numRef>
          </c:xVal>
          <c:yVal>
            <c:numRef>
              <c:f>'SOL1N-sem luz'!$H$9:$H$38</c:f>
              <c:numCache>
                <c:formatCode>General</c:formatCode>
                <c:ptCount val="30"/>
                <c:pt idx="0">
                  <c:v>898</c:v>
                </c:pt>
                <c:pt idx="1">
                  <c:v>904</c:v>
                </c:pt>
                <c:pt idx="2">
                  <c:v>898</c:v>
                </c:pt>
                <c:pt idx="3">
                  <c:v>890</c:v>
                </c:pt>
                <c:pt idx="4">
                  <c:v>896</c:v>
                </c:pt>
                <c:pt idx="5">
                  <c:v>888</c:v>
                </c:pt>
                <c:pt idx="6">
                  <c:v>845</c:v>
                </c:pt>
                <c:pt idx="7">
                  <c:v>822</c:v>
                </c:pt>
                <c:pt idx="8">
                  <c:v>745</c:v>
                </c:pt>
                <c:pt idx="9">
                  <c:v>700</c:v>
                </c:pt>
                <c:pt idx="10">
                  <c:v>621</c:v>
                </c:pt>
                <c:pt idx="11">
                  <c:v>535</c:v>
                </c:pt>
                <c:pt idx="12">
                  <c:v>504</c:v>
                </c:pt>
                <c:pt idx="13">
                  <c:v>436</c:v>
                </c:pt>
                <c:pt idx="14">
                  <c:v>414</c:v>
                </c:pt>
                <c:pt idx="15">
                  <c:v>356</c:v>
                </c:pt>
                <c:pt idx="16">
                  <c:v>300</c:v>
                </c:pt>
                <c:pt idx="17">
                  <c:v>285</c:v>
                </c:pt>
                <c:pt idx="18">
                  <c:v>256</c:v>
                </c:pt>
                <c:pt idx="19">
                  <c:v>226</c:v>
                </c:pt>
                <c:pt idx="20">
                  <c:v>219</c:v>
                </c:pt>
                <c:pt idx="21">
                  <c:v>205</c:v>
                </c:pt>
                <c:pt idx="22">
                  <c:v>186</c:v>
                </c:pt>
                <c:pt idx="23">
                  <c:v>179.9</c:v>
                </c:pt>
                <c:pt idx="24">
                  <c:v>175.4</c:v>
                </c:pt>
                <c:pt idx="25">
                  <c:v>153.6</c:v>
                </c:pt>
                <c:pt idx="26">
                  <c:v>145.69999999999999</c:v>
                </c:pt>
                <c:pt idx="27">
                  <c:v>101.5</c:v>
                </c:pt>
                <c:pt idx="28">
                  <c:v>99.1</c:v>
                </c:pt>
                <c:pt idx="29">
                  <c:v>88.4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C7E-450B-9D0A-59320651D3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5263856"/>
        <c:axId val="769054816"/>
      </c:scatterChart>
      <c:valAx>
        <c:axId val="1315263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Tensão(mV)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054816"/>
        <c:crosses val="autoZero"/>
        <c:crossBetween val="midCat"/>
      </c:valAx>
      <c:valAx>
        <c:axId val="76905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Corrente(</a:t>
                </a:r>
                <a:r>
                  <a:rPr lang="el-GR"/>
                  <a:t>μ</a:t>
                </a:r>
                <a:r>
                  <a:rPr lang="en-GB"/>
                  <a:t>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263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ED7D3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2288495188101486E-2"/>
                  <c:y val="-0.288871026538349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('SOL1N-sem luz'!$M$30:$M$45,'SOL1N-sem luz'!$N$30:$N$45,'SOL1N-sem luz'!$M$30:$M$45,'SOL1N-sem luz'!$N$30:$N$45)</c:f>
              <c:numCache>
                <c:formatCode>General</c:formatCode>
                <c:ptCount val="64"/>
                <c:pt idx="0">
                  <c:v>362</c:v>
                </c:pt>
                <c:pt idx="1">
                  <c:v>370</c:v>
                </c:pt>
                <c:pt idx="2">
                  <c:v>375</c:v>
                </c:pt>
                <c:pt idx="3">
                  <c:v>377</c:v>
                </c:pt>
                <c:pt idx="4">
                  <c:v>381</c:v>
                </c:pt>
                <c:pt idx="5">
                  <c:v>382</c:v>
                </c:pt>
                <c:pt idx="6">
                  <c:v>383</c:v>
                </c:pt>
                <c:pt idx="7">
                  <c:v>384</c:v>
                </c:pt>
                <c:pt idx="8">
                  <c:v>386</c:v>
                </c:pt>
                <c:pt idx="9">
                  <c:v>387</c:v>
                </c:pt>
                <c:pt idx="10">
                  <c:v>388</c:v>
                </c:pt>
                <c:pt idx="11">
                  <c:v>389</c:v>
                </c:pt>
                <c:pt idx="12">
                  <c:v>390</c:v>
                </c:pt>
                <c:pt idx="13">
                  <c:v>393</c:v>
                </c:pt>
                <c:pt idx="14">
                  <c:v>394</c:v>
                </c:pt>
                <c:pt idx="15">
                  <c:v>395</c:v>
                </c:pt>
                <c:pt idx="16">
                  <c:v>414</c:v>
                </c:pt>
                <c:pt idx="17">
                  <c:v>356</c:v>
                </c:pt>
                <c:pt idx="18">
                  <c:v>300</c:v>
                </c:pt>
                <c:pt idx="19">
                  <c:v>285</c:v>
                </c:pt>
                <c:pt idx="20">
                  <c:v>256</c:v>
                </c:pt>
                <c:pt idx="21">
                  <c:v>226</c:v>
                </c:pt>
                <c:pt idx="22">
                  <c:v>219</c:v>
                </c:pt>
                <c:pt idx="23">
                  <c:v>205</c:v>
                </c:pt>
                <c:pt idx="24">
                  <c:v>186</c:v>
                </c:pt>
                <c:pt idx="25">
                  <c:v>179.9</c:v>
                </c:pt>
                <c:pt idx="26">
                  <c:v>175.4</c:v>
                </c:pt>
                <c:pt idx="27">
                  <c:v>153.6</c:v>
                </c:pt>
                <c:pt idx="28">
                  <c:v>145.69999999999999</c:v>
                </c:pt>
                <c:pt idx="29">
                  <c:v>101.5</c:v>
                </c:pt>
                <c:pt idx="30">
                  <c:v>99.1</c:v>
                </c:pt>
                <c:pt idx="31">
                  <c:v>88.4</c:v>
                </c:pt>
                <c:pt idx="32">
                  <c:v>362</c:v>
                </c:pt>
                <c:pt idx="33">
                  <c:v>370</c:v>
                </c:pt>
                <c:pt idx="34">
                  <c:v>375</c:v>
                </c:pt>
                <c:pt idx="35">
                  <c:v>377</c:v>
                </c:pt>
                <c:pt idx="36">
                  <c:v>381</c:v>
                </c:pt>
                <c:pt idx="37">
                  <c:v>382</c:v>
                </c:pt>
                <c:pt idx="38">
                  <c:v>383</c:v>
                </c:pt>
                <c:pt idx="39">
                  <c:v>384</c:v>
                </c:pt>
                <c:pt idx="40">
                  <c:v>386</c:v>
                </c:pt>
                <c:pt idx="41">
                  <c:v>387</c:v>
                </c:pt>
                <c:pt idx="42">
                  <c:v>388</c:v>
                </c:pt>
                <c:pt idx="43">
                  <c:v>389</c:v>
                </c:pt>
                <c:pt idx="44">
                  <c:v>390</c:v>
                </c:pt>
                <c:pt idx="45">
                  <c:v>393</c:v>
                </c:pt>
                <c:pt idx="46">
                  <c:v>394</c:v>
                </c:pt>
                <c:pt idx="47">
                  <c:v>395</c:v>
                </c:pt>
                <c:pt idx="48">
                  <c:v>414</c:v>
                </c:pt>
                <c:pt idx="49">
                  <c:v>356</c:v>
                </c:pt>
                <c:pt idx="50">
                  <c:v>300</c:v>
                </c:pt>
                <c:pt idx="51">
                  <c:v>285</c:v>
                </c:pt>
                <c:pt idx="52">
                  <c:v>256</c:v>
                </c:pt>
                <c:pt idx="53">
                  <c:v>226</c:v>
                </c:pt>
                <c:pt idx="54">
                  <c:v>219</c:v>
                </c:pt>
                <c:pt idx="55">
                  <c:v>205</c:v>
                </c:pt>
                <c:pt idx="56">
                  <c:v>186</c:v>
                </c:pt>
                <c:pt idx="57">
                  <c:v>179.9</c:v>
                </c:pt>
                <c:pt idx="58">
                  <c:v>175.4</c:v>
                </c:pt>
                <c:pt idx="59">
                  <c:v>153.6</c:v>
                </c:pt>
                <c:pt idx="60">
                  <c:v>145.69999999999999</c:v>
                </c:pt>
                <c:pt idx="61">
                  <c:v>101.5</c:v>
                </c:pt>
                <c:pt idx="62">
                  <c:v>99.1</c:v>
                </c:pt>
                <c:pt idx="63">
                  <c:v>88.4</c:v>
                </c:pt>
              </c:numCache>
            </c:numRef>
          </c:xVal>
          <c:yVal>
            <c:numRef>
              <c:f>'SOL1N-sem luz'!$N$30:$N$45</c:f>
              <c:numCache>
                <c:formatCode>General</c:formatCode>
                <c:ptCount val="16"/>
                <c:pt idx="0">
                  <c:v>414</c:v>
                </c:pt>
                <c:pt idx="1">
                  <c:v>356</c:v>
                </c:pt>
                <c:pt idx="2">
                  <c:v>300</c:v>
                </c:pt>
                <c:pt idx="3">
                  <c:v>285</c:v>
                </c:pt>
                <c:pt idx="4">
                  <c:v>256</c:v>
                </c:pt>
                <c:pt idx="5">
                  <c:v>226</c:v>
                </c:pt>
                <c:pt idx="6">
                  <c:v>219</c:v>
                </c:pt>
                <c:pt idx="7">
                  <c:v>205</c:v>
                </c:pt>
                <c:pt idx="8">
                  <c:v>186</c:v>
                </c:pt>
                <c:pt idx="9">
                  <c:v>179.9</c:v>
                </c:pt>
                <c:pt idx="10">
                  <c:v>175.4</c:v>
                </c:pt>
                <c:pt idx="11">
                  <c:v>153.6</c:v>
                </c:pt>
                <c:pt idx="12">
                  <c:v>145.69999999999999</c:v>
                </c:pt>
                <c:pt idx="13">
                  <c:v>101.5</c:v>
                </c:pt>
                <c:pt idx="14">
                  <c:v>99.1</c:v>
                </c:pt>
                <c:pt idx="15">
                  <c:v>88.4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75-4C58-AFC4-0DB3C57EBC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13096"/>
        <c:axId val="42715144"/>
      </c:scatterChart>
      <c:valAx>
        <c:axId val="42713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15144"/>
        <c:crosses val="autoZero"/>
        <c:crossBetween val="midCat"/>
      </c:valAx>
      <c:valAx>
        <c:axId val="42715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13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0510717410323709E-2"/>
                  <c:y val="-0.401908355205599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'SOL1N-sem luz'!$M$52:$M$57</c:f>
              <c:numCache>
                <c:formatCode>General</c:formatCode>
                <c:ptCount val="6"/>
                <c:pt idx="0">
                  <c:v>90.9</c:v>
                </c:pt>
                <c:pt idx="1">
                  <c:v>92</c:v>
                </c:pt>
                <c:pt idx="2">
                  <c:v>108.8</c:v>
                </c:pt>
                <c:pt idx="3">
                  <c:v>137</c:v>
                </c:pt>
                <c:pt idx="4">
                  <c:v>136.4</c:v>
                </c:pt>
                <c:pt idx="5">
                  <c:v>166.7</c:v>
                </c:pt>
              </c:numCache>
            </c:numRef>
          </c:xVal>
          <c:yVal>
            <c:numRef>
              <c:f>'SOL1N-sem luz'!$N$52:$N$57</c:f>
              <c:numCache>
                <c:formatCode>General</c:formatCode>
                <c:ptCount val="6"/>
                <c:pt idx="0">
                  <c:v>898</c:v>
                </c:pt>
                <c:pt idx="1">
                  <c:v>904</c:v>
                </c:pt>
                <c:pt idx="2">
                  <c:v>898</c:v>
                </c:pt>
                <c:pt idx="3">
                  <c:v>890</c:v>
                </c:pt>
                <c:pt idx="4">
                  <c:v>896</c:v>
                </c:pt>
                <c:pt idx="5">
                  <c:v>888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720-4C99-8B4D-BD6CC1D9F4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560584"/>
        <c:axId val="281582088"/>
      </c:scatterChart>
      <c:valAx>
        <c:axId val="281560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582088"/>
        <c:crosses val="autoZero"/>
        <c:crossBetween val="midCat"/>
      </c:valAx>
      <c:valAx>
        <c:axId val="281582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560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Curva característica I/V para células SOL1N e SOL4N ligados em série e expostos ao simulador solar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'SOL1N-serie-SOL4N-com luz'!$B$6:$B$84</c:f>
              <c:numCache>
                <c:formatCode>General</c:formatCode>
                <c:ptCount val="79"/>
                <c:pt idx="0">
                  <c:v>127.7</c:v>
                </c:pt>
                <c:pt idx="1">
                  <c:v>132.80000000000001</c:v>
                </c:pt>
                <c:pt idx="2">
                  <c:v>129.19999999999999</c:v>
                </c:pt>
                <c:pt idx="3">
                  <c:v>129.6</c:v>
                </c:pt>
                <c:pt idx="4">
                  <c:v>130</c:v>
                </c:pt>
                <c:pt idx="5">
                  <c:v>132.19999999999999</c:v>
                </c:pt>
                <c:pt idx="6">
                  <c:v>146.4</c:v>
                </c:pt>
                <c:pt idx="7">
                  <c:v>168.8</c:v>
                </c:pt>
                <c:pt idx="8">
                  <c:v>178.7</c:v>
                </c:pt>
                <c:pt idx="9">
                  <c:v>683</c:v>
                </c:pt>
                <c:pt idx="10">
                  <c:v>405</c:v>
                </c:pt>
                <c:pt idx="11">
                  <c:v>361</c:v>
                </c:pt>
                <c:pt idx="12">
                  <c:v>393</c:v>
                </c:pt>
                <c:pt idx="13">
                  <c:v>243</c:v>
                </c:pt>
                <c:pt idx="14">
                  <c:v>240</c:v>
                </c:pt>
                <c:pt idx="15">
                  <c:v>244</c:v>
                </c:pt>
                <c:pt idx="16">
                  <c:v>180</c:v>
                </c:pt>
                <c:pt idx="17">
                  <c:v>177.7</c:v>
                </c:pt>
                <c:pt idx="18">
                  <c:v>198.4</c:v>
                </c:pt>
                <c:pt idx="19">
                  <c:v>429</c:v>
                </c:pt>
                <c:pt idx="20">
                  <c:v>449</c:v>
                </c:pt>
                <c:pt idx="21">
                  <c:v>870</c:v>
                </c:pt>
                <c:pt idx="22">
                  <c:v>844</c:v>
                </c:pt>
                <c:pt idx="23">
                  <c:v>961</c:v>
                </c:pt>
                <c:pt idx="24">
                  <c:v>1360</c:v>
                </c:pt>
                <c:pt idx="25">
                  <c:v>1354</c:v>
                </c:pt>
                <c:pt idx="26">
                  <c:v>1620</c:v>
                </c:pt>
                <c:pt idx="27">
                  <c:v>1559</c:v>
                </c:pt>
                <c:pt idx="28">
                  <c:v>1549</c:v>
                </c:pt>
                <c:pt idx="29">
                  <c:v>1615</c:v>
                </c:pt>
                <c:pt idx="30">
                  <c:v>1590</c:v>
                </c:pt>
                <c:pt idx="31">
                  <c:v>1595</c:v>
                </c:pt>
                <c:pt idx="32">
                  <c:v>1612</c:v>
                </c:pt>
                <c:pt idx="33">
                  <c:v>1820</c:v>
                </c:pt>
                <c:pt idx="34">
                  <c:v>1848</c:v>
                </c:pt>
                <c:pt idx="35">
                  <c:v>1820</c:v>
                </c:pt>
                <c:pt idx="36">
                  <c:v>1910</c:v>
                </c:pt>
                <c:pt idx="37">
                  <c:v>2170</c:v>
                </c:pt>
                <c:pt idx="38">
                  <c:v>2200</c:v>
                </c:pt>
                <c:pt idx="39">
                  <c:v>2190</c:v>
                </c:pt>
                <c:pt idx="40">
                  <c:v>2250</c:v>
                </c:pt>
                <c:pt idx="41">
                  <c:v>2240</c:v>
                </c:pt>
                <c:pt idx="42">
                  <c:v>2270</c:v>
                </c:pt>
                <c:pt idx="43">
                  <c:v>2290</c:v>
                </c:pt>
                <c:pt idx="44">
                  <c:v>2350</c:v>
                </c:pt>
                <c:pt idx="45">
                  <c:v>2330</c:v>
                </c:pt>
                <c:pt idx="46">
                  <c:v>2300</c:v>
                </c:pt>
                <c:pt idx="47">
                  <c:v>2310</c:v>
                </c:pt>
                <c:pt idx="48">
                  <c:v>2350</c:v>
                </c:pt>
                <c:pt idx="49">
                  <c:v>2360</c:v>
                </c:pt>
                <c:pt idx="50">
                  <c:v>2370</c:v>
                </c:pt>
                <c:pt idx="51">
                  <c:v>2380</c:v>
                </c:pt>
                <c:pt idx="52">
                  <c:v>2390</c:v>
                </c:pt>
                <c:pt idx="53">
                  <c:v>2390</c:v>
                </c:pt>
                <c:pt idx="54">
                  <c:v>2400</c:v>
                </c:pt>
                <c:pt idx="55">
                  <c:v>2410</c:v>
                </c:pt>
                <c:pt idx="56">
                  <c:v>2410</c:v>
                </c:pt>
                <c:pt idx="57">
                  <c:v>2410</c:v>
                </c:pt>
                <c:pt idx="58">
                  <c:v>2410</c:v>
                </c:pt>
                <c:pt idx="59">
                  <c:v>2410</c:v>
                </c:pt>
                <c:pt idx="60">
                  <c:v>2410</c:v>
                </c:pt>
                <c:pt idx="61">
                  <c:v>2410</c:v>
                </c:pt>
                <c:pt idx="62">
                  <c:v>2410</c:v>
                </c:pt>
                <c:pt idx="63">
                  <c:v>2410</c:v>
                </c:pt>
                <c:pt idx="64">
                  <c:v>2410</c:v>
                </c:pt>
                <c:pt idx="65">
                  <c:v>2410</c:v>
                </c:pt>
                <c:pt idx="66">
                  <c:v>2410</c:v>
                </c:pt>
                <c:pt idx="67">
                  <c:v>2410</c:v>
                </c:pt>
                <c:pt idx="68">
                  <c:v>2410</c:v>
                </c:pt>
                <c:pt idx="69">
                  <c:v>2410</c:v>
                </c:pt>
                <c:pt idx="70">
                  <c:v>2410</c:v>
                </c:pt>
                <c:pt idx="71">
                  <c:v>2410</c:v>
                </c:pt>
                <c:pt idx="72">
                  <c:v>2410</c:v>
                </c:pt>
                <c:pt idx="73">
                  <c:v>2410</c:v>
                </c:pt>
                <c:pt idx="74">
                  <c:v>2410</c:v>
                </c:pt>
                <c:pt idx="75">
                  <c:v>2410</c:v>
                </c:pt>
                <c:pt idx="76">
                  <c:v>2410</c:v>
                </c:pt>
                <c:pt idx="77">
                  <c:v>2410</c:v>
                </c:pt>
                <c:pt idx="78">
                  <c:v>2410</c:v>
                </c:pt>
              </c:numCache>
            </c:numRef>
          </c:xVal>
          <c:yVal>
            <c:numRef>
              <c:f>'SOL1N-serie-SOL4N-com luz'!$C$6:$C$84</c:f>
              <c:numCache>
                <c:formatCode>General</c:formatCode>
                <c:ptCount val="79"/>
                <c:pt idx="0">
                  <c:v>46.7</c:v>
                </c:pt>
                <c:pt idx="1">
                  <c:v>47.2</c:v>
                </c:pt>
                <c:pt idx="2">
                  <c:v>47.1</c:v>
                </c:pt>
                <c:pt idx="3">
                  <c:v>47.3</c:v>
                </c:pt>
                <c:pt idx="4">
                  <c:v>47.5</c:v>
                </c:pt>
                <c:pt idx="5">
                  <c:v>47.8</c:v>
                </c:pt>
                <c:pt idx="6">
                  <c:v>47.8</c:v>
                </c:pt>
                <c:pt idx="7">
                  <c:v>47.8</c:v>
                </c:pt>
                <c:pt idx="8">
                  <c:v>47.7</c:v>
                </c:pt>
                <c:pt idx="9">
                  <c:v>48</c:v>
                </c:pt>
                <c:pt idx="10">
                  <c:v>48.4</c:v>
                </c:pt>
                <c:pt idx="11">
                  <c:v>48.5</c:v>
                </c:pt>
                <c:pt idx="12">
                  <c:v>48.6</c:v>
                </c:pt>
                <c:pt idx="13">
                  <c:v>48.4</c:v>
                </c:pt>
                <c:pt idx="14">
                  <c:v>48.4</c:v>
                </c:pt>
                <c:pt idx="15">
                  <c:v>48.5</c:v>
                </c:pt>
                <c:pt idx="16">
                  <c:v>48.3</c:v>
                </c:pt>
                <c:pt idx="17">
                  <c:v>48.2</c:v>
                </c:pt>
                <c:pt idx="18">
                  <c:v>48.6</c:v>
                </c:pt>
                <c:pt idx="19">
                  <c:v>48.5</c:v>
                </c:pt>
                <c:pt idx="20">
                  <c:v>48.8</c:v>
                </c:pt>
                <c:pt idx="21">
                  <c:v>48.8</c:v>
                </c:pt>
                <c:pt idx="22">
                  <c:v>49</c:v>
                </c:pt>
                <c:pt idx="23">
                  <c:v>49.2</c:v>
                </c:pt>
                <c:pt idx="24">
                  <c:v>49.4</c:v>
                </c:pt>
                <c:pt idx="25">
                  <c:v>49.3</c:v>
                </c:pt>
                <c:pt idx="26">
                  <c:v>48.9</c:v>
                </c:pt>
                <c:pt idx="27">
                  <c:v>49.1</c:v>
                </c:pt>
                <c:pt idx="28">
                  <c:v>49.1</c:v>
                </c:pt>
                <c:pt idx="29">
                  <c:v>48.8</c:v>
                </c:pt>
                <c:pt idx="30">
                  <c:v>49</c:v>
                </c:pt>
                <c:pt idx="31">
                  <c:v>49.1</c:v>
                </c:pt>
                <c:pt idx="32">
                  <c:v>49.3</c:v>
                </c:pt>
                <c:pt idx="33">
                  <c:v>48.4</c:v>
                </c:pt>
                <c:pt idx="34">
                  <c:v>48.2</c:v>
                </c:pt>
                <c:pt idx="35">
                  <c:v>48.4</c:v>
                </c:pt>
                <c:pt idx="36">
                  <c:v>47.5</c:v>
                </c:pt>
                <c:pt idx="37">
                  <c:v>48.9</c:v>
                </c:pt>
                <c:pt idx="38">
                  <c:v>35.5</c:v>
                </c:pt>
                <c:pt idx="39">
                  <c:v>35.6</c:v>
                </c:pt>
                <c:pt idx="40">
                  <c:v>31.5</c:v>
                </c:pt>
                <c:pt idx="41">
                  <c:v>31.9</c:v>
                </c:pt>
                <c:pt idx="42">
                  <c:v>25.6</c:v>
                </c:pt>
                <c:pt idx="43">
                  <c:v>26.4</c:v>
                </c:pt>
                <c:pt idx="44">
                  <c:v>17.71</c:v>
                </c:pt>
                <c:pt idx="45">
                  <c:v>26.6</c:v>
                </c:pt>
                <c:pt idx="46">
                  <c:v>25.5</c:v>
                </c:pt>
                <c:pt idx="47">
                  <c:v>23.9</c:v>
                </c:pt>
                <c:pt idx="48">
                  <c:v>16.18</c:v>
                </c:pt>
                <c:pt idx="49">
                  <c:v>16.309999999999999</c:v>
                </c:pt>
                <c:pt idx="50">
                  <c:v>14.48</c:v>
                </c:pt>
                <c:pt idx="51">
                  <c:v>12.6</c:v>
                </c:pt>
                <c:pt idx="52">
                  <c:v>10.71</c:v>
                </c:pt>
                <c:pt idx="53">
                  <c:v>8.69</c:v>
                </c:pt>
                <c:pt idx="54">
                  <c:v>7.08</c:v>
                </c:pt>
                <c:pt idx="55">
                  <c:v>5.55</c:v>
                </c:pt>
                <c:pt idx="56">
                  <c:v>4.37</c:v>
                </c:pt>
                <c:pt idx="57">
                  <c:v>3.88</c:v>
                </c:pt>
                <c:pt idx="58">
                  <c:v>3.21</c:v>
                </c:pt>
                <c:pt idx="59">
                  <c:v>2.57</c:v>
                </c:pt>
                <c:pt idx="60">
                  <c:v>2.11</c:v>
                </c:pt>
                <c:pt idx="61">
                  <c:v>1.64</c:v>
                </c:pt>
                <c:pt idx="62">
                  <c:v>1.48</c:v>
                </c:pt>
                <c:pt idx="63">
                  <c:v>1.41</c:v>
                </c:pt>
                <c:pt idx="64">
                  <c:v>1.28</c:v>
                </c:pt>
                <c:pt idx="65">
                  <c:v>1.06</c:v>
                </c:pt>
                <c:pt idx="66">
                  <c:v>1.02</c:v>
                </c:pt>
                <c:pt idx="67">
                  <c:v>0.92</c:v>
                </c:pt>
                <c:pt idx="68">
                  <c:v>0.85</c:v>
                </c:pt>
                <c:pt idx="69">
                  <c:v>0.72</c:v>
                </c:pt>
                <c:pt idx="70">
                  <c:v>0.65</c:v>
                </c:pt>
                <c:pt idx="71">
                  <c:v>0.63</c:v>
                </c:pt>
                <c:pt idx="72">
                  <c:v>0.54</c:v>
                </c:pt>
                <c:pt idx="73">
                  <c:v>0.46</c:v>
                </c:pt>
                <c:pt idx="74">
                  <c:v>0.39</c:v>
                </c:pt>
                <c:pt idx="75">
                  <c:v>0.35</c:v>
                </c:pt>
                <c:pt idx="76">
                  <c:v>0.33</c:v>
                </c:pt>
                <c:pt idx="77">
                  <c:v>0.28999999999999998</c:v>
                </c:pt>
                <c:pt idx="78">
                  <c:v>0.26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C0-4CBF-9553-3369DD2970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1146048"/>
        <c:axId val="715289728"/>
      </c:scatterChart>
      <c:valAx>
        <c:axId val="1321146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Tensão(mV)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289728"/>
        <c:crosses val="autoZero"/>
        <c:crossBetween val="midCat"/>
      </c:valAx>
      <c:valAx>
        <c:axId val="715289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COrrente(mA)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1146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8037839020122488E-2"/>
                  <c:y val="0.295879629629629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'SOL1N-serie-SOL4N-com luz'!$B$6:$B$29</c:f>
              <c:numCache>
                <c:formatCode>General</c:formatCode>
                <c:ptCount val="24"/>
                <c:pt idx="0">
                  <c:v>127.7</c:v>
                </c:pt>
                <c:pt idx="1">
                  <c:v>132.80000000000001</c:v>
                </c:pt>
                <c:pt idx="2">
                  <c:v>129.19999999999999</c:v>
                </c:pt>
                <c:pt idx="3">
                  <c:v>129.6</c:v>
                </c:pt>
                <c:pt idx="4">
                  <c:v>130</c:v>
                </c:pt>
                <c:pt idx="5">
                  <c:v>132.19999999999999</c:v>
                </c:pt>
                <c:pt idx="6">
                  <c:v>146.4</c:v>
                </c:pt>
                <c:pt idx="7">
                  <c:v>168.8</c:v>
                </c:pt>
                <c:pt idx="8">
                  <c:v>178.7</c:v>
                </c:pt>
                <c:pt idx="9">
                  <c:v>683</c:v>
                </c:pt>
                <c:pt idx="10">
                  <c:v>405</c:v>
                </c:pt>
                <c:pt idx="11">
                  <c:v>361</c:v>
                </c:pt>
                <c:pt idx="12">
                  <c:v>393</c:v>
                </c:pt>
                <c:pt idx="13">
                  <c:v>243</c:v>
                </c:pt>
                <c:pt idx="14">
                  <c:v>240</c:v>
                </c:pt>
                <c:pt idx="15">
                  <c:v>244</c:v>
                </c:pt>
                <c:pt idx="16">
                  <c:v>180</c:v>
                </c:pt>
                <c:pt idx="17">
                  <c:v>177.7</c:v>
                </c:pt>
                <c:pt idx="18">
                  <c:v>198.4</c:v>
                </c:pt>
                <c:pt idx="19">
                  <c:v>429</c:v>
                </c:pt>
                <c:pt idx="20">
                  <c:v>449</c:v>
                </c:pt>
                <c:pt idx="21">
                  <c:v>870</c:v>
                </c:pt>
                <c:pt idx="22">
                  <c:v>844</c:v>
                </c:pt>
                <c:pt idx="23">
                  <c:v>961</c:v>
                </c:pt>
              </c:numCache>
            </c:numRef>
          </c:xVal>
          <c:yVal>
            <c:numRef>
              <c:f>'SOL1N-serie-SOL4N-com luz'!$C$6:$C$29</c:f>
              <c:numCache>
                <c:formatCode>General</c:formatCode>
                <c:ptCount val="24"/>
                <c:pt idx="0">
                  <c:v>46.7</c:v>
                </c:pt>
                <c:pt idx="1">
                  <c:v>47.2</c:v>
                </c:pt>
                <c:pt idx="2">
                  <c:v>47.1</c:v>
                </c:pt>
                <c:pt idx="3">
                  <c:v>47.3</c:v>
                </c:pt>
                <c:pt idx="4">
                  <c:v>47.5</c:v>
                </c:pt>
                <c:pt idx="5">
                  <c:v>47.8</c:v>
                </c:pt>
                <c:pt idx="6">
                  <c:v>47.8</c:v>
                </c:pt>
                <c:pt idx="7">
                  <c:v>47.8</c:v>
                </c:pt>
                <c:pt idx="8">
                  <c:v>47.7</c:v>
                </c:pt>
                <c:pt idx="9">
                  <c:v>48</c:v>
                </c:pt>
                <c:pt idx="10">
                  <c:v>48.4</c:v>
                </c:pt>
                <c:pt idx="11">
                  <c:v>48.5</c:v>
                </c:pt>
                <c:pt idx="12">
                  <c:v>48.6</c:v>
                </c:pt>
                <c:pt idx="13">
                  <c:v>48.4</c:v>
                </c:pt>
                <c:pt idx="14">
                  <c:v>48.4</c:v>
                </c:pt>
                <c:pt idx="15">
                  <c:v>48.5</c:v>
                </c:pt>
                <c:pt idx="16">
                  <c:v>48.3</c:v>
                </c:pt>
                <c:pt idx="17">
                  <c:v>48.2</c:v>
                </c:pt>
                <c:pt idx="18">
                  <c:v>48.6</c:v>
                </c:pt>
                <c:pt idx="19">
                  <c:v>48.5</c:v>
                </c:pt>
                <c:pt idx="20">
                  <c:v>48.8</c:v>
                </c:pt>
                <c:pt idx="21">
                  <c:v>48.8</c:v>
                </c:pt>
                <c:pt idx="22">
                  <c:v>49</c:v>
                </c:pt>
                <c:pt idx="23">
                  <c:v>49.2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7D-49F6-B36B-92E8A64E5C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1239424"/>
        <c:axId val="1426497888"/>
      </c:scatterChart>
      <c:valAx>
        <c:axId val="1411239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6497888"/>
        <c:crosses val="autoZero"/>
        <c:crossBetween val="midCat"/>
      </c:valAx>
      <c:valAx>
        <c:axId val="142649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1239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'SOL1N-serie-SOL4N-com luz'!$B$50:$B$84</c:f>
              <c:numCache>
                <c:formatCode>General</c:formatCode>
                <c:ptCount val="35"/>
                <c:pt idx="0">
                  <c:v>2350</c:v>
                </c:pt>
                <c:pt idx="1">
                  <c:v>2330</c:v>
                </c:pt>
                <c:pt idx="2">
                  <c:v>2300</c:v>
                </c:pt>
                <c:pt idx="3">
                  <c:v>2310</c:v>
                </c:pt>
                <c:pt idx="4">
                  <c:v>2350</c:v>
                </c:pt>
                <c:pt idx="5">
                  <c:v>2360</c:v>
                </c:pt>
                <c:pt idx="6">
                  <c:v>2370</c:v>
                </c:pt>
                <c:pt idx="7">
                  <c:v>2380</c:v>
                </c:pt>
                <c:pt idx="8">
                  <c:v>2390</c:v>
                </c:pt>
                <c:pt idx="9">
                  <c:v>2390</c:v>
                </c:pt>
                <c:pt idx="10">
                  <c:v>2400</c:v>
                </c:pt>
                <c:pt idx="11">
                  <c:v>2410</c:v>
                </c:pt>
                <c:pt idx="12">
                  <c:v>2410</c:v>
                </c:pt>
                <c:pt idx="13">
                  <c:v>2410</c:v>
                </c:pt>
                <c:pt idx="14">
                  <c:v>2410</c:v>
                </c:pt>
                <c:pt idx="15">
                  <c:v>2410</c:v>
                </c:pt>
                <c:pt idx="16">
                  <c:v>2410</c:v>
                </c:pt>
                <c:pt idx="17">
                  <c:v>2410</c:v>
                </c:pt>
                <c:pt idx="18">
                  <c:v>2410</c:v>
                </c:pt>
                <c:pt idx="19">
                  <c:v>2410</c:v>
                </c:pt>
                <c:pt idx="20">
                  <c:v>2410</c:v>
                </c:pt>
                <c:pt idx="21">
                  <c:v>2410</c:v>
                </c:pt>
                <c:pt idx="22">
                  <c:v>2410</c:v>
                </c:pt>
                <c:pt idx="23">
                  <c:v>2410</c:v>
                </c:pt>
                <c:pt idx="24">
                  <c:v>2410</c:v>
                </c:pt>
                <c:pt idx="25">
                  <c:v>2410</c:v>
                </c:pt>
                <c:pt idx="26">
                  <c:v>2410</c:v>
                </c:pt>
                <c:pt idx="27">
                  <c:v>2410</c:v>
                </c:pt>
                <c:pt idx="28">
                  <c:v>2410</c:v>
                </c:pt>
                <c:pt idx="29">
                  <c:v>2410</c:v>
                </c:pt>
                <c:pt idx="30">
                  <c:v>2410</c:v>
                </c:pt>
                <c:pt idx="31">
                  <c:v>2410</c:v>
                </c:pt>
                <c:pt idx="32">
                  <c:v>2410</c:v>
                </c:pt>
                <c:pt idx="33">
                  <c:v>2410</c:v>
                </c:pt>
                <c:pt idx="34">
                  <c:v>2410</c:v>
                </c:pt>
              </c:numCache>
            </c:numRef>
          </c:xVal>
          <c:yVal>
            <c:numRef>
              <c:f>'SOL1N-serie-SOL4N-com luz'!$C$50:$C$84</c:f>
              <c:numCache>
                <c:formatCode>General</c:formatCode>
                <c:ptCount val="35"/>
                <c:pt idx="0">
                  <c:v>17.71</c:v>
                </c:pt>
                <c:pt idx="1">
                  <c:v>26.6</c:v>
                </c:pt>
                <c:pt idx="2">
                  <c:v>25.5</c:v>
                </c:pt>
                <c:pt idx="3">
                  <c:v>23.9</c:v>
                </c:pt>
                <c:pt idx="4">
                  <c:v>16.18</c:v>
                </c:pt>
                <c:pt idx="5">
                  <c:v>16.309999999999999</c:v>
                </c:pt>
                <c:pt idx="6">
                  <c:v>14.48</c:v>
                </c:pt>
                <c:pt idx="7">
                  <c:v>12.6</c:v>
                </c:pt>
                <c:pt idx="8">
                  <c:v>10.71</c:v>
                </c:pt>
                <c:pt idx="9">
                  <c:v>8.69</c:v>
                </c:pt>
                <c:pt idx="10">
                  <c:v>7.08</c:v>
                </c:pt>
                <c:pt idx="11">
                  <c:v>5.55</c:v>
                </c:pt>
                <c:pt idx="12">
                  <c:v>4.37</c:v>
                </c:pt>
                <c:pt idx="13">
                  <c:v>3.88</c:v>
                </c:pt>
                <c:pt idx="14">
                  <c:v>3.21</c:v>
                </c:pt>
                <c:pt idx="15">
                  <c:v>2.57</c:v>
                </c:pt>
                <c:pt idx="16">
                  <c:v>2.11</c:v>
                </c:pt>
                <c:pt idx="17">
                  <c:v>1.64</c:v>
                </c:pt>
                <c:pt idx="18">
                  <c:v>1.48</c:v>
                </c:pt>
                <c:pt idx="19">
                  <c:v>1.41</c:v>
                </c:pt>
                <c:pt idx="20">
                  <c:v>1.28</c:v>
                </c:pt>
                <c:pt idx="21">
                  <c:v>1.06</c:v>
                </c:pt>
                <c:pt idx="22">
                  <c:v>1.02</c:v>
                </c:pt>
                <c:pt idx="23">
                  <c:v>0.92</c:v>
                </c:pt>
                <c:pt idx="24">
                  <c:v>0.85</c:v>
                </c:pt>
                <c:pt idx="25">
                  <c:v>0.72</c:v>
                </c:pt>
                <c:pt idx="26">
                  <c:v>0.65</c:v>
                </c:pt>
                <c:pt idx="27">
                  <c:v>0.63</c:v>
                </c:pt>
                <c:pt idx="28">
                  <c:v>0.54</c:v>
                </c:pt>
                <c:pt idx="29">
                  <c:v>0.46</c:v>
                </c:pt>
                <c:pt idx="30">
                  <c:v>0.39</c:v>
                </c:pt>
                <c:pt idx="31">
                  <c:v>0.35</c:v>
                </c:pt>
                <c:pt idx="32">
                  <c:v>0.33</c:v>
                </c:pt>
                <c:pt idx="33">
                  <c:v>0.28999999999999998</c:v>
                </c:pt>
                <c:pt idx="34">
                  <c:v>0.26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7B-4DC9-860D-A77D7D0809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598464"/>
        <c:axId val="57910816"/>
      </c:scatterChart>
      <c:valAx>
        <c:axId val="67598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10816"/>
        <c:crosses val="autoZero"/>
        <c:crossBetween val="midCat"/>
      </c:valAx>
      <c:valAx>
        <c:axId val="5791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98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Inicio2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7102362204724409E-2"/>
                  <c:y val="0.266350976961213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'SOL1N-serie-SOL4N-com luz'!$B$25:$B$38</c:f>
              <c:numCache>
                <c:formatCode>General</c:formatCode>
                <c:ptCount val="14"/>
                <c:pt idx="0">
                  <c:v>429</c:v>
                </c:pt>
                <c:pt idx="1">
                  <c:v>449</c:v>
                </c:pt>
                <c:pt idx="2">
                  <c:v>870</c:v>
                </c:pt>
                <c:pt idx="3">
                  <c:v>844</c:v>
                </c:pt>
                <c:pt idx="4">
                  <c:v>961</c:v>
                </c:pt>
                <c:pt idx="5">
                  <c:v>1360</c:v>
                </c:pt>
                <c:pt idx="6">
                  <c:v>1354</c:v>
                </c:pt>
                <c:pt idx="7">
                  <c:v>1620</c:v>
                </c:pt>
                <c:pt idx="8">
                  <c:v>1559</c:v>
                </c:pt>
                <c:pt idx="9">
                  <c:v>1549</c:v>
                </c:pt>
                <c:pt idx="10">
                  <c:v>1615</c:v>
                </c:pt>
                <c:pt idx="11">
                  <c:v>1590</c:v>
                </c:pt>
                <c:pt idx="12">
                  <c:v>1595</c:v>
                </c:pt>
                <c:pt idx="13">
                  <c:v>1612</c:v>
                </c:pt>
              </c:numCache>
            </c:numRef>
          </c:xVal>
          <c:yVal>
            <c:numRef>
              <c:f>'SOL1N-serie-SOL4N-com luz'!$C$25:$C$38</c:f>
              <c:numCache>
                <c:formatCode>General</c:formatCode>
                <c:ptCount val="14"/>
                <c:pt idx="0">
                  <c:v>48.5</c:v>
                </c:pt>
                <c:pt idx="1">
                  <c:v>48.8</c:v>
                </c:pt>
                <c:pt idx="2">
                  <c:v>48.8</c:v>
                </c:pt>
                <c:pt idx="3">
                  <c:v>49</c:v>
                </c:pt>
                <c:pt idx="4">
                  <c:v>49.2</c:v>
                </c:pt>
                <c:pt idx="5">
                  <c:v>49.4</c:v>
                </c:pt>
                <c:pt idx="6">
                  <c:v>49.3</c:v>
                </c:pt>
                <c:pt idx="7">
                  <c:v>48.9</c:v>
                </c:pt>
                <c:pt idx="8">
                  <c:v>49.1</c:v>
                </c:pt>
                <c:pt idx="9">
                  <c:v>49.1</c:v>
                </c:pt>
                <c:pt idx="10">
                  <c:v>48.8</c:v>
                </c:pt>
                <c:pt idx="11">
                  <c:v>49</c:v>
                </c:pt>
                <c:pt idx="12">
                  <c:v>49.1</c:v>
                </c:pt>
                <c:pt idx="13">
                  <c:v>49.3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43-463C-985D-81B62BB0DA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9611344"/>
        <c:axId val="200646640"/>
      </c:scatterChart>
      <c:valAx>
        <c:axId val="279611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646640"/>
        <c:crosses val="autoZero"/>
        <c:crossBetween val="midCat"/>
      </c:valAx>
      <c:valAx>
        <c:axId val="20064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611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268605</xdr:colOff>
      <xdr:row>12</xdr:row>
      <xdr:rowOff>38100</xdr:rowOff>
    </xdr:from>
    <xdr:to>
      <xdr:col>7</xdr:col>
      <xdr:colOff>478155</xdr:colOff>
      <xdr:row>27</xdr:row>
      <xdr:rowOff>38100</xdr:rowOff>
    </xdr:to>
    <xdr:graphicFrame macro="">
      <xdr:nvGraphicFramePr>
        <xdr:cNvPr id="161" name="Chart 1">
          <a:extLst>
            <a:ext uri="{FF2B5EF4-FFF2-40B4-BE49-F238E27FC236}">
              <a16:creationId xmlns:a16="http://schemas.microsoft.com/office/drawing/2014/main" id="{886056A2-481F-B6B4-FA32-10287B0E0F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323850</xdr:colOff>
      <xdr:row>28</xdr:row>
      <xdr:rowOff>0</xdr:rowOff>
    </xdr:from>
    <xdr:to>
      <xdr:col>6</xdr:col>
      <xdr:colOff>3676650</xdr:colOff>
      <xdr:row>43</xdr:row>
      <xdr:rowOff>28575</xdr:rowOff>
    </xdr:to>
    <xdr:graphicFrame macro="">
      <xdr:nvGraphicFramePr>
        <xdr:cNvPr id="163" name="Gráfico 4">
          <a:extLst>
            <a:ext uri="{FF2B5EF4-FFF2-40B4-BE49-F238E27FC236}">
              <a16:creationId xmlns:a16="http://schemas.microsoft.com/office/drawing/2014/main" id="{25E33969-F947-A6B0-9253-69C00D927636}"/>
            </a:ext>
            <a:ext uri="{147F2762-F138-4A5C-976F-8EAC2B608ADB}">
              <a16:predDERef xmlns:a16="http://schemas.microsoft.com/office/drawing/2014/main" pred="{886056A2-481F-B6B4-FA32-10287B0E0F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323850</xdr:colOff>
      <xdr:row>43</xdr:row>
      <xdr:rowOff>95250</xdr:rowOff>
    </xdr:from>
    <xdr:to>
      <xdr:col>6</xdr:col>
      <xdr:colOff>3676650</xdr:colOff>
      <xdr:row>58</xdr:row>
      <xdr:rowOff>123825</xdr:rowOff>
    </xdr:to>
    <xdr:graphicFrame macro="">
      <xdr:nvGraphicFramePr>
        <xdr:cNvPr id="167" name="Gráfico 30">
          <a:extLst>
            <a:ext uri="{FF2B5EF4-FFF2-40B4-BE49-F238E27FC236}">
              <a16:creationId xmlns:a16="http://schemas.microsoft.com/office/drawing/2014/main" id="{1107805E-AD60-06F3-4E98-1C784086D1F4}"/>
            </a:ext>
            <a:ext uri="{147F2762-F138-4A5C-976F-8EAC2B608ADB}">
              <a16:predDERef xmlns:a16="http://schemas.microsoft.com/office/drawing/2014/main" pred="{25E33969-F947-A6B0-9253-69C00D9276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50800</xdr:colOff>
      <xdr:row>2</xdr:row>
      <xdr:rowOff>165100</xdr:rowOff>
    </xdr:from>
    <xdr:to>
      <xdr:col>14</xdr:col>
      <xdr:colOff>355600</xdr:colOff>
      <xdr:row>17</xdr:row>
      <xdr:rowOff>149225</xdr:rowOff>
    </xdr:to>
    <xdr:graphicFrame macro="">
      <xdr:nvGraphicFramePr>
        <xdr:cNvPr id="9" name="Chart 1">
          <a:extLst>
            <a:ext uri="{FF2B5EF4-FFF2-40B4-BE49-F238E27FC236}">
              <a16:creationId xmlns:a16="http://schemas.microsoft.com/office/drawing/2014/main" id="{08B17AED-7A9F-B97D-45FA-E645843E82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333375</xdr:colOff>
      <xdr:row>49</xdr:row>
      <xdr:rowOff>95250</xdr:rowOff>
    </xdr:from>
    <xdr:to>
      <xdr:col>17</xdr:col>
      <xdr:colOff>28575</xdr:colOff>
      <xdr:row>64</xdr:row>
      <xdr:rowOff>123825</xdr:rowOff>
    </xdr:to>
    <xdr:graphicFrame macro="">
      <xdr:nvGraphicFramePr>
        <xdr:cNvPr id="29" name="Gráfico 3">
          <a:extLst>
            <a:ext uri="{FF2B5EF4-FFF2-40B4-BE49-F238E27FC236}">
              <a16:creationId xmlns:a16="http://schemas.microsoft.com/office/drawing/2014/main" id="{C34868BC-FCFB-0654-69C0-33AE3B49A1EB}"/>
            </a:ext>
            <a:ext uri="{147F2762-F138-4A5C-976F-8EAC2B608ADB}">
              <a16:predDERef xmlns:a16="http://schemas.microsoft.com/office/drawing/2014/main" pred="{08B17AED-7A9F-B97D-45FA-E645843E82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9525</xdr:colOff>
      <xdr:row>70</xdr:row>
      <xdr:rowOff>171450</xdr:rowOff>
    </xdr:from>
    <xdr:to>
      <xdr:col>17</xdr:col>
      <xdr:colOff>314325</xdr:colOff>
      <xdr:row>86</xdr:row>
      <xdr:rowOff>19050</xdr:rowOff>
    </xdr:to>
    <xdr:graphicFrame macro="">
      <xdr:nvGraphicFramePr>
        <xdr:cNvPr id="21" name="Gráfico 4">
          <a:extLst>
            <a:ext uri="{FF2B5EF4-FFF2-40B4-BE49-F238E27FC236}">
              <a16:creationId xmlns:a16="http://schemas.microsoft.com/office/drawing/2014/main" id="{71EF99F9-6BE3-9693-FB9A-8C0352A7BFCA}"/>
            </a:ext>
            <a:ext uri="{147F2762-F138-4A5C-976F-8EAC2B608ADB}">
              <a16:predDERef xmlns:a16="http://schemas.microsoft.com/office/drawing/2014/main" pred="{C34868BC-FCFB-0654-69C0-33AE3B49A1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1419860</xdr:colOff>
      <xdr:row>1</xdr:row>
      <xdr:rowOff>156210</xdr:rowOff>
    </xdr:from>
    <xdr:to>
      <xdr:col>17</xdr:col>
      <xdr:colOff>219710</xdr:colOff>
      <xdr:row>16</xdr:row>
      <xdr:rowOff>156210</xdr:rowOff>
    </xdr:to>
    <xdr:graphicFrame macro="">
      <xdr:nvGraphicFramePr>
        <xdr:cNvPr id="4" name="Chart 2">
          <a:extLst>
            <a:ext uri="{FF2B5EF4-FFF2-40B4-BE49-F238E27FC236}">
              <a16:creationId xmlns:a16="http://schemas.microsoft.com/office/drawing/2014/main" id="{426212E9-C14F-E0F6-E725-4AE82EBE6C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381000</xdr:colOff>
      <xdr:row>23</xdr:row>
      <xdr:rowOff>123825</xdr:rowOff>
    </xdr:from>
    <xdr:to>
      <xdr:col>18</xdr:col>
      <xdr:colOff>76200</xdr:colOff>
      <xdr:row>38</xdr:row>
      <xdr:rowOff>152400</xdr:rowOff>
    </xdr:to>
    <xdr:graphicFrame macro="">
      <xdr:nvGraphicFramePr>
        <xdr:cNvPr id="31" name="Gráfico 3">
          <a:extLst>
            <a:ext uri="{FF2B5EF4-FFF2-40B4-BE49-F238E27FC236}">
              <a16:creationId xmlns:a16="http://schemas.microsoft.com/office/drawing/2014/main" id="{BBC13F06-25FE-A6FF-73E0-D746ADC1161D}"/>
            </a:ext>
            <a:ext uri="{147F2762-F138-4A5C-976F-8EAC2B608ADB}">
              <a16:predDERef xmlns:a16="http://schemas.microsoft.com/office/drawing/2014/main" pred="{426212E9-C14F-E0F6-E725-4AE82EBE6C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304800</xdr:colOff>
      <xdr:row>55</xdr:row>
      <xdr:rowOff>123825</xdr:rowOff>
    </xdr:from>
    <xdr:to>
      <xdr:col>18</xdr:col>
      <xdr:colOff>0</xdr:colOff>
      <xdr:row>70</xdr:row>
      <xdr:rowOff>152400</xdr:rowOff>
    </xdr:to>
    <xdr:graphicFrame macro="">
      <xdr:nvGraphicFramePr>
        <xdr:cNvPr id="33" name="Gráfico 4">
          <a:extLst>
            <a:ext uri="{FF2B5EF4-FFF2-40B4-BE49-F238E27FC236}">
              <a16:creationId xmlns:a16="http://schemas.microsoft.com/office/drawing/2014/main" id="{0CC74EED-E705-869C-0E07-24D74414CDB1}"/>
            </a:ext>
            <a:ext uri="{147F2762-F138-4A5C-976F-8EAC2B608ADB}">
              <a16:predDERef xmlns:a16="http://schemas.microsoft.com/office/drawing/2014/main" pred="{BBC13F06-25FE-A6FF-73E0-D746ADC116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197485</xdr:colOff>
      <xdr:row>6</xdr:row>
      <xdr:rowOff>66675</xdr:rowOff>
    </xdr:from>
    <xdr:to>
      <xdr:col>23</xdr:col>
      <xdr:colOff>445135</xdr:colOff>
      <xdr:row>21</xdr:row>
      <xdr:rowOff>66675</xdr:rowOff>
    </xdr:to>
    <xdr:graphicFrame macro="">
      <xdr:nvGraphicFramePr>
        <xdr:cNvPr id="16" name="Chart 1">
          <a:extLst>
            <a:ext uri="{FF2B5EF4-FFF2-40B4-BE49-F238E27FC236}">
              <a16:creationId xmlns:a16="http://schemas.microsoft.com/office/drawing/2014/main" id="{3D9F72A3-76C8-A7B1-8D2F-53C112E2C4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571500</xdr:colOff>
      <xdr:row>28</xdr:row>
      <xdr:rowOff>133350</xdr:rowOff>
    </xdr:from>
    <xdr:to>
      <xdr:col>22</xdr:col>
      <xdr:colOff>266700</xdr:colOff>
      <xdr:row>43</xdr:row>
      <xdr:rowOff>161925</xdr:rowOff>
    </xdr:to>
    <xdr:graphicFrame macro="">
      <xdr:nvGraphicFramePr>
        <xdr:cNvPr id="18" name="Gráfico 2">
          <a:extLst>
            <a:ext uri="{FF2B5EF4-FFF2-40B4-BE49-F238E27FC236}">
              <a16:creationId xmlns:a16="http://schemas.microsoft.com/office/drawing/2014/main" id="{C49C74E2-5BDF-A547-D2CD-3B432D3B2F0F}"/>
            </a:ext>
            <a:ext uri="{147F2762-F138-4A5C-976F-8EAC2B608ADB}">
              <a16:predDERef xmlns:a16="http://schemas.microsoft.com/office/drawing/2014/main" pred="{3D9F72A3-76C8-A7B1-8D2F-53C112E2C4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466725</xdr:colOff>
      <xdr:row>46</xdr:row>
      <xdr:rowOff>57150</xdr:rowOff>
    </xdr:from>
    <xdr:to>
      <xdr:col>22</xdr:col>
      <xdr:colOff>161925</xdr:colOff>
      <xdr:row>61</xdr:row>
      <xdr:rowOff>85725</xdr:rowOff>
    </xdr:to>
    <xdr:graphicFrame macro="">
      <xdr:nvGraphicFramePr>
        <xdr:cNvPr id="20" name="Gráfico 3">
          <a:extLst>
            <a:ext uri="{FF2B5EF4-FFF2-40B4-BE49-F238E27FC236}">
              <a16:creationId xmlns:a16="http://schemas.microsoft.com/office/drawing/2014/main" id="{A7B7C855-81E3-EC54-CF70-0E9B58A05881}"/>
            </a:ext>
            <a:ext uri="{147F2762-F138-4A5C-976F-8EAC2B608ADB}">
              <a16:predDERef xmlns:a16="http://schemas.microsoft.com/office/drawing/2014/main" pred="{C49C74E2-5BDF-A547-D2CD-3B432D3B2F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444500</xdr:colOff>
      <xdr:row>2</xdr:row>
      <xdr:rowOff>177800</xdr:rowOff>
    </xdr:from>
    <xdr:to>
      <xdr:col>17</xdr:col>
      <xdr:colOff>482600</xdr:colOff>
      <xdr:row>20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8448934-44FA-C1D4-1BD7-D6F9EC56FF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155575</xdr:colOff>
      <xdr:row>20</xdr:row>
      <xdr:rowOff>57150</xdr:rowOff>
    </xdr:from>
    <xdr:to>
      <xdr:col>16</xdr:col>
      <xdr:colOff>460375</xdr:colOff>
      <xdr:row>35</xdr:row>
      <xdr:rowOff>38100</xdr:rowOff>
    </xdr:to>
    <xdr:graphicFrame macro="">
      <xdr:nvGraphicFramePr>
        <xdr:cNvPr id="7" name="Chart 1">
          <a:extLst>
            <a:ext uri="{FF2B5EF4-FFF2-40B4-BE49-F238E27FC236}">
              <a16:creationId xmlns:a16="http://schemas.microsoft.com/office/drawing/2014/main" id="{3C20F75E-5E9B-B935-001C-53906456D6AC}"/>
            </a:ext>
            <a:ext uri="{147F2762-F138-4A5C-976F-8EAC2B608ADB}">
              <a16:predDERef xmlns:a16="http://schemas.microsoft.com/office/drawing/2014/main" pred="{18448934-44FA-C1D4-1BD7-D6F9EC56FF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390525</xdr:colOff>
      <xdr:row>36</xdr:row>
      <xdr:rowOff>171450</xdr:rowOff>
    </xdr:from>
    <xdr:to>
      <xdr:col>20</xdr:col>
      <xdr:colOff>85725</xdr:colOff>
      <xdr:row>51</xdr:row>
      <xdr:rowOff>152400</xdr:rowOff>
    </xdr:to>
    <xdr:graphicFrame macro="">
      <xdr:nvGraphicFramePr>
        <xdr:cNvPr id="8" name="Chart 4">
          <a:extLst>
            <a:ext uri="{FF2B5EF4-FFF2-40B4-BE49-F238E27FC236}">
              <a16:creationId xmlns:a16="http://schemas.microsoft.com/office/drawing/2014/main" id="{4B637EB6-0D40-FD57-7306-4DE3EE0F67FD}"/>
            </a:ext>
            <a:ext uri="{147F2762-F138-4A5C-976F-8EAC2B608ADB}">
              <a16:predDERef xmlns:a16="http://schemas.microsoft.com/office/drawing/2014/main" pred="{3C20F75E-5E9B-B935-001C-53906456D6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314325</xdr:colOff>
      <xdr:row>20</xdr:row>
      <xdr:rowOff>50800</xdr:rowOff>
    </xdr:from>
    <xdr:to>
      <xdr:col>25</xdr:col>
      <xdr:colOff>9525</xdr:colOff>
      <xdr:row>35</xdr:row>
      <xdr:rowOff>31750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F917322-C197-8F8D-50EC-31EE51166E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A98B7-0258-4949-BD74-ECC877751514}">
  <dimension ref="A2:P107"/>
  <sheetViews>
    <sheetView topLeftCell="A22" zoomScale="80" workbookViewId="0">
      <selection activeCell="J46" sqref="J46"/>
    </sheetView>
  </sheetViews>
  <sheetFormatPr defaultRowHeight="14.45"/>
  <cols>
    <col min="3" max="3" width="12.42578125" bestFit="1" customWidth="1"/>
    <col min="6" max="6" width="18.5703125" customWidth="1"/>
    <col min="7" max="7" width="59.5703125" bestFit="1" customWidth="1"/>
  </cols>
  <sheetData>
    <row r="2" spans="1:11">
      <c r="A2" t="s">
        <v>0</v>
      </c>
      <c r="C2" t="s">
        <v>1</v>
      </c>
      <c r="D2" t="s">
        <v>2</v>
      </c>
    </row>
    <row r="3" spans="1:11">
      <c r="A3">
        <f>72*46*(10^-6)</f>
        <v>3.3119999999999998E-3</v>
      </c>
      <c r="G3" t="s">
        <v>3</v>
      </c>
    </row>
    <row r="4" spans="1:11">
      <c r="G4" t="s">
        <v>4</v>
      </c>
    </row>
    <row r="5" spans="1:11">
      <c r="G5" t="s">
        <v>5</v>
      </c>
    </row>
    <row r="6" spans="1:11">
      <c r="E6">
        <f>C6*'SOL4N-sem luz'!A3</f>
        <v>0</v>
      </c>
      <c r="G6" t="s">
        <v>6</v>
      </c>
      <c r="K6">
        <f>72*46*(10^-6)</f>
        <v>3.3119999999999998E-3</v>
      </c>
    </row>
    <row r="7" spans="1:11">
      <c r="G7" t="s">
        <v>7</v>
      </c>
    </row>
    <row r="8" spans="1:11">
      <c r="A8" t="s">
        <v>8</v>
      </c>
      <c r="B8" t="s">
        <v>9</v>
      </c>
      <c r="C8" t="s">
        <v>10</v>
      </c>
      <c r="D8" t="s">
        <v>11</v>
      </c>
      <c r="G8" t="s">
        <v>12</v>
      </c>
    </row>
    <row r="9" spans="1:11">
      <c r="A9">
        <v>186.8</v>
      </c>
      <c r="B9">
        <v>19.100000000000001</v>
      </c>
      <c r="C9" cm="1">
        <f t="array" ref="C9:C99">D9:D99*B9:B99</f>
        <v>3.5678800000000006</v>
      </c>
      <c r="D9" cm="1">
        <f t="array" ref="D9:D99">A9:A99*10^(-3)</f>
        <v>0.18680000000000002</v>
      </c>
      <c r="G9" t="s">
        <v>13</v>
      </c>
    </row>
    <row r="10" spans="1:11">
      <c r="A10">
        <v>182.5</v>
      </c>
      <c r="B10">
        <v>23.3</v>
      </c>
      <c r="C10">
        <v>4.2522500000000001</v>
      </c>
      <c r="D10">
        <v>0.1825</v>
      </c>
    </row>
    <row r="11" spans="1:11">
      <c r="A11">
        <v>174.8</v>
      </c>
      <c r="B11">
        <v>26.9</v>
      </c>
      <c r="C11">
        <v>4.7021199999999999</v>
      </c>
      <c r="D11">
        <v>0.17480000000000001</v>
      </c>
    </row>
    <row r="12" spans="1:11">
      <c r="A12">
        <v>174.4</v>
      </c>
      <c r="B12">
        <v>27.9</v>
      </c>
      <c r="C12">
        <v>4.8657599999999999</v>
      </c>
      <c r="D12">
        <v>0.1744</v>
      </c>
      <c r="G12" t="s">
        <v>14</v>
      </c>
    </row>
    <row r="13" spans="1:11">
      <c r="A13">
        <v>178.8</v>
      </c>
      <c r="B13">
        <v>30.8</v>
      </c>
      <c r="C13">
        <v>5.5070400000000008</v>
      </c>
      <c r="D13">
        <v>0.17880000000000001</v>
      </c>
      <c r="I13" t="s">
        <v>15</v>
      </c>
    </row>
    <row r="14" spans="1:11">
      <c r="A14">
        <v>179.8</v>
      </c>
      <c r="B14">
        <v>31</v>
      </c>
      <c r="C14">
        <v>5.5738000000000003</v>
      </c>
      <c r="D14">
        <v>0.17980000000000002</v>
      </c>
    </row>
    <row r="15" spans="1:11">
      <c r="A15">
        <v>180.5</v>
      </c>
      <c r="B15">
        <v>31.7</v>
      </c>
      <c r="C15">
        <v>5.7218499999999999</v>
      </c>
      <c r="D15">
        <v>0.18049999999999999</v>
      </c>
    </row>
    <row r="16" spans="1:11">
      <c r="A16">
        <v>180.5</v>
      </c>
      <c r="B16">
        <v>32</v>
      </c>
      <c r="C16">
        <v>5.7759999999999998</v>
      </c>
      <c r="D16">
        <v>0.18049999999999999</v>
      </c>
    </row>
    <row r="17" spans="1:16">
      <c r="A17">
        <v>175.4</v>
      </c>
      <c r="B17">
        <v>36.299999999999997</v>
      </c>
      <c r="C17">
        <v>6.3670199999999992</v>
      </c>
      <c r="D17">
        <v>0.1754</v>
      </c>
    </row>
    <row r="18" spans="1:16">
      <c r="A18">
        <v>175.6</v>
      </c>
      <c r="B18">
        <v>42.4</v>
      </c>
      <c r="C18">
        <v>7.4454399999999996</v>
      </c>
      <c r="D18">
        <v>0.17560000000000001</v>
      </c>
    </row>
    <row r="19" spans="1:16">
      <c r="A19">
        <v>176.3</v>
      </c>
      <c r="B19">
        <v>44</v>
      </c>
      <c r="C19">
        <v>7.757200000000001</v>
      </c>
      <c r="D19">
        <v>0.17630000000000001</v>
      </c>
    </row>
    <row r="20" spans="1:16">
      <c r="A20">
        <v>181.2</v>
      </c>
      <c r="B20">
        <v>45.2</v>
      </c>
      <c r="C20">
        <v>8.1902400000000011</v>
      </c>
      <c r="D20">
        <v>0.1812</v>
      </c>
    </row>
    <row r="21" spans="1:16">
      <c r="A21">
        <v>175.7</v>
      </c>
      <c r="B21">
        <v>43.8</v>
      </c>
      <c r="C21">
        <v>7.6956599999999993</v>
      </c>
      <c r="D21">
        <v>0.1757</v>
      </c>
    </row>
    <row r="22" spans="1:16">
      <c r="A22">
        <v>180.9</v>
      </c>
      <c r="B22">
        <v>45.1</v>
      </c>
      <c r="C22">
        <v>8.1585900000000002</v>
      </c>
      <c r="D22">
        <v>0.18090000000000001</v>
      </c>
    </row>
    <row r="23" spans="1:16">
      <c r="A23">
        <v>185.2</v>
      </c>
      <c r="B23">
        <v>46.1</v>
      </c>
      <c r="C23">
        <v>8.5377200000000002</v>
      </c>
      <c r="D23">
        <v>0.1852</v>
      </c>
    </row>
    <row r="24" spans="1:16">
      <c r="A24">
        <v>174.4</v>
      </c>
      <c r="B24">
        <v>50</v>
      </c>
      <c r="C24">
        <v>8.7200000000000006</v>
      </c>
      <c r="D24">
        <v>0.1744</v>
      </c>
    </row>
    <row r="25" spans="1:16">
      <c r="A25">
        <v>176.5</v>
      </c>
      <c r="B25">
        <v>51</v>
      </c>
      <c r="C25">
        <v>9.0015000000000001</v>
      </c>
      <c r="D25">
        <v>0.17649999999999999</v>
      </c>
    </row>
    <row r="26" spans="1:16">
      <c r="A26">
        <v>173.8</v>
      </c>
      <c r="B26">
        <v>59.3</v>
      </c>
      <c r="C26">
        <v>10.306340000000001</v>
      </c>
      <c r="D26">
        <v>0.17380000000000001</v>
      </c>
    </row>
    <row r="27" spans="1:16">
      <c r="A27">
        <v>173.8</v>
      </c>
      <c r="B27">
        <v>61</v>
      </c>
      <c r="C27">
        <v>10.601800000000001</v>
      </c>
      <c r="D27">
        <v>0.17380000000000001</v>
      </c>
    </row>
    <row r="28" spans="1:16">
      <c r="A28">
        <v>177.9</v>
      </c>
      <c r="B28">
        <v>62.4</v>
      </c>
      <c r="C28">
        <v>11.100960000000001</v>
      </c>
      <c r="D28">
        <v>0.1779</v>
      </c>
    </row>
    <row r="29" spans="1:16">
      <c r="A29">
        <v>182</v>
      </c>
      <c r="B29">
        <v>63.4</v>
      </c>
      <c r="C29">
        <v>11.5388</v>
      </c>
      <c r="D29">
        <v>0.182</v>
      </c>
      <c r="P29" t="e" cm="1">
        <f t="array" ref="P29">'SOL4N-com luz'!J39V</f>
        <v>#NAME?</v>
      </c>
    </row>
    <row r="30" spans="1:16">
      <c r="A30">
        <v>181.3</v>
      </c>
      <c r="B30">
        <v>63.6</v>
      </c>
      <c r="C30">
        <v>11.530680000000002</v>
      </c>
      <c r="D30">
        <v>0.18130000000000002</v>
      </c>
      <c r="I30" t="s">
        <v>16</v>
      </c>
    </row>
    <row r="31" spans="1:16">
      <c r="A31">
        <v>182</v>
      </c>
      <c r="B31">
        <v>63.8</v>
      </c>
      <c r="C31">
        <v>11.611599999999999</v>
      </c>
      <c r="D31">
        <v>0.182</v>
      </c>
      <c r="I31">
        <f>(1/0.0196)*(10^3)</f>
        <v>51020.408163265311</v>
      </c>
    </row>
    <row r="32" spans="1:16">
      <c r="A32">
        <v>181.9</v>
      </c>
      <c r="B32">
        <v>64</v>
      </c>
      <c r="C32">
        <v>11.6416</v>
      </c>
      <c r="D32">
        <v>0.18190000000000001</v>
      </c>
    </row>
    <row r="33" spans="1:9">
      <c r="A33">
        <v>182.8</v>
      </c>
      <c r="B33">
        <v>75.5</v>
      </c>
      <c r="C33">
        <v>13.801400000000001</v>
      </c>
      <c r="D33">
        <v>0.18280000000000002</v>
      </c>
    </row>
    <row r="34" spans="1:9">
      <c r="A34">
        <v>176.4</v>
      </c>
      <c r="B34">
        <v>73.099999999999994</v>
      </c>
      <c r="C34">
        <v>12.894839999999999</v>
      </c>
      <c r="D34">
        <v>0.1764</v>
      </c>
    </row>
    <row r="35" spans="1:9">
      <c r="A35">
        <v>176.8</v>
      </c>
      <c r="B35">
        <v>73.900000000000006</v>
      </c>
      <c r="C35">
        <v>13.065520000000001</v>
      </c>
      <c r="D35">
        <v>0.17680000000000001</v>
      </c>
    </row>
    <row r="36" spans="1:9">
      <c r="A36">
        <v>175.1</v>
      </c>
      <c r="B36">
        <v>83.1</v>
      </c>
      <c r="C36">
        <v>14.55081</v>
      </c>
      <c r="D36">
        <v>0.17510000000000001</v>
      </c>
    </row>
    <row r="37" spans="1:9">
      <c r="A37">
        <v>181.2</v>
      </c>
      <c r="B37">
        <v>85.9</v>
      </c>
      <c r="C37">
        <v>15.565080000000002</v>
      </c>
      <c r="D37">
        <v>0.1812</v>
      </c>
    </row>
    <row r="38" spans="1:9">
      <c r="A38">
        <v>177.1</v>
      </c>
      <c r="B38">
        <v>93</v>
      </c>
      <c r="C38">
        <v>16.470300000000002</v>
      </c>
      <c r="D38">
        <v>0.17710000000000001</v>
      </c>
    </row>
    <row r="39" spans="1:9">
      <c r="A39">
        <v>177.5</v>
      </c>
      <c r="B39">
        <v>91</v>
      </c>
      <c r="C39">
        <v>16.1525</v>
      </c>
      <c r="D39">
        <v>0.17749999999999999</v>
      </c>
    </row>
    <row r="40" spans="1:9">
      <c r="A40">
        <v>183.2</v>
      </c>
      <c r="B40">
        <v>93.8</v>
      </c>
      <c r="C40">
        <v>17.184159999999999</v>
      </c>
      <c r="D40">
        <v>0.1832</v>
      </c>
    </row>
    <row r="41" spans="1:9">
      <c r="A41">
        <v>180.8</v>
      </c>
      <c r="B41">
        <v>97.5</v>
      </c>
      <c r="C41">
        <v>17.628</v>
      </c>
      <c r="D41">
        <v>0.18080000000000002</v>
      </c>
    </row>
    <row r="42" spans="1:9">
      <c r="A42">
        <v>181.9</v>
      </c>
      <c r="B42">
        <v>97.9</v>
      </c>
      <c r="C42">
        <v>17.808010000000003</v>
      </c>
      <c r="D42">
        <v>0.18190000000000001</v>
      </c>
    </row>
    <row r="43" spans="1:9">
      <c r="A43">
        <v>175.7</v>
      </c>
      <c r="B43">
        <v>102.5</v>
      </c>
      <c r="C43">
        <v>18.009249999999998</v>
      </c>
      <c r="D43">
        <v>0.1757</v>
      </c>
    </row>
    <row r="44" spans="1:9">
      <c r="A44">
        <v>183.8</v>
      </c>
      <c r="B44">
        <v>107.2</v>
      </c>
      <c r="C44">
        <v>19.703360000000004</v>
      </c>
      <c r="D44">
        <v>0.18380000000000002</v>
      </c>
    </row>
    <row r="45" spans="1:9">
      <c r="A45">
        <v>176.6</v>
      </c>
      <c r="B45">
        <v>103.1</v>
      </c>
      <c r="C45">
        <v>18.207460000000001</v>
      </c>
      <c r="D45">
        <v>0.17660000000000001</v>
      </c>
      <c r="I45" t="s">
        <v>17</v>
      </c>
    </row>
    <row r="46" spans="1:9">
      <c r="A46">
        <v>172.7</v>
      </c>
      <c r="B46">
        <v>100.6</v>
      </c>
      <c r="C46">
        <v>17.373619999999999</v>
      </c>
      <c r="D46">
        <v>0.17269999999999999</v>
      </c>
      <c r="I46">
        <f>(1/0.1452)*(10^3)</f>
        <v>6887.0523415977959</v>
      </c>
    </row>
    <row r="47" spans="1:9">
      <c r="A47">
        <v>172.3</v>
      </c>
      <c r="B47">
        <v>112.6</v>
      </c>
      <c r="C47">
        <v>19.400980000000001</v>
      </c>
      <c r="D47">
        <v>0.17230000000000001</v>
      </c>
    </row>
    <row r="48" spans="1:9">
      <c r="A48">
        <v>171.5</v>
      </c>
      <c r="B48">
        <v>113.1</v>
      </c>
      <c r="C48">
        <v>19.396650000000001</v>
      </c>
      <c r="D48">
        <v>0.17150000000000001</v>
      </c>
    </row>
    <row r="49" spans="1:4">
      <c r="A49">
        <v>171.5</v>
      </c>
      <c r="B49">
        <v>124.1</v>
      </c>
      <c r="C49">
        <v>21.283149999999999</v>
      </c>
      <c r="D49">
        <v>0.17150000000000001</v>
      </c>
    </row>
    <row r="50" spans="1:4">
      <c r="A50">
        <v>173</v>
      </c>
      <c r="B50">
        <v>125.1</v>
      </c>
      <c r="C50">
        <v>21.642300000000002</v>
      </c>
      <c r="D50">
        <v>0.17300000000000001</v>
      </c>
    </row>
    <row r="51" spans="1:4">
      <c r="A51">
        <v>172.2</v>
      </c>
      <c r="B51">
        <v>133.80000000000001</v>
      </c>
      <c r="C51">
        <v>23.04036</v>
      </c>
      <c r="D51">
        <v>0.17219999999999999</v>
      </c>
    </row>
    <row r="52" spans="1:4">
      <c r="A52">
        <v>177.6</v>
      </c>
      <c r="B52">
        <v>137.80000000000001</v>
      </c>
      <c r="C52">
        <v>24.473280000000003</v>
      </c>
      <c r="D52">
        <v>0.17760000000000001</v>
      </c>
    </row>
    <row r="53" spans="1:4">
      <c r="A53">
        <v>175.4</v>
      </c>
      <c r="B53">
        <v>136</v>
      </c>
      <c r="C53">
        <v>23.854399999999998</v>
      </c>
      <c r="D53">
        <v>0.1754</v>
      </c>
    </row>
    <row r="54" spans="1:4">
      <c r="A54">
        <v>168.2</v>
      </c>
      <c r="B54">
        <v>143.1</v>
      </c>
      <c r="C54">
        <v>24.069419999999997</v>
      </c>
      <c r="D54">
        <v>0.16819999999999999</v>
      </c>
    </row>
    <row r="55" spans="1:4">
      <c r="A55">
        <v>171.3</v>
      </c>
      <c r="B55">
        <v>145.69999999999999</v>
      </c>
      <c r="C55">
        <v>24.958410000000001</v>
      </c>
      <c r="D55">
        <v>0.17130000000000001</v>
      </c>
    </row>
    <row r="56" spans="1:4">
      <c r="A56">
        <v>176.5</v>
      </c>
      <c r="B56">
        <v>159.30000000000001</v>
      </c>
      <c r="C56">
        <v>28.11645</v>
      </c>
      <c r="D56">
        <v>0.17649999999999999</v>
      </c>
    </row>
    <row r="57" spans="1:4">
      <c r="A57">
        <v>170.1</v>
      </c>
      <c r="B57">
        <v>153.5</v>
      </c>
      <c r="C57">
        <v>26.11035</v>
      </c>
      <c r="D57">
        <v>0.1701</v>
      </c>
    </row>
    <row r="58" spans="1:4">
      <c r="A58">
        <v>168.4</v>
      </c>
      <c r="B58">
        <v>161.19999999999999</v>
      </c>
      <c r="C58">
        <v>27.146080000000001</v>
      </c>
      <c r="D58">
        <v>0.16840000000000002</v>
      </c>
    </row>
    <row r="59" spans="1:4">
      <c r="A59">
        <v>170.7</v>
      </c>
      <c r="B59">
        <v>163.4</v>
      </c>
      <c r="C59">
        <v>27.892379999999999</v>
      </c>
      <c r="D59">
        <v>0.17069999999999999</v>
      </c>
    </row>
    <row r="60" spans="1:4">
      <c r="A60">
        <v>169.8</v>
      </c>
      <c r="B60">
        <v>176.3</v>
      </c>
      <c r="C60">
        <v>29.935740000000003</v>
      </c>
      <c r="D60">
        <v>0.16980000000000001</v>
      </c>
    </row>
    <row r="61" spans="1:4">
      <c r="A61">
        <v>173.6</v>
      </c>
      <c r="B61">
        <v>180.9</v>
      </c>
      <c r="C61">
        <v>31.404240000000001</v>
      </c>
      <c r="D61">
        <v>0.1736</v>
      </c>
    </row>
    <row r="62" spans="1:4">
      <c r="A62">
        <v>167.2</v>
      </c>
      <c r="B62">
        <v>184.4</v>
      </c>
      <c r="C62">
        <v>30.831679999999999</v>
      </c>
      <c r="D62">
        <v>0.16719999999999999</v>
      </c>
    </row>
    <row r="63" spans="1:4">
      <c r="A63">
        <v>175.4</v>
      </c>
      <c r="B63">
        <v>192</v>
      </c>
      <c r="C63">
        <v>33.6768</v>
      </c>
      <c r="D63">
        <v>0.1754</v>
      </c>
    </row>
    <row r="64" spans="1:4">
      <c r="A64">
        <v>175.3</v>
      </c>
      <c r="B64">
        <v>209</v>
      </c>
      <c r="C64">
        <v>36.637700000000002</v>
      </c>
      <c r="D64">
        <v>0.17530000000000001</v>
      </c>
    </row>
    <row r="65" spans="1:4">
      <c r="A65">
        <v>174.8</v>
      </c>
      <c r="B65">
        <v>219</v>
      </c>
      <c r="C65">
        <v>38.281200000000005</v>
      </c>
      <c r="D65">
        <v>0.17480000000000001</v>
      </c>
    </row>
    <row r="66" spans="1:4">
      <c r="A66">
        <v>175.9</v>
      </c>
      <c r="B66">
        <v>225</v>
      </c>
      <c r="C66">
        <v>39.577500000000001</v>
      </c>
      <c r="D66">
        <v>0.1759</v>
      </c>
    </row>
    <row r="67" spans="1:4">
      <c r="A67">
        <v>174.2</v>
      </c>
      <c r="B67">
        <v>237</v>
      </c>
      <c r="C67">
        <v>41.285399999999996</v>
      </c>
      <c r="D67">
        <v>0.17419999999999999</v>
      </c>
    </row>
    <row r="68" spans="1:4">
      <c r="A68">
        <v>167.1</v>
      </c>
      <c r="B68">
        <v>233</v>
      </c>
      <c r="C68">
        <v>38.9343</v>
      </c>
      <c r="D68">
        <v>0.1671</v>
      </c>
    </row>
    <row r="69" spans="1:4">
      <c r="A69">
        <v>167.1</v>
      </c>
      <c r="B69">
        <v>250</v>
      </c>
      <c r="C69">
        <v>41.774999999999999</v>
      </c>
      <c r="D69">
        <v>0.1671</v>
      </c>
    </row>
    <row r="70" spans="1:4">
      <c r="A70">
        <v>167</v>
      </c>
      <c r="B70">
        <v>261</v>
      </c>
      <c r="C70">
        <v>43.587000000000003</v>
      </c>
      <c r="D70">
        <v>0.16700000000000001</v>
      </c>
    </row>
    <row r="71" spans="1:4">
      <c r="A71">
        <v>174.7</v>
      </c>
      <c r="B71">
        <v>273</v>
      </c>
      <c r="C71">
        <v>47.693100000000001</v>
      </c>
      <c r="D71">
        <v>0.17469999999999999</v>
      </c>
    </row>
    <row r="72" spans="1:4">
      <c r="A72">
        <v>175.2</v>
      </c>
      <c r="B72">
        <v>284</v>
      </c>
      <c r="C72">
        <v>49.756799999999998</v>
      </c>
      <c r="D72">
        <v>0.17519999999999999</v>
      </c>
    </row>
    <row r="73" spans="1:4">
      <c r="A73">
        <v>172.6</v>
      </c>
      <c r="B73">
        <v>296</v>
      </c>
      <c r="C73">
        <v>51.089600000000004</v>
      </c>
      <c r="D73">
        <v>0.1726</v>
      </c>
    </row>
    <row r="74" spans="1:4">
      <c r="A74">
        <v>175.1</v>
      </c>
      <c r="B74">
        <v>302</v>
      </c>
      <c r="C74">
        <v>52.880200000000002</v>
      </c>
      <c r="D74">
        <v>0.17510000000000001</v>
      </c>
    </row>
    <row r="75" spans="1:4">
      <c r="A75">
        <v>176.5</v>
      </c>
      <c r="B75">
        <v>314</v>
      </c>
      <c r="C75">
        <v>55.420999999999999</v>
      </c>
      <c r="D75">
        <v>0.17649999999999999</v>
      </c>
    </row>
    <row r="76" spans="1:4">
      <c r="A76">
        <v>177.9</v>
      </c>
      <c r="B76">
        <v>327</v>
      </c>
      <c r="C76">
        <v>58.173299999999998</v>
      </c>
      <c r="D76">
        <v>0.1779</v>
      </c>
    </row>
    <row r="77" spans="1:4">
      <c r="A77">
        <v>177.9</v>
      </c>
      <c r="B77">
        <v>335</v>
      </c>
      <c r="C77">
        <v>59.596499999999999</v>
      </c>
      <c r="D77">
        <v>0.1779</v>
      </c>
    </row>
    <row r="78" spans="1:4">
      <c r="A78">
        <v>181.1</v>
      </c>
      <c r="B78">
        <v>354</v>
      </c>
      <c r="C78">
        <v>64.109400000000008</v>
      </c>
      <c r="D78">
        <v>0.18110000000000001</v>
      </c>
    </row>
    <row r="79" spans="1:4">
      <c r="A79">
        <v>182.4</v>
      </c>
      <c r="B79">
        <v>364</v>
      </c>
      <c r="C79">
        <v>66.393600000000006</v>
      </c>
      <c r="D79">
        <v>0.18240000000000001</v>
      </c>
    </row>
    <row r="80" spans="1:4">
      <c r="A80">
        <v>184.6</v>
      </c>
      <c r="B80">
        <v>378</v>
      </c>
      <c r="C80">
        <v>69.77879999999999</v>
      </c>
      <c r="D80">
        <v>0.18459999999999999</v>
      </c>
    </row>
    <row r="81" spans="1:4">
      <c r="A81">
        <v>185.8</v>
      </c>
      <c r="B81">
        <v>398</v>
      </c>
      <c r="C81">
        <v>73.948400000000007</v>
      </c>
      <c r="D81">
        <v>0.18580000000000002</v>
      </c>
    </row>
    <row r="82" spans="1:4">
      <c r="A82">
        <v>189.6</v>
      </c>
      <c r="B82">
        <v>419</v>
      </c>
      <c r="C82">
        <v>79.442399999999992</v>
      </c>
      <c r="D82">
        <v>0.18959999999999999</v>
      </c>
    </row>
    <row r="83" spans="1:4">
      <c r="A83">
        <v>187.9</v>
      </c>
      <c r="B83">
        <v>434</v>
      </c>
      <c r="C83">
        <v>81.548600000000008</v>
      </c>
      <c r="D83">
        <v>0.18790000000000001</v>
      </c>
    </row>
    <row r="84" spans="1:4">
      <c r="A84">
        <v>187.1</v>
      </c>
      <c r="B84">
        <v>442</v>
      </c>
      <c r="C84">
        <v>82.6982</v>
      </c>
      <c r="D84">
        <v>0.18709999999999999</v>
      </c>
    </row>
    <row r="85" spans="1:4">
      <c r="A85">
        <v>184.5</v>
      </c>
      <c r="B85">
        <v>457</v>
      </c>
      <c r="C85">
        <v>84.316500000000005</v>
      </c>
      <c r="D85">
        <v>0.1845</v>
      </c>
    </row>
    <row r="86" spans="1:4">
      <c r="A86">
        <v>187.7</v>
      </c>
      <c r="B86">
        <v>478</v>
      </c>
      <c r="C86">
        <v>89.720600000000005</v>
      </c>
      <c r="D86">
        <v>0.18770000000000001</v>
      </c>
    </row>
    <row r="87" spans="1:4">
      <c r="A87">
        <v>187</v>
      </c>
      <c r="B87">
        <v>492</v>
      </c>
      <c r="C87">
        <v>92.004000000000005</v>
      </c>
      <c r="D87">
        <v>0.187</v>
      </c>
    </row>
    <row r="88" spans="1:4">
      <c r="A88">
        <v>183.8</v>
      </c>
      <c r="B88">
        <v>505</v>
      </c>
      <c r="C88">
        <v>92.819000000000003</v>
      </c>
      <c r="D88">
        <v>0.18380000000000002</v>
      </c>
    </row>
    <row r="89" spans="1:4">
      <c r="A89">
        <v>178</v>
      </c>
      <c r="B89">
        <v>535</v>
      </c>
      <c r="C89">
        <v>95.22999999999999</v>
      </c>
      <c r="D89">
        <v>0.17799999999999999</v>
      </c>
    </row>
    <row r="90" spans="1:4">
      <c r="A90">
        <v>169.5</v>
      </c>
      <c r="B90">
        <v>557</v>
      </c>
      <c r="C90">
        <v>94.411500000000004</v>
      </c>
      <c r="D90">
        <v>0.16950000000000001</v>
      </c>
    </row>
    <row r="91" spans="1:4">
      <c r="A91">
        <v>171.7</v>
      </c>
      <c r="B91">
        <v>584</v>
      </c>
      <c r="C91">
        <v>100.27279999999999</v>
      </c>
      <c r="D91">
        <v>0.17169999999999999</v>
      </c>
    </row>
    <row r="92" spans="1:4">
      <c r="A92">
        <v>167.8</v>
      </c>
      <c r="B92">
        <v>594</v>
      </c>
      <c r="C92">
        <v>99.673200000000008</v>
      </c>
      <c r="D92">
        <v>0.1678</v>
      </c>
    </row>
    <row r="93" spans="1:4">
      <c r="A93">
        <v>166.4</v>
      </c>
      <c r="B93">
        <v>604</v>
      </c>
      <c r="C93">
        <v>100.50560000000002</v>
      </c>
      <c r="D93">
        <v>0.16640000000000002</v>
      </c>
    </row>
    <row r="94" spans="1:4">
      <c r="A94">
        <v>164.2</v>
      </c>
      <c r="B94">
        <v>620</v>
      </c>
      <c r="C94">
        <v>101.80399999999999</v>
      </c>
      <c r="D94">
        <v>0.16419999999999998</v>
      </c>
    </row>
    <row r="95" spans="1:4">
      <c r="A95">
        <v>163.80000000000001</v>
      </c>
      <c r="B95">
        <v>639</v>
      </c>
      <c r="C95">
        <v>104.6682</v>
      </c>
      <c r="D95">
        <v>0.1638</v>
      </c>
    </row>
    <row r="96" spans="1:4">
      <c r="A96">
        <v>161.4</v>
      </c>
      <c r="B96">
        <v>657</v>
      </c>
      <c r="C96">
        <v>106.03980000000001</v>
      </c>
      <c r="D96">
        <v>0.16140000000000002</v>
      </c>
    </row>
    <row r="97" spans="1:7">
      <c r="A97">
        <v>160.30000000000001</v>
      </c>
      <c r="B97">
        <v>672</v>
      </c>
      <c r="C97">
        <v>107.72160000000002</v>
      </c>
      <c r="D97">
        <v>0.16030000000000003</v>
      </c>
    </row>
    <row r="98" spans="1:7">
      <c r="A98">
        <v>161.9</v>
      </c>
      <c r="B98">
        <v>690</v>
      </c>
      <c r="C98">
        <v>111.71100000000001</v>
      </c>
      <c r="D98">
        <v>0.16190000000000002</v>
      </c>
    </row>
    <row r="99" spans="1:7">
      <c r="A99">
        <v>165</v>
      </c>
      <c r="B99">
        <v>704</v>
      </c>
      <c r="C99">
        <v>116.16000000000001</v>
      </c>
      <c r="D99">
        <v>0.16500000000000001</v>
      </c>
    </row>
    <row r="101" spans="1:7">
      <c r="F101" t="s">
        <v>18</v>
      </c>
      <c r="G101" t="s">
        <v>19</v>
      </c>
    </row>
    <row r="102" spans="1:7">
      <c r="B102" t="s">
        <v>20</v>
      </c>
      <c r="F102">
        <f>MAX(B9:B99)</f>
        <v>704</v>
      </c>
      <c r="G102">
        <f>MAX(A9:A99)</f>
        <v>189.6</v>
      </c>
    </row>
    <row r="103" spans="1:7">
      <c r="B103">
        <f>MAX(C9:C99)</f>
        <v>116.16000000000001</v>
      </c>
    </row>
    <row r="106" spans="1:7">
      <c r="B106" t="s">
        <v>21</v>
      </c>
      <c r="C106" t="s">
        <v>22</v>
      </c>
      <c r="D106" t="s">
        <v>23</v>
      </c>
      <c r="E106" t="s">
        <v>24</v>
      </c>
      <c r="F106" t="s">
        <v>25</v>
      </c>
    </row>
    <row r="107" spans="1:7">
      <c r="B107">
        <v>0.70399999999999996</v>
      </c>
      <c r="C107">
        <v>1.896E-4</v>
      </c>
      <c r="D107">
        <v>2.4</v>
      </c>
      <c r="E107">
        <v>0.22</v>
      </c>
      <c r="F107">
        <f>(B107*C107)/(D107*E107)</f>
        <v>2.5279999999999996E-4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2E5DF-EFAD-483C-AE04-514EE9C7F2A4}">
  <dimension ref="A4:V95"/>
  <sheetViews>
    <sheetView tabSelected="1" workbookViewId="0">
      <selection activeCell="U9" sqref="U9"/>
    </sheetView>
  </sheetViews>
  <sheetFormatPr defaultRowHeight="14.45"/>
  <cols>
    <col min="1" max="1" width="22.28515625" bestFit="1" customWidth="1"/>
    <col min="3" max="3" width="8" bestFit="1" customWidth="1"/>
    <col min="5" max="5" width="9.140625" bestFit="1" customWidth="1"/>
  </cols>
  <sheetData>
    <row r="4" spans="1:22">
      <c r="U4">
        <v>23.2</v>
      </c>
      <c r="V4">
        <v>7.63</v>
      </c>
    </row>
    <row r="5" spans="1:22">
      <c r="A5" t="s">
        <v>26</v>
      </c>
      <c r="C5" t="s">
        <v>27</v>
      </c>
      <c r="E5" t="s">
        <v>28</v>
      </c>
      <c r="U5">
        <v>29.5</v>
      </c>
      <c r="V5">
        <v>7.58</v>
      </c>
    </row>
    <row r="6" spans="1:22">
      <c r="A6">
        <v>0.17</v>
      </c>
      <c r="C6">
        <f>(A6*1000)/(5.69)</f>
        <v>29.876977152899823</v>
      </c>
      <c r="E6">
        <f>C6*0.003312</f>
        <v>9.8952548330404205E-2</v>
      </c>
      <c r="U6">
        <v>77.099999999999994</v>
      </c>
      <c r="V6">
        <v>7.59</v>
      </c>
    </row>
    <row r="7" spans="1:22">
      <c r="U7">
        <v>34.200000000000003</v>
      </c>
      <c r="V7">
        <v>7.63</v>
      </c>
    </row>
    <row r="8" spans="1:22">
      <c r="U8">
        <v>75.7</v>
      </c>
      <c r="V8">
        <v>7.63</v>
      </c>
    </row>
    <row r="9" spans="1:22">
      <c r="A9" t="s">
        <v>29</v>
      </c>
      <c r="B9" t="s">
        <v>9</v>
      </c>
      <c r="C9" t="s">
        <v>30</v>
      </c>
      <c r="E9" t="s">
        <v>31</v>
      </c>
      <c r="U9">
        <v>163.6</v>
      </c>
      <c r="V9">
        <v>7.6</v>
      </c>
    </row>
    <row r="10" spans="1:22">
      <c r="A10">
        <v>7.63</v>
      </c>
      <c r="B10">
        <v>23.2</v>
      </c>
      <c r="C10" cm="1">
        <f t="array" ref="C10:C62">(A10:A62*B10:B62)*(10^-6)</f>
        <v>1.7701599999999997E-4</v>
      </c>
      <c r="E10">
        <f>MAX(_xlfn.ANCHORARRAY(C10))</f>
        <v>9.7395799999999994E-3</v>
      </c>
      <c r="U10">
        <v>155.4</v>
      </c>
      <c r="V10">
        <v>7.57</v>
      </c>
    </row>
    <row r="11" spans="1:22">
      <c r="A11">
        <v>7.58</v>
      </c>
      <c r="B11">
        <v>29.5</v>
      </c>
      <c r="C11">
        <v>2.2361000000000001E-4</v>
      </c>
      <c r="U11">
        <v>226</v>
      </c>
      <c r="V11">
        <v>7.61</v>
      </c>
    </row>
    <row r="12" spans="1:22">
      <c r="A12">
        <v>7.59</v>
      </c>
      <c r="B12">
        <v>77.099999999999994</v>
      </c>
      <c r="C12">
        <v>5.8518899999999996E-4</v>
      </c>
      <c r="E12" t="s">
        <v>32</v>
      </c>
      <c r="U12">
        <v>255</v>
      </c>
      <c r="V12">
        <v>7.62</v>
      </c>
    </row>
    <row r="13" spans="1:22">
      <c r="A13">
        <v>7.63</v>
      </c>
      <c r="B13">
        <v>34.200000000000003</v>
      </c>
      <c r="C13">
        <v>2.6094600000000002E-4</v>
      </c>
      <c r="E13">
        <v>6.83</v>
      </c>
      <c r="U13">
        <v>280</v>
      </c>
      <c r="V13">
        <v>7.6</v>
      </c>
    </row>
    <row r="14" spans="1:22" ht="15">
      <c r="A14">
        <v>7.63</v>
      </c>
      <c r="B14">
        <v>75.7</v>
      </c>
      <c r="C14">
        <v>5.7759100000000002E-4</v>
      </c>
      <c r="U14">
        <v>290</v>
      </c>
      <c r="V14">
        <v>7.61</v>
      </c>
    </row>
    <row r="15" spans="1:22" ht="15">
      <c r="A15">
        <v>7.6</v>
      </c>
      <c r="B15">
        <v>163.6</v>
      </c>
      <c r="C15">
        <v>1.2433599999999998E-3</v>
      </c>
      <c r="E15" t="s">
        <v>33</v>
      </c>
      <c r="U15">
        <v>326</v>
      </c>
      <c r="V15">
        <v>7.6</v>
      </c>
    </row>
    <row r="16" spans="1:22" ht="15">
      <c r="A16">
        <v>7.57</v>
      </c>
      <c r="B16">
        <v>155.4</v>
      </c>
      <c r="C16">
        <v>1.1763780000000001E-3</v>
      </c>
      <c r="E16">
        <v>1426</v>
      </c>
      <c r="U16">
        <v>352</v>
      </c>
      <c r="V16">
        <v>7.56</v>
      </c>
    </row>
    <row r="17" spans="1:22" ht="15">
      <c r="A17">
        <v>7.61</v>
      </c>
      <c r="B17">
        <v>226</v>
      </c>
      <c r="C17">
        <v>1.7198600000000001E-3</v>
      </c>
      <c r="U17">
        <v>373</v>
      </c>
      <c r="V17">
        <v>7.64</v>
      </c>
    </row>
    <row r="18" spans="1:22" ht="15">
      <c r="A18">
        <v>7.62</v>
      </c>
      <c r="B18">
        <v>255</v>
      </c>
      <c r="C18">
        <v>1.9431000000000001E-3</v>
      </c>
      <c r="U18">
        <v>453</v>
      </c>
      <c r="V18">
        <v>7.65</v>
      </c>
    </row>
    <row r="19" spans="1:22" ht="15">
      <c r="A19">
        <v>7.6</v>
      </c>
      <c r="B19">
        <v>280</v>
      </c>
      <c r="C19">
        <v>2.1280000000000001E-3</v>
      </c>
      <c r="E19" t="s">
        <v>25</v>
      </c>
      <c r="U19">
        <v>396</v>
      </c>
      <c r="V19">
        <v>7.63</v>
      </c>
    </row>
    <row r="20" spans="1:22" ht="15">
      <c r="A20">
        <v>7.61</v>
      </c>
      <c r="B20">
        <v>290</v>
      </c>
      <c r="C20">
        <v>2.2068999999999999E-3</v>
      </c>
      <c r="E20">
        <f>(E13*E16)/(2.4*0.22*(10^6))</f>
        <v>1.8446174242424243E-2</v>
      </c>
      <c r="S20" t="s">
        <v>16</v>
      </c>
      <c r="U20">
        <v>413</v>
      </c>
      <c r="V20">
        <v>7.7</v>
      </c>
    </row>
    <row r="21" spans="1:22" ht="15">
      <c r="A21">
        <v>7.6</v>
      </c>
      <c r="B21">
        <v>326</v>
      </c>
      <c r="C21">
        <v>2.4775999999999999E-3</v>
      </c>
      <c r="S21">
        <f>1/(2*(10^-5))</f>
        <v>49999.999999999993</v>
      </c>
      <c r="U21">
        <v>444</v>
      </c>
      <c r="V21">
        <v>7.68</v>
      </c>
    </row>
    <row r="22" spans="1:22" ht="15">
      <c r="A22">
        <v>7.56</v>
      </c>
      <c r="B22">
        <v>352</v>
      </c>
      <c r="C22">
        <v>2.6611199999999999E-3</v>
      </c>
      <c r="E22" t="s">
        <v>34</v>
      </c>
      <c r="U22">
        <v>465</v>
      </c>
      <c r="V22">
        <v>7.57</v>
      </c>
    </row>
    <row r="23" spans="1:22" ht="15">
      <c r="A23">
        <v>7.64</v>
      </c>
      <c r="B23">
        <v>373</v>
      </c>
      <c r="C23">
        <v>2.8497199999999996E-3</v>
      </c>
      <c r="E23">
        <f>(E10/E6)*100</f>
        <v>9.842677287581699</v>
      </c>
      <c r="U23">
        <v>497</v>
      </c>
      <c r="V23">
        <v>7.61</v>
      </c>
    </row>
    <row r="24" spans="1:22" ht="15">
      <c r="A24">
        <v>7.65</v>
      </c>
      <c r="B24">
        <v>453</v>
      </c>
      <c r="C24">
        <v>3.4654500000000001E-3</v>
      </c>
      <c r="U24">
        <v>526</v>
      </c>
      <c r="V24">
        <v>7.62</v>
      </c>
    </row>
    <row r="25" spans="1:22" ht="15">
      <c r="A25">
        <v>7.63</v>
      </c>
      <c r="B25">
        <v>396</v>
      </c>
      <c r="C25">
        <v>3.02148E-3</v>
      </c>
      <c r="U25">
        <v>642</v>
      </c>
      <c r="V25">
        <v>7.68</v>
      </c>
    </row>
    <row r="26" spans="1:22" ht="15">
      <c r="A26">
        <v>7.7</v>
      </c>
      <c r="B26">
        <v>413</v>
      </c>
      <c r="C26">
        <v>3.1800999999999999E-3</v>
      </c>
      <c r="U26">
        <v>768</v>
      </c>
      <c r="V26">
        <v>7.61</v>
      </c>
    </row>
    <row r="27" spans="1:22" ht="15">
      <c r="A27">
        <v>7.68</v>
      </c>
      <c r="B27">
        <v>444</v>
      </c>
      <c r="C27">
        <v>3.4099199999999999E-3</v>
      </c>
      <c r="U27">
        <v>810</v>
      </c>
      <c r="V27">
        <v>7.59</v>
      </c>
    </row>
    <row r="28" spans="1:22" ht="15">
      <c r="A28">
        <v>7.57</v>
      </c>
      <c r="B28">
        <v>465</v>
      </c>
      <c r="C28">
        <v>3.5200499999999998E-3</v>
      </c>
      <c r="U28">
        <v>941</v>
      </c>
      <c r="V28">
        <v>7.59</v>
      </c>
    </row>
    <row r="29" spans="1:22" ht="15">
      <c r="A29">
        <v>7.61</v>
      </c>
      <c r="B29">
        <v>497</v>
      </c>
      <c r="C29">
        <v>3.7821700000000001E-3</v>
      </c>
      <c r="U29">
        <v>1074</v>
      </c>
      <c r="V29">
        <v>7.52</v>
      </c>
    </row>
    <row r="30" spans="1:22" ht="15">
      <c r="A30">
        <v>7.62</v>
      </c>
      <c r="B30">
        <v>526</v>
      </c>
      <c r="C30">
        <v>4.0081199999999996E-3</v>
      </c>
      <c r="E30" t="s">
        <v>35</v>
      </c>
      <c r="U30">
        <v>1277</v>
      </c>
      <c r="V30">
        <v>7.22</v>
      </c>
    </row>
    <row r="31" spans="1:22" ht="15">
      <c r="A31">
        <v>7.68</v>
      </c>
      <c r="B31">
        <v>642</v>
      </c>
      <c r="C31">
        <v>4.9305599999999996E-3</v>
      </c>
      <c r="E31">
        <f>1.381*(10^-23)</f>
        <v>1.3810000000000002E-23</v>
      </c>
      <c r="U31">
        <v>1310</v>
      </c>
      <c r="V31">
        <v>7.18</v>
      </c>
    </row>
    <row r="32" spans="1:22" ht="15">
      <c r="A32">
        <v>7.61</v>
      </c>
      <c r="B32">
        <v>768</v>
      </c>
      <c r="C32">
        <v>5.84448E-3</v>
      </c>
      <c r="U32">
        <v>1324</v>
      </c>
      <c r="V32">
        <v>7.11</v>
      </c>
    </row>
    <row r="33" spans="1:22" ht="15">
      <c r="A33">
        <v>7.59</v>
      </c>
      <c r="B33">
        <v>810</v>
      </c>
      <c r="C33">
        <v>6.1478999999999995E-3</v>
      </c>
      <c r="E33" t="s">
        <v>36</v>
      </c>
      <c r="U33">
        <v>1457</v>
      </c>
      <c r="V33">
        <v>6.64</v>
      </c>
    </row>
    <row r="34" spans="1:22" ht="15">
      <c r="A34">
        <v>7.59</v>
      </c>
      <c r="B34">
        <v>941</v>
      </c>
      <c r="C34">
        <v>7.1421899999999997E-3</v>
      </c>
      <c r="E34">
        <f>1.602*(10^-19)</f>
        <v>1.602E-19</v>
      </c>
      <c r="U34">
        <v>1351</v>
      </c>
      <c r="V34">
        <v>7.08</v>
      </c>
    </row>
    <row r="35" spans="1:22" ht="15">
      <c r="A35">
        <v>7.52</v>
      </c>
      <c r="B35">
        <v>1074</v>
      </c>
      <c r="C35">
        <v>8.0764799999999987E-3</v>
      </c>
      <c r="U35">
        <v>1371</v>
      </c>
      <c r="V35">
        <v>7.04</v>
      </c>
    </row>
    <row r="36" spans="1:22" ht="15">
      <c r="A36">
        <v>7.22</v>
      </c>
      <c r="B36">
        <v>1277</v>
      </c>
      <c r="C36">
        <v>9.2199399999999994E-3</v>
      </c>
      <c r="U36">
        <v>1426</v>
      </c>
      <c r="V36">
        <v>6.83</v>
      </c>
    </row>
    <row r="37" spans="1:22" ht="15">
      <c r="A37">
        <v>7.18</v>
      </c>
      <c r="B37">
        <v>1310</v>
      </c>
      <c r="C37">
        <v>9.4057999999999989E-3</v>
      </c>
      <c r="E37" t="s">
        <v>37</v>
      </c>
      <c r="U37">
        <v>1454</v>
      </c>
      <c r="V37">
        <v>6.69</v>
      </c>
    </row>
    <row r="38" spans="1:22" ht="15">
      <c r="A38">
        <v>7.11</v>
      </c>
      <c r="B38">
        <v>1324</v>
      </c>
      <c r="C38">
        <v>9.4136400000000009E-3</v>
      </c>
      <c r="E38">
        <f>((1.426-2.4)*E34)/((E31*298)*LN(1-(E13/220)))</f>
        <v>1202.2179371572392</v>
      </c>
      <c r="U38">
        <v>1506</v>
      </c>
      <c r="V38">
        <v>6.4</v>
      </c>
    </row>
    <row r="39" spans="1:22" ht="15">
      <c r="A39">
        <v>6.64</v>
      </c>
      <c r="B39">
        <v>1457</v>
      </c>
      <c r="C39">
        <v>9.6744799999999992E-3</v>
      </c>
      <c r="U39">
        <v>1491</v>
      </c>
      <c r="V39">
        <v>6.47</v>
      </c>
    </row>
    <row r="40" spans="1:22" ht="15">
      <c r="A40">
        <v>7.08</v>
      </c>
      <c r="B40">
        <v>1351</v>
      </c>
      <c r="C40">
        <v>9.5650800000000001E-3</v>
      </c>
      <c r="K40" t="s">
        <v>38</v>
      </c>
      <c r="U40">
        <v>1540</v>
      </c>
      <c r="V40">
        <v>6.14</v>
      </c>
    </row>
    <row r="41" spans="1:22" ht="15">
      <c r="A41">
        <v>7.04</v>
      </c>
      <c r="B41">
        <v>1371</v>
      </c>
      <c r="C41">
        <v>9.6518400000000001E-3</v>
      </c>
      <c r="U41">
        <v>1614</v>
      </c>
      <c r="V41">
        <v>5.38</v>
      </c>
    </row>
    <row r="42" spans="1:22" ht="15">
      <c r="A42">
        <v>6.83</v>
      </c>
      <c r="B42">
        <v>1426</v>
      </c>
      <c r="C42">
        <v>9.7395799999999994E-3</v>
      </c>
      <c r="U42">
        <v>1598</v>
      </c>
      <c r="V42">
        <v>5.64</v>
      </c>
    </row>
    <row r="43" spans="1:22" ht="15">
      <c r="A43">
        <v>6.69</v>
      </c>
      <c r="B43">
        <v>1454</v>
      </c>
      <c r="C43">
        <v>9.7272599999999997E-3</v>
      </c>
      <c r="U43">
        <v>1649</v>
      </c>
      <c r="V43">
        <v>5.05</v>
      </c>
    </row>
    <row r="44" spans="1:22" ht="15">
      <c r="A44">
        <v>6.4</v>
      </c>
      <c r="B44">
        <v>1506</v>
      </c>
      <c r="C44">
        <v>9.6383999999999984E-3</v>
      </c>
      <c r="U44">
        <v>1672</v>
      </c>
      <c r="V44">
        <v>4.6100000000000003</v>
      </c>
    </row>
    <row r="45" spans="1:22" ht="15">
      <c r="A45">
        <v>6.47</v>
      </c>
      <c r="B45">
        <v>1491</v>
      </c>
      <c r="C45">
        <v>9.6467700000000007E-3</v>
      </c>
      <c r="U45">
        <v>1699</v>
      </c>
      <c r="V45">
        <v>4.21</v>
      </c>
    </row>
    <row r="46" spans="1:22" ht="15">
      <c r="A46">
        <v>6.14</v>
      </c>
      <c r="B46">
        <v>1540</v>
      </c>
      <c r="C46">
        <v>9.4555999999999998E-3</v>
      </c>
      <c r="U46">
        <v>1746</v>
      </c>
      <c r="V46">
        <v>3.21</v>
      </c>
    </row>
    <row r="47" spans="1:22" ht="15">
      <c r="A47">
        <v>5.38</v>
      </c>
      <c r="B47">
        <v>1614</v>
      </c>
      <c r="C47">
        <v>8.6833199999999996E-3</v>
      </c>
      <c r="U47">
        <v>1762</v>
      </c>
      <c r="V47">
        <v>2.85</v>
      </c>
    </row>
    <row r="48" spans="1:22" ht="15">
      <c r="A48">
        <v>5.64</v>
      </c>
      <c r="B48">
        <v>1598</v>
      </c>
      <c r="C48">
        <v>9.0127199999999984E-3</v>
      </c>
      <c r="N48" t="s">
        <v>39</v>
      </c>
      <c r="U48">
        <v>1770</v>
      </c>
      <c r="V48">
        <v>2.59</v>
      </c>
    </row>
    <row r="49" spans="1:22" ht="15">
      <c r="A49">
        <v>5.05</v>
      </c>
      <c r="B49">
        <v>1649</v>
      </c>
      <c r="C49">
        <v>8.3274499999999984E-3</v>
      </c>
      <c r="U49">
        <v>1795</v>
      </c>
      <c r="V49">
        <v>1.82</v>
      </c>
    </row>
    <row r="50" spans="1:22" ht="15">
      <c r="A50">
        <v>4.6100000000000003</v>
      </c>
      <c r="B50">
        <v>1672</v>
      </c>
      <c r="C50">
        <v>7.7079200000000009E-3</v>
      </c>
      <c r="U50">
        <v>1811</v>
      </c>
      <c r="V50">
        <v>1.36</v>
      </c>
    </row>
    <row r="51" spans="1:22" ht="15">
      <c r="A51">
        <v>4.21</v>
      </c>
      <c r="B51">
        <v>1699</v>
      </c>
      <c r="C51">
        <v>7.15279E-3</v>
      </c>
      <c r="U51">
        <v>1824</v>
      </c>
      <c r="V51">
        <v>0.86</v>
      </c>
    </row>
    <row r="52" spans="1:22" ht="15">
      <c r="A52">
        <v>3.21</v>
      </c>
      <c r="B52">
        <v>1746</v>
      </c>
      <c r="C52">
        <v>5.60466E-3</v>
      </c>
      <c r="H52">
        <v>3.21</v>
      </c>
      <c r="I52">
        <v>1746</v>
      </c>
      <c r="U52">
        <v>1823</v>
      </c>
      <c r="V52">
        <v>0.88</v>
      </c>
    </row>
    <row r="53" spans="1:22" ht="15">
      <c r="A53">
        <v>2.85</v>
      </c>
      <c r="B53">
        <v>1762</v>
      </c>
      <c r="C53">
        <v>5.0216999999999996E-3</v>
      </c>
      <c r="H53">
        <v>2.85</v>
      </c>
      <c r="I53">
        <v>1762</v>
      </c>
      <c r="U53">
        <v>1835</v>
      </c>
      <c r="V53">
        <v>0.43</v>
      </c>
    </row>
    <row r="54" spans="1:22" ht="15">
      <c r="A54">
        <v>2.59</v>
      </c>
      <c r="B54">
        <v>1770</v>
      </c>
      <c r="C54">
        <v>4.5843000000000004E-3</v>
      </c>
      <c r="H54">
        <v>2.59</v>
      </c>
      <c r="I54">
        <v>1770</v>
      </c>
      <c r="U54">
        <v>1826</v>
      </c>
      <c r="V54">
        <v>0.7</v>
      </c>
    </row>
    <row r="55" spans="1:22" ht="15">
      <c r="A55">
        <v>1.82</v>
      </c>
      <c r="B55">
        <v>1795</v>
      </c>
      <c r="C55">
        <v>3.2669000000000001E-3</v>
      </c>
      <c r="H55">
        <v>1.82</v>
      </c>
      <c r="I55">
        <v>1795</v>
      </c>
      <c r="U55">
        <v>1830</v>
      </c>
      <c r="V55">
        <v>0.56999999999999995</v>
      </c>
    </row>
    <row r="56" spans="1:22" ht="15">
      <c r="A56">
        <v>1.36</v>
      </c>
      <c r="B56">
        <v>1811</v>
      </c>
      <c r="C56">
        <v>2.4629599999999997E-3</v>
      </c>
      <c r="H56">
        <v>1.36</v>
      </c>
      <c r="I56">
        <v>1811</v>
      </c>
      <c r="U56">
        <v>1834</v>
      </c>
      <c r="V56">
        <v>0.42</v>
      </c>
    </row>
    <row r="57" spans="1:22" ht="15">
      <c r="A57">
        <v>0.86</v>
      </c>
      <c r="B57">
        <v>1824</v>
      </c>
      <c r="C57">
        <v>1.5686399999999998E-3</v>
      </c>
      <c r="H57">
        <v>0.86</v>
      </c>
      <c r="I57">
        <v>1824</v>
      </c>
    </row>
    <row r="58" spans="1:22" ht="15">
      <c r="A58">
        <v>0.88</v>
      </c>
      <c r="B58">
        <v>1823</v>
      </c>
      <c r="C58">
        <v>1.6042399999999998E-3</v>
      </c>
      <c r="H58">
        <v>0.88</v>
      </c>
      <c r="I58">
        <v>1823</v>
      </c>
    </row>
    <row r="59" spans="1:22" ht="15">
      <c r="A59">
        <v>0.43</v>
      </c>
      <c r="B59">
        <v>1835</v>
      </c>
      <c r="C59">
        <v>7.8904999999999991E-4</v>
      </c>
      <c r="H59">
        <v>0.43</v>
      </c>
      <c r="I59">
        <v>1835</v>
      </c>
    </row>
    <row r="60" spans="1:22" ht="15">
      <c r="A60">
        <v>0.7</v>
      </c>
      <c r="B60">
        <v>1826</v>
      </c>
      <c r="C60">
        <v>1.2781999999999997E-3</v>
      </c>
      <c r="H60">
        <v>0.7</v>
      </c>
      <c r="I60">
        <v>1826</v>
      </c>
    </row>
    <row r="61" spans="1:22" ht="15">
      <c r="A61">
        <v>0.56999999999999995</v>
      </c>
      <c r="B61">
        <v>1830</v>
      </c>
      <c r="C61">
        <v>1.0430999999999999E-3</v>
      </c>
      <c r="H61">
        <v>0.56999999999999995</v>
      </c>
      <c r="I61">
        <v>1830</v>
      </c>
    </row>
    <row r="62" spans="1:22" ht="15">
      <c r="A62">
        <v>0.42</v>
      </c>
      <c r="B62">
        <v>1834</v>
      </c>
      <c r="C62">
        <v>7.7027999999999992E-4</v>
      </c>
      <c r="H62">
        <v>0.42</v>
      </c>
      <c r="I62">
        <v>1834</v>
      </c>
    </row>
    <row r="63" spans="1:22" ht="15"/>
    <row r="64" spans="1:22" ht="15"/>
    <row r="65" spans="8:16" ht="15"/>
    <row r="66" spans="8:16" ht="15"/>
    <row r="67" spans="8:16" ht="15"/>
    <row r="68" spans="8:16">
      <c r="M68" t="s">
        <v>40</v>
      </c>
    </row>
    <row r="70" spans="8:16">
      <c r="H70">
        <v>7.63</v>
      </c>
      <c r="I70">
        <v>23.2</v>
      </c>
      <c r="P70" t="s">
        <v>41</v>
      </c>
    </row>
    <row r="71" spans="8:16">
      <c r="H71">
        <v>7.58</v>
      </c>
      <c r="I71">
        <v>29.5</v>
      </c>
    </row>
    <row r="72" spans="8:16">
      <c r="H72">
        <v>7.59</v>
      </c>
      <c r="I72">
        <v>77.099999999999994</v>
      </c>
    </row>
    <row r="73" spans="8:16">
      <c r="H73">
        <v>7.63</v>
      </c>
      <c r="I73">
        <v>34.200000000000003</v>
      </c>
    </row>
    <row r="74" spans="8:16">
      <c r="H74">
        <v>7.63</v>
      </c>
      <c r="I74">
        <v>75.7</v>
      </c>
    </row>
    <row r="75" spans="8:16">
      <c r="H75">
        <v>7.6</v>
      </c>
      <c r="I75">
        <v>163.6</v>
      </c>
    </row>
    <row r="76" spans="8:16">
      <c r="H76">
        <v>7.57</v>
      </c>
      <c r="I76">
        <v>155.4</v>
      </c>
    </row>
    <row r="77" spans="8:16">
      <c r="H77">
        <v>7.61</v>
      </c>
      <c r="I77">
        <v>226</v>
      </c>
    </row>
    <row r="78" spans="8:16">
      <c r="H78">
        <v>7.62</v>
      </c>
      <c r="I78">
        <v>255</v>
      </c>
    </row>
    <row r="79" spans="8:16">
      <c r="H79">
        <v>7.6</v>
      </c>
      <c r="I79">
        <v>280</v>
      </c>
    </row>
    <row r="80" spans="8:16">
      <c r="H80">
        <v>7.61</v>
      </c>
      <c r="I80">
        <v>290</v>
      </c>
    </row>
    <row r="81" spans="8:9">
      <c r="H81">
        <v>7.6</v>
      </c>
      <c r="I81">
        <v>326</v>
      </c>
    </row>
    <row r="82" spans="8:9">
      <c r="H82">
        <v>7.56</v>
      </c>
      <c r="I82">
        <v>352</v>
      </c>
    </row>
    <row r="83" spans="8:9">
      <c r="H83">
        <v>7.64</v>
      </c>
      <c r="I83">
        <v>373</v>
      </c>
    </row>
    <row r="84" spans="8:9">
      <c r="H84">
        <v>7.65</v>
      </c>
      <c r="I84">
        <v>453</v>
      </c>
    </row>
    <row r="85" spans="8:9">
      <c r="H85">
        <v>7.63</v>
      </c>
      <c r="I85">
        <v>396</v>
      </c>
    </row>
    <row r="86" spans="8:9">
      <c r="H86">
        <v>7.7</v>
      </c>
      <c r="I86">
        <v>413</v>
      </c>
    </row>
    <row r="87" spans="8:9">
      <c r="H87">
        <v>7.68</v>
      </c>
      <c r="I87">
        <v>444</v>
      </c>
    </row>
    <row r="88" spans="8:9">
      <c r="H88">
        <v>7.57</v>
      </c>
      <c r="I88">
        <v>465</v>
      </c>
    </row>
    <row r="89" spans="8:9">
      <c r="H89">
        <v>7.61</v>
      </c>
      <c r="I89">
        <v>497</v>
      </c>
    </row>
    <row r="90" spans="8:9">
      <c r="H90">
        <v>7.62</v>
      </c>
      <c r="I90">
        <v>526</v>
      </c>
    </row>
    <row r="91" spans="8:9">
      <c r="H91">
        <v>7.68</v>
      </c>
      <c r="I91">
        <v>642</v>
      </c>
    </row>
    <row r="92" spans="8:9">
      <c r="H92">
        <v>7.61</v>
      </c>
      <c r="I92">
        <v>768</v>
      </c>
    </row>
    <row r="93" spans="8:9">
      <c r="H93">
        <v>7.59</v>
      </c>
      <c r="I93">
        <v>810</v>
      </c>
    </row>
    <row r="94" spans="8:9">
      <c r="H94">
        <v>7.59</v>
      </c>
      <c r="I94">
        <v>941</v>
      </c>
    </row>
    <row r="95" spans="8:9">
      <c r="H95">
        <v>7.52</v>
      </c>
      <c r="I95">
        <v>1074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092E5-E962-4519-867C-C4B59DFAF32A}">
  <dimension ref="A1:U73"/>
  <sheetViews>
    <sheetView topLeftCell="A19" workbookViewId="0">
      <selection activeCell="D7" sqref="D7"/>
    </sheetView>
  </sheetViews>
  <sheetFormatPr defaultRowHeight="14.45"/>
  <cols>
    <col min="1" max="1" width="22.28515625" bestFit="1" customWidth="1"/>
    <col min="10" max="10" width="22.5703125" bestFit="1" customWidth="1"/>
  </cols>
  <sheetData>
    <row r="1" spans="1:10">
      <c r="A1" t="s">
        <v>26</v>
      </c>
      <c r="J1" t="s">
        <v>3</v>
      </c>
    </row>
    <row r="2" spans="1:10">
      <c r="A2">
        <v>0.28000000000000003</v>
      </c>
      <c r="D2" t="s">
        <v>42</v>
      </c>
      <c r="J2" t="s">
        <v>4</v>
      </c>
    </row>
    <row r="3" spans="1:10">
      <c r="J3" t="s">
        <v>43</v>
      </c>
    </row>
    <row r="4" spans="1:10">
      <c r="J4" t="s">
        <v>44</v>
      </c>
    </row>
    <row r="5" spans="1:10">
      <c r="A5" t="s">
        <v>45</v>
      </c>
      <c r="G5" t="s">
        <v>46</v>
      </c>
      <c r="J5" t="s">
        <v>47</v>
      </c>
    </row>
    <row r="6" spans="1:10">
      <c r="A6">
        <f>(1000*A2)/5.65</f>
        <v>49.557522123893804</v>
      </c>
      <c r="D6" t="s">
        <v>48</v>
      </c>
      <c r="G6" t="s">
        <v>49</v>
      </c>
      <c r="J6" t="s">
        <v>50</v>
      </c>
    </row>
    <row r="7" spans="1:10">
      <c r="D7">
        <f>A6*45*40*(10^-6)</f>
        <v>8.920353982300884E-2</v>
      </c>
      <c r="J7" t="s">
        <v>51</v>
      </c>
    </row>
    <row r="9" spans="1:10">
      <c r="B9" t="s">
        <v>9</v>
      </c>
      <c r="C9" t="s">
        <v>29</v>
      </c>
      <c r="D9" t="s">
        <v>52</v>
      </c>
      <c r="F9" t="s">
        <v>53</v>
      </c>
    </row>
    <row r="10" spans="1:10">
      <c r="B10">
        <v>65.400000000000006</v>
      </c>
      <c r="C10">
        <v>24.1</v>
      </c>
      <c r="D10">
        <f t="shared" ref="D10:D47" si="0">(B10*C10)*(10^-6)</f>
        <v>1.5761400000000002E-3</v>
      </c>
      <c r="F10">
        <f>MAX(D10:D47)</f>
        <v>9.5472000000000005E-3</v>
      </c>
    </row>
    <row r="11" spans="1:10">
      <c r="B11">
        <v>70.900000000000006</v>
      </c>
      <c r="C11">
        <v>24.1</v>
      </c>
      <c r="D11">
        <f t="shared" si="0"/>
        <v>1.7086900000000001E-3</v>
      </c>
    </row>
    <row r="12" spans="1:10">
      <c r="B12">
        <v>74.599999999999994</v>
      </c>
      <c r="C12">
        <v>24.4</v>
      </c>
      <c r="D12">
        <f t="shared" si="0"/>
        <v>1.8202399999999997E-3</v>
      </c>
      <c r="F12" t="s">
        <v>54</v>
      </c>
      <c r="J12" t="s">
        <v>55</v>
      </c>
    </row>
    <row r="13" spans="1:10">
      <c r="B13">
        <v>77.099999999999994</v>
      </c>
      <c r="C13">
        <v>24.6</v>
      </c>
      <c r="D13">
        <f t="shared" si="0"/>
        <v>1.8966600000000001E-3</v>
      </c>
      <c r="F13">
        <v>432</v>
      </c>
    </row>
    <row r="14" spans="1:10">
      <c r="B14">
        <v>231</v>
      </c>
      <c r="C14">
        <v>24.7</v>
      </c>
      <c r="D14">
        <f t="shared" si="0"/>
        <v>5.7056999999999993E-3</v>
      </c>
    </row>
    <row r="15" spans="1:10">
      <c r="B15">
        <v>256</v>
      </c>
      <c r="C15">
        <v>24.6</v>
      </c>
      <c r="D15">
        <f t="shared" si="0"/>
        <v>6.2976000000000004E-3</v>
      </c>
      <c r="F15" t="s">
        <v>56</v>
      </c>
    </row>
    <row r="16" spans="1:10">
      <c r="B16">
        <v>461</v>
      </c>
      <c r="C16">
        <v>19.2</v>
      </c>
      <c r="D16">
        <f t="shared" si="0"/>
        <v>8.8511999999999983E-3</v>
      </c>
      <c r="F16">
        <v>22.1</v>
      </c>
    </row>
    <row r="17" spans="2:21">
      <c r="B17">
        <v>501</v>
      </c>
      <c r="C17">
        <v>9.5500000000000007</v>
      </c>
      <c r="D17">
        <f t="shared" si="0"/>
        <v>4.7845500000000003E-3</v>
      </c>
    </row>
    <row r="18" spans="2:21">
      <c r="B18">
        <v>511</v>
      </c>
      <c r="C18">
        <v>4.3499999999999996</v>
      </c>
      <c r="D18">
        <f t="shared" si="0"/>
        <v>2.2228499999999997E-3</v>
      </c>
    </row>
    <row r="19" spans="2:21">
      <c r="B19">
        <v>512</v>
      </c>
      <c r="C19">
        <v>3.37</v>
      </c>
      <c r="D19">
        <f t="shared" si="0"/>
        <v>1.72544E-3</v>
      </c>
    </row>
    <row r="20" spans="2:21">
      <c r="B20">
        <v>514</v>
      </c>
      <c r="C20">
        <v>2.16</v>
      </c>
      <c r="D20">
        <f t="shared" si="0"/>
        <v>1.11024E-3</v>
      </c>
      <c r="F20" t="s">
        <v>25</v>
      </c>
    </row>
    <row r="21" spans="2:21">
      <c r="B21">
        <v>513</v>
      </c>
      <c r="C21">
        <v>2.8</v>
      </c>
      <c r="D21">
        <f t="shared" si="0"/>
        <v>1.4363999999999998E-3</v>
      </c>
      <c r="F21">
        <f>(F13*F16*(10^-6))/(0.6*0.44)</f>
        <v>3.6163636363636363E-2</v>
      </c>
      <c r="J21" t="s">
        <v>36</v>
      </c>
    </row>
    <row r="22" spans="2:21">
      <c r="B22">
        <v>512</v>
      </c>
      <c r="C22">
        <v>2.81</v>
      </c>
      <c r="D22">
        <f t="shared" si="0"/>
        <v>1.4387199999999999E-3</v>
      </c>
      <c r="J22">
        <f>1.602*(10^-19)</f>
        <v>1.602E-19</v>
      </c>
    </row>
    <row r="23" spans="2:21">
      <c r="B23">
        <v>515</v>
      </c>
      <c r="C23">
        <v>1.0900000000000001</v>
      </c>
      <c r="D23">
        <f t="shared" si="0"/>
        <v>5.6134999999999996E-4</v>
      </c>
    </row>
    <row r="24" spans="2:21">
      <c r="B24">
        <v>516</v>
      </c>
      <c r="C24">
        <v>0.51</v>
      </c>
      <c r="D24">
        <f t="shared" si="0"/>
        <v>2.6316000000000002E-4</v>
      </c>
    </row>
    <row r="25" spans="2:21">
      <c r="B25">
        <v>515</v>
      </c>
      <c r="C25">
        <v>0.23</v>
      </c>
      <c r="D25">
        <f t="shared" si="0"/>
        <v>1.1844999999999999E-4</v>
      </c>
      <c r="J25" t="s">
        <v>35</v>
      </c>
    </row>
    <row r="26" spans="2:21">
      <c r="B26">
        <v>515</v>
      </c>
      <c r="C26">
        <v>0.1</v>
      </c>
      <c r="D26">
        <f t="shared" si="0"/>
        <v>5.1499999999999998E-5</v>
      </c>
      <c r="F26" t="s">
        <v>57</v>
      </c>
      <c r="J26">
        <f>1.381*(10^-23)</f>
        <v>1.3810000000000002E-23</v>
      </c>
    </row>
    <row r="27" spans="2:21">
      <c r="B27">
        <v>68.599999999999994</v>
      </c>
      <c r="C27">
        <v>25.1</v>
      </c>
      <c r="D27">
        <f t="shared" si="0"/>
        <v>1.7218599999999998E-3</v>
      </c>
      <c r="F27">
        <f>(F10/D7)*100</f>
        <v>10.702714285714288</v>
      </c>
      <c r="U27" t="s">
        <v>17</v>
      </c>
    </row>
    <row r="28" spans="2:21">
      <c r="B28">
        <v>70.3</v>
      </c>
      <c r="C28">
        <v>25.1</v>
      </c>
      <c r="D28">
        <f t="shared" si="0"/>
        <v>1.7645299999999998E-3</v>
      </c>
      <c r="U28">
        <f>1/0.3316</f>
        <v>3.0156815440289506</v>
      </c>
    </row>
    <row r="29" spans="2:21">
      <c r="B29">
        <v>82.7</v>
      </c>
      <c r="C29">
        <v>25.1</v>
      </c>
      <c r="D29">
        <f t="shared" si="0"/>
        <v>2.0757699999999998E-3</v>
      </c>
    </row>
    <row r="30" spans="2:21">
      <c r="B30">
        <v>116.1</v>
      </c>
      <c r="C30">
        <v>25.1</v>
      </c>
      <c r="D30">
        <f t="shared" si="0"/>
        <v>2.9141100000000001E-3</v>
      </c>
      <c r="F30" t="s">
        <v>37</v>
      </c>
    </row>
    <row r="31" spans="2:21">
      <c r="B31">
        <v>128.6</v>
      </c>
      <c r="C31">
        <v>25.3</v>
      </c>
      <c r="D31">
        <f t="shared" si="0"/>
        <v>3.2535799999999998E-3</v>
      </c>
      <c r="F31">
        <f>((0.432-0.6)*J22)/((J26*298)*LN(1-(0.0221/0.44)))</f>
        <v>126.90541529233319</v>
      </c>
    </row>
    <row r="32" spans="2:21">
      <c r="B32">
        <v>130.5</v>
      </c>
      <c r="C32">
        <v>25.5</v>
      </c>
      <c r="D32">
        <f t="shared" si="0"/>
        <v>3.32775E-3</v>
      </c>
    </row>
    <row r="33" spans="2:10">
      <c r="B33">
        <v>137.80000000000001</v>
      </c>
      <c r="C33">
        <v>25.5</v>
      </c>
      <c r="D33">
        <f t="shared" si="0"/>
        <v>3.5138999999999999E-3</v>
      </c>
    </row>
    <row r="34" spans="2:10">
      <c r="B34">
        <v>142.9</v>
      </c>
      <c r="C34">
        <v>25.5</v>
      </c>
      <c r="D34">
        <f t="shared" si="0"/>
        <v>3.64395E-3</v>
      </c>
    </row>
    <row r="35" spans="2:10">
      <c r="B35">
        <v>157.69999999999999</v>
      </c>
      <c r="C35">
        <v>25.6</v>
      </c>
      <c r="D35">
        <f t="shared" si="0"/>
        <v>4.0371199999999999E-3</v>
      </c>
    </row>
    <row r="36" spans="2:10">
      <c r="B36">
        <v>174.4</v>
      </c>
      <c r="C36">
        <v>25.7</v>
      </c>
      <c r="D36">
        <f t="shared" si="0"/>
        <v>4.4820799999999994E-3</v>
      </c>
    </row>
    <row r="37" spans="2:10">
      <c r="B37">
        <v>169.6</v>
      </c>
      <c r="C37">
        <v>26</v>
      </c>
      <c r="D37">
        <f t="shared" si="0"/>
        <v>4.4095999999999996E-3</v>
      </c>
      <c r="I37">
        <v>476</v>
      </c>
      <c r="J37">
        <v>14.51</v>
      </c>
    </row>
    <row r="38" spans="2:10">
      <c r="B38">
        <v>432</v>
      </c>
      <c r="C38">
        <v>22.1</v>
      </c>
      <c r="D38">
        <f t="shared" si="0"/>
        <v>9.5472000000000005E-3</v>
      </c>
      <c r="I38">
        <v>487</v>
      </c>
      <c r="J38">
        <v>10.83</v>
      </c>
    </row>
    <row r="39" spans="2:10">
      <c r="B39">
        <v>429</v>
      </c>
      <c r="C39">
        <v>22.2</v>
      </c>
      <c r="D39">
        <f t="shared" si="0"/>
        <v>9.5237999999999989E-3</v>
      </c>
      <c r="I39">
        <v>492</v>
      </c>
      <c r="J39">
        <v>8.49</v>
      </c>
    </row>
    <row r="40" spans="2:10">
      <c r="B40">
        <v>476</v>
      </c>
      <c r="C40">
        <v>14.51</v>
      </c>
      <c r="D40">
        <f t="shared" si="0"/>
        <v>6.9067599999999996E-3</v>
      </c>
      <c r="I40">
        <v>499</v>
      </c>
      <c r="J40">
        <v>5.24</v>
      </c>
    </row>
    <row r="41" spans="2:10">
      <c r="B41">
        <v>487</v>
      </c>
      <c r="C41">
        <v>10.83</v>
      </c>
      <c r="D41">
        <f t="shared" si="0"/>
        <v>5.2742099999999997E-3</v>
      </c>
      <c r="I41">
        <v>461</v>
      </c>
      <c r="J41">
        <v>19.2</v>
      </c>
    </row>
    <row r="42" spans="2:10">
      <c r="B42">
        <v>492</v>
      </c>
      <c r="C42">
        <v>8.49</v>
      </c>
      <c r="D42">
        <f t="shared" si="0"/>
        <v>4.1770799999999997E-3</v>
      </c>
      <c r="I42">
        <v>501</v>
      </c>
      <c r="J42">
        <v>9.5500000000000007</v>
      </c>
    </row>
    <row r="43" spans="2:10">
      <c r="B43">
        <v>499</v>
      </c>
      <c r="C43">
        <v>5.24</v>
      </c>
      <c r="D43">
        <f t="shared" si="0"/>
        <v>2.6147600000000003E-3</v>
      </c>
      <c r="I43">
        <v>511</v>
      </c>
      <c r="J43">
        <v>4.3499999999999996</v>
      </c>
    </row>
    <row r="44" spans="2:10">
      <c r="B44">
        <v>332</v>
      </c>
      <c r="C44">
        <v>25.3</v>
      </c>
      <c r="D44">
        <f t="shared" si="0"/>
        <v>8.3996000000000001E-3</v>
      </c>
      <c r="I44">
        <v>512</v>
      </c>
      <c r="J44">
        <v>3.37</v>
      </c>
    </row>
    <row r="45" spans="2:10">
      <c r="B45">
        <v>339</v>
      </c>
      <c r="C45">
        <v>25.2</v>
      </c>
      <c r="D45">
        <f t="shared" si="0"/>
        <v>8.5427999999999997E-3</v>
      </c>
      <c r="I45">
        <v>514</v>
      </c>
      <c r="J45">
        <v>2.16</v>
      </c>
    </row>
    <row r="46" spans="2:10">
      <c r="B46">
        <v>372</v>
      </c>
      <c r="C46">
        <v>24.6</v>
      </c>
      <c r="D46">
        <f t="shared" si="0"/>
        <v>9.1512E-3</v>
      </c>
      <c r="I46">
        <v>513</v>
      </c>
      <c r="J46">
        <v>2.8</v>
      </c>
    </row>
    <row r="47" spans="2:10">
      <c r="B47">
        <v>384</v>
      </c>
      <c r="C47">
        <v>24.5</v>
      </c>
      <c r="D47">
        <f t="shared" si="0"/>
        <v>9.4079999999999997E-3</v>
      </c>
      <c r="I47">
        <v>512</v>
      </c>
      <c r="J47">
        <v>2.81</v>
      </c>
    </row>
    <row r="48" spans="2:10">
      <c r="I48">
        <v>515</v>
      </c>
      <c r="J48">
        <v>1.0900000000000001</v>
      </c>
    </row>
    <row r="49" spans="9:21">
      <c r="I49">
        <v>516</v>
      </c>
      <c r="J49">
        <v>0.51</v>
      </c>
    </row>
    <row r="50" spans="9:21">
      <c r="I50">
        <v>515</v>
      </c>
      <c r="J50">
        <v>0.23</v>
      </c>
    </row>
    <row r="51" spans="9:21">
      <c r="I51">
        <v>515</v>
      </c>
      <c r="J51">
        <v>0.1</v>
      </c>
    </row>
    <row r="57" spans="9:21">
      <c r="I57">
        <v>65.400000000000006</v>
      </c>
      <c r="J57">
        <v>24.1</v>
      </c>
    </row>
    <row r="58" spans="9:21">
      <c r="I58">
        <v>70.900000000000006</v>
      </c>
      <c r="J58">
        <v>24.1</v>
      </c>
    </row>
    <row r="59" spans="9:21">
      <c r="I59">
        <v>74.599999999999994</v>
      </c>
      <c r="J59">
        <v>24.4</v>
      </c>
      <c r="U59" t="s">
        <v>16</v>
      </c>
    </row>
    <row r="60" spans="9:21">
      <c r="I60">
        <v>77.099999999999994</v>
      </c>
      <c r="J60">
        <v>24.6</v>
      </c>
      <c r="U60">
        <f>1/0.0031</f>
        <v>322.58064516129031</v>
      </c>
    </row>
    <row r="61" spans="9:21">
      <c r="I61">
        <v>231</v>
      </c>
      <c r="J61">
        <v>24.7</v>
      </c>
    </row>
    <row r="62" spans="9:21">
      <c r="I62">
        <v>256</v>
      </c>
      <c r="J62">
        <v>24.6</v>
      </c>
    </row>
    <row r="63" spans="9:21">
      <c r="I63">
        <v>68.599999999999994</v>
      </c>
      <c r="J63">
        <v>25.1</v>
      </c>
    </row>
    <row r="64" spans="9:21">
      <c r="I64">
        <v>70.3</v>
      </c>
      <c r="J64">
        <v>25.1</v>
      </c>
    </row>
    <row r="65" spans="9:10">
      <c r="I65">
        <v>82.7</v>
      </c>
      <c r="J65">
        <v>25.1</v>
      </c>
    </row>
    <row r="66" spans="9:10">
      <c r="I66">
        <v>116.1</v>
      </c>
      <c r="J66">
        <v>25.1</v>
      </c>
    </row>
    <row r="67" spans="9:10">
      <c r="I67">
        <v>128.6</v>
      </c>
      <c r="J67">
        <v>25.3</v>
      </c>
    </row>
    <row r="68" spans="9:10">
      <c r="I68">
        <v>130.5</v>
      </c>
      <c r="J68">
        <v>25.5</v>
      </c>
    </row>
    <row r="69" spans="9:10">
      <c r="I69">
        <v>137.80000000000001</v>
      </c>
      <c r="J69">
        <v>25.5</v>
      </c>
    </row>
    <row r="70" spans="9:10">
      <c r="I70">
        <v>142.9</v>
      </c>
      <c r="J70">
        <v>25.5</v>
      </c>
    </row>
    <row r="71" spans="9:10">
      <c r="I71">
        <v>157.69999999999999</v>
      </c>
      <c r="J71">
        <v>25.6</v>
      </c>
    </row>
    <row r="72" spans="9:10">
      <c r="I72">
        <v>174.4</v>
      </c>
      <c r="J72">
        <v>25.7</v>
      </c>
    </row>
    <row r="73" spans="9:10">
      <c r="I73">
        <v>169.6</v>
      </c>
      <c r="J73">
        <v>26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CDBDC-3371-4DA4-A084-F064037BB091}">
  <dimension ref="A1:Y57"/>
  <sheetViews>
    <sheetView workbookViewId="0">
      <selection activeCell="Z19" sqref="Z19"/>
    </sheetView>
  </sheetViews>
  <sheetFormatPr defaultRowHeight="14.45"/>
  <cols>
    <col min="1" max="1" width="10.28515625" bestFit="1" customWidth="1"/>
    <col min="5" max="5" width="22.5703125" bestFit="1" customWidth="1"/>
  </cols>
  <sheetData>
    <row r="1" spans="1:12">
      <c r="A1" t="s">
        <v>58</v>
      </c>
      <c r="B1" t="s">
        <v>59</v>
      </c>
    </row>
    <row r="2" spans="1:12">
      <c r="E2" t="s">
        <v>3</v>
      </c>
    </row>
    <row r="3" spans="1:12">
      <c r="E3" t="s">
        <v>4</v>
      </c>
    </row>
    <row r="4" spans="1:12">
      <c r="E4" t="s">
        <v>43</v>
      </c>
    </row>
    <row r="5" spans="1:12">
      <c r="E5" t="s">
        <v>44</v>
      </c>
    </row>
    <row r="6" spans="1:12">
      <c r="E6" t="s">
        <v>47</v>
      </c>
    </row>
    <row r="7" spans="1:12">
      <c r="A7" t="s">
        <v>9</v>
      </c>
      <c r="B7" t="s">
        <v>8</v>
      </c>
      <c r="E7" t="s">
        <v>50</v>
      </c>
    </row>
    <row r="8" spans="1:12">
      <c r="A8">
        <v>141</v>
      </c>
      <c r="B8">
        <v>728</v>
      </c>
      <c r="E8" t="s">
        <v>51</v>
      </c>
      <c r="G8" t="s">
        <v>9</v>
      </c>
      <c r="H8" t="s">
        <v>8</v>
      </c>
      <c r="I8" t="s">
        <v>11</v>
      </c>
      <c r="J8" t="s">
        <v>10</v>
      </c>
      <c r="L8" t="s">
        <v>31</v>
      </c>
    </row>
    <row r="9" spans="1:12">
      <c r="A9">
        <v>133.19999999999999</v>
      </c>
      <c r="B9">
        <v>729</v>
      </c>
      <c r="G9">
        <v>90.9</v>
      </c>
      <c r="H9">
        <v>898</v>
      </c>
      <c r="I9" cm="1">
        <f t="array" ref="I9:I38">H9:H38*(10^-3)</f>
        <v>0.89800000000000002</v>
      </c>
      <c r="J9" cm="1">
        <f t="array" ref="J9:J38">G9:G38*_xlfn.ANCHORARRAY(I9)</f>
        <v>81.628200000000007</v>
      </c>
      <c r="L9">
        <f>MAX(_xlfn.ANCHORARRAY(J9))</f>
        <v>218.285</v>
      </c>
    </row>
    <row r="10" spans="1:12">
      <c r="A10">
        <v>113.1</v>
      </c>
      <c r="B10">
        <v>731</v>
      </c>
      <c r="G10">
        <v>92</v>
      </c>
      <c r="H10">
        <v>904</v>
      </c>
      <c r="I10">
        <v>0.90400000000000003</v>
      </c>
      <c r="J10">
        <v>83.168000000000006</v>
      </c>
    </row>
    <row r="11" spans="1:12">
      <c r="A11">
        <v>98.9</v>
      </c>
      <c r="B11">
        <v>742</v>
      </c>
      <c r="G11">
        <v>108.8</v>
      </c>
      <c r="H11">
        <v>898</v>
      </c>
      <c r="I11">
        <v>0.89800000000000002</v>
      </c>
      <c r="J11">
        <v>97.702399999999997</v>
      </c>
      <c r="L11" t="s">
        <v>32</v>
      </c>
    </row>
    <row r="12" spans="1:12">
      <c r="A12">
        <v>155.6</v>
      </c>
      <c r="B12">
        <v>725</v>
      </c>
      <c r="G12">
        <v>137</v>
      </c>
      <c r="H12">
        <v>890</v>
      </c>
      <c r="I12">
        <v>0.89</v>
      </c>
      <c r="J12">
        <v>121.93</v>
      </c>
      <c r="L12">
        <v>0.745</v>
      </c>
    </row>
    <row r="13" spans="1:12">
      <c r="A13">
        <v>94.1</v>
      </c>
      <c r="B13">
        <v>744</v>
      </c>
      <c r="G13">
        <v>136.4</v>
      </c>
      <c r="H13">
        <v>896</v>
      </c>
      <c r="I13">
        <v>0.89600000000000002</v>
      </c>
      <c r="J13">
        <v>122.21440000000001</v>
      </c>
    </row>
    <row r="14" spans="1:12">
      <c r="A14">
        <v>103.8</v>
      </c>
      <c r="B14">
        <v>741</v>
      </c>
      <c r="G14">
        <v>166.7</v>
      </c>
      <c r="H14">
        <v>888</v>
      </c>
      <c r="I14">
        <v>0.88800000000000001</v>
      </c>
      <c r="J14">
        <v>148.02959999999999</v>
      </c>
      <c r="L14" t="s">
        <v>33</v>
      </c>
    </row>
    <row r="15" spans="1:12">
      <c r="A15">
        <v>83.5</v>
      </c>
      <c r="B15">
        <v>736</v>
      </c>
      <c r="G15">
        <v>221</v>
      </c>
      <c r="H15">
        <v>845</v>
      </c>
      <c r="I15">
        <v>0.84499999999999997</v>
      </c>
      <c r="J15">
        <v>186.745</v>
      </c>
      <c r="L15">
        <v>293</v>
      </c>
    </row>
    <row r="16" spans="1:12">
      <c r="A16">
        <v>300</v>
      </c>
      <c r="B16">
        <v>566</v>
      </c>
      <c r="G16">
        <v>241</v>
      </c>
      <c r="H16">
        <v>822</v>
      </c>
      <c r="I16">
        <v>0.82200000000000006</v>
      </c>
      <c r="J16">
        <v>198.102</v>
      </c>
    </row>
    <row r="17" spans="1:25">
      <c r="A17">
        <v>287</v>
      </c>
      <c r="B17">
        <v>595</v>
      </c>
      <c r="G17">
        <v>293</v>
      </c>
      <c r="H17">
        <v>745</v>
      </c>
      <c r="I17">
        <v>0.745</v>
      </c>
      <c r="J17">
        <v>218.285</v>
      </c>
    </row>
    <row r="18" spans="1:25">
      <c r="A18">
        <v>229</v>
      </c>
      <c r="B18">
        <v>686</v>
      </c>
      <c r="G18">
        <v>309</v>
      </c>
      <c r="H18">
        <v>700</v>
      </c>
      <c r="I18">
        <v>0.70000000000000007</v>
      </c>
      <c r="J18">
        <v>216.3</v>
      </c>
      <c r="L18" t="s">
        <v>25</v>
      </c>
    </row>
    <row r="19" spans="1:25">
      <c r="A19">
        <v>184</v>
      </c>
      <c r="B19">
        <v>724</v>
      </c>
      <c r="G19">
        <v>330</v>
      </c>
      <c r="H19">
        <v>621</v>
      </c>
      <c r="I19">
        <v>0.621</v>
      </c>
      <c r="J19">
        <v>204.93</v>
      </c>
      <c r="L19">
        <f>(L12*L15)/(0.6*0.44*(10^6))</f>
        <v>8.2683712121212115E-4</v>
      </c>
    </row>
    <row r="20" spans="1:25">
      <c r="A20">
        <v>316</v>
      </c>
      <c r="B20">
        <v>517</v>
      </c>
      <c r="G20">
        <v>347</v>
      </c>
      <c r="H20">
        <v>535</v>
      </c>
      <c r="I20">
        <v>0.53500000000000003</v>
      </c>
      <c r="J20">
        <v>185.64500000000001</v>
      </c>
    </row>
    <row r="21" spans="1:25">
      <c r="A21">
        <v>290</v>
      </c>
      <c r="B21">
        <v>588</v>
      </c>
      <c r="G21">
        <v>352</v>
      </c>
      <c r="H21">
        <v>504</v>
      </c>
      <c r="I21">
        <v>0.504</v>
      </c>
      <c r="J21">
        <v>177.40800000000002</v>
      </c>
    </row>
    <row r="22" spans="1:25">
      <c r="A22">
        <v>272</v>
      </c>
      <c r="B22">
        <v>626</v>
      </c>
      <c r="G22">
        <v>359</v>
      </c>
      <c r="H22">
        <v>436</v>
      </c>
      <c r="I22">
        <v>0.436</v>
      </c>
      <c r="J22">
        <v>156.524</v>
      </c>
    </row>
    <row r="23" spans="1:25">
      <c r="A23">
        <v>275</v>
      </c>
      <c r="B23">
        <v>622</v>
      </c>
      <c r="G23">
        <v>362</v>
      </c>
      <c r="H23">
        <v>414</v>
      </c>
      <c r="I23">
        <v>0.41400000000000003</v>
      </c>
      <c r="J23">
        <v>149.86800000000002</v>
      </c>
    </row>
    <row r="24" spans="1:25">
      <c r="A24">
        <v>319</v>
      </c>
      <c r="B24">
        <v>525</v>
      </c>
      <c r="G24">
        <v>370</v>
      </c>
      <c r="H24">
        <v>356</v>
      </c>
      <c r="I24">
        <v>0.35599999999999998</v>
      </c>
      <c r="J24">
        <v>131.72</v>
      </c>
    </row>
    <row r="25" spans="1:25">
      <c r="A25">
        <v>360</v>
      </c>
      <c r="B25">
        <v>298</v>
      </c>
      <c r="G25">
        <v>375</v>
      </c>
      <c r="H25">
        <v>300</v>
      </c>
      <c r="I25">
        <v>0.3</v>
      </c>
      <c r="J25">
        <v>112.5</v>
      </c>
    </row>
    <row r="26" spans="1:25">
      <c r="A26">
        <v>348</v>
      </c>
      <c r="B26">
        <v>330</v>
      </c>
      <c r="G26">
        <v>377</v>
      </c>
      <c r="H26">
        <v>285</v>
      </c>
      <c r="I26">
        <v>0.28500000000000003</v>
      </c>
      <c r="J26">
        <v>107.44500000000001</v>
      </c>
    </row>
    <row r="27" spans="1:25">
      <c r="A27">
        <v>362</v>
      </c>
      <c r="B27">
        <v>258</v>
      </c>
      <c r="G27">
        <v>381</v>
      </c>
      <c r="H27">
        <v>256</v>
      </c>
      <c r="I27">
        <v>0.25600000000000001</v>
      </c>
      <c r="J27">
        <v>97.536000000000001</v>
      </c>
    </row>
    <row r="28" spans="1:25">
      <c r="A28">
        <v>365</v>
      </c>
      <c r="B28">
        <v>239</v>
      </c>
      <c r="G28">
        <v>382</v>
      </c>
      <c r="H28">
        <v>226</v>
      </c>
      <c r="I28">
        <v>0.22600000000000001</v>
      </c>
      <c r="J28">
        <v>86.332000000000008</v>
      </c>
    </row>
    <row r="29" spans="1:25">
      <c r="A29">
        <v>366</v>
      </c>
      <c r="B29">
        <v>219</v>
      </c>
      <c r="G29">
        <v>383</v>
      </c>
      <c r="H29">
        <v>219</v>
      </c>
      <c r="I29">
        <v>0.219</v>
      </c>
      <c r="J29">
        <v>83.876999999999995</v>
      </c>
    </row>
    <row r="30" spans="1:25">
      <c r="A30">
        <v>374</v>
      </c>
      <c r="B30">
        <v>145.4</v>
      </c>
      <c r="G30">
        <v>384</v>
      </c>
      <c r="H30">
        <v>205</v>
      </c>
      <c r="I30">
        <v>0.20500000000000002</v>
      </c>
      <c r="J30">
        <v>78.72</v>
      </c>
      <c r="M30">
        <v>362</v>
      </c>
      <c r="N30">
        <v>414</v>
      </c>
    </row>
    <row r="31" spans="1:25">
      <c r="A31">
        <v>376</v>
      </c>
      <c r="B31">
        <v>130</v>
      </c>
      <c r="G31">
        <v>386</v>
      </c>
      <c r="H31">
        <v>186</v>
      </c>
      <c r="I31">
        <v>0.186</v>
      </c>
      <c r="J31">
        <v>71.796000000000006</v>
      </c>
      <c r="M31">
        <v>370</v>
      </c>
      <c r="N31">
        <v>356</v>
      </c>
      <c r="Y31" t="s">
        <v>17</v>
      </c>
    </row>
    <row r="32" spans="1:25">
      <c r="A32">
        <v>379</v>
      </c>
      <c r="B32">
        <v>124.4</v>
      </c>
      <c r="G32">
        <v>387</v>
      </c>
      <c r="H32">
        <v>179.9</v>
      </c>
      <c r="I32">
        <v>0.1799</v>
      </c>
      <c r="J32">
        <v>69.621300000000005</v>
      </c>
      <c r="M32">
        <v>375</v>
      </c>
      <c r="N32">
        <v>300</v>
      </c>
      <c r="Y32">
        <f>(1/10.23)*1000</f>
        <v>97.75171065493646</v>
      </c>
    </row>
    <row r="33" spans="1:14">
      <c r="A33">
        <v>381</v>
      </c>
      <c r="B33">
        <v>121.4</v>
      </c>
      <c r="G33">
        <v>388</v>
      </c>
      <c r="H33">
        <v>175.4</v>
      </c>
      <c r="I33">
        <v>0.1754</v>
      </c>
      <c r="J33">
        <v>68.055199999999999</v>
      </c>
      <c r="M33">
        <v>377</v>
      </c>
      <c r="N33">
        <v>285</v>
      </c>
    </row>
    <row r="34" spans="1:14">
      <c r="G34">
        <v>389</v>
      </c>
      <c r="H34">
        <v>153.6</v>
      </c>
      <c r="I34">
        <v>0.15359999999999999</v>
      </c>
      <c r="J34">
        <v>59.750399999999992</v>
      </c>
      <c r="M34">
        <v>381</v>
      </c>
      <c r="N34">
        <v>256</v>
      </c>
    </row>
    <row r="35" spans="1:14">
      <c r="G35">
        <v>390</v>
      </c>
      <c r="H35">
        <v>145.69999999999999</v>
      </c>
      <c r="I35">
        <v>0.1457</v>
      </c>
      <c r="J35">
        <v>56.823</v>
      </c>
      <c r="M35">
        <v>382</v>
      </c>
      <c r="N35">
        <v>226</v>
      </c>
    </row>
    <row r="36" spans="1:14">
      <c r="G36">
        <v>393</v>
      </c>
      <c r="H36">
        <v>101.5</v>
      </c>
      <c r="I36">
        <v>0.10150000000000001</v>
      </c>
      <c r="J36">
        <v>39.889500000000005</v>
      </c>
      <c r="M36">
        <v>383</v>
      </c>
      <c r="N36">
        <v>219</v>
      </c>
    </row>
    <row r="37" spans="1:14">
      <c r="G37">
        <v>394</v>
      </c>
      <c r="H37">
        <v>99.1</v>
      </c>
      <c r="I37">
        <v>9.9099999999999994E-2</v>
      </c>
      <c r="J37">
        <v>39.045400000000001</v>
      </c>
      <c r="M37">
        <v>384</v>
      </c>
      <c r="N37">
        <v>205</v>
      </c>
    </row>
    <row r="38" spans="1:14">
      <c r="G38">
        <v>395</v>
      </c>
      <c r="H38">
        <v>88.4</v>
      </c>
      <c r="I38">
        <v>8.8400000000000006E-2</v>
      </c>
      <c r="J38">
        <v>34.917999999999999</v>
      </c>
      <c r="M38">
        <v>386</v>
      </c>
      <c r="N38">
        <v>186</v>
      </c>
    </row>
    <row r="39" spans="1:14">
      <c r="M39">
        <v>387</v>
      </c>
      <c r="N39">
        <v>179.9</v>
      </c>
    </row>
    <row r="40" spans="1:14">
      <c r="M40">
        <v>388</v>
      </c>
      <c r="N40">
        <v>175.4</v>
      </c>
    </row>
    <row r="41" spans="1:14">
      <c r="M41">
        <v>389</v>
      </c>
      <c r="N41">
        <v>153.6</v>
      </c>
    </row>
    <row r="42" spans="1:14">
      <c r="M42">
        <v>390</v>
      </c>
      <c r="N42">
        <v>145.69999999999999</v>
      </c>
    </row>
    <row r="43" spans="1:14">
      <c r="M43">
        <v>393</v>
      </c>
      <c r="N43">
        <v>101.5</v>
      </c>
    </row>
    <row r="44" spans="1:14">
      <c r="M44">
        <v>394</v>
      </c>
      <c r="N44">
        <v>99.1</v>
      </c>
    </row>
    <row r="45" spans="1:14">
      <c r="M45">
        <v>395</v>
      </c>
      <c r="N45">
        <v>88.4</v>
      </c>
    </row>
    <row r="51" spans="13:25">
      <c r="Y51" t="s">
        <v>16</v>
      </c>
    </row>
    <row r="52" spans="13:25">
      <c r="M52">
        <v>90.9</v>
      </c>
      <c r="N52">
        <v>898</v>
      </c>
      <c r="Y52">
        <f>(1/0.1736)*1000</f>
        <v>5760.3686635944696</v>
      </c>
    </row>
    <row r="53" spans="13:25">
      <c r="M53">
        <v>92</v>
      </c>
      <c r="N53">
        <v>904</v>
      </c>
    </row>
    <row r="54" spans="13:25">
      <c r="M54">
        <v>108.8</v>
      </c>
      <c r="N54">
        <v>898</v>
      </c>
    </row>
    <row r="55" spans="13:25">
      <c r="M55">
        <v>137</v>
      </c>
      <c r="N55">
        <v>890</v>
      </c>
    </row>
    <row r="56" spans="13:25">
      <c r="M56">
        <v>136.4</v>
      </c>
      <c r="N56">
        <v>896</v>
      </c>
    </row>
    <row r="57" spans="13:25">
      <c r="M57">
        <v>166.7</v>
      </c>
      <c r="N57">
        <v>888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FDD40-A462-4CF2-960C-38503DC1807E}">
  <dimension ref="A1:F84"/>
  <sheetViews>
    <sheetView zoomScale="80" zoomScaleNormal="80" workbookViewId="0">
      <selection activeCell="V13" sqref="V13"/>
    </sheetView>
  </sheetViews>
  <sheetFormatPr defaultRowHeight="14.45"/>
  <cols>
    <col min="1" max="1" width="22.28515625" bestFit="1" customWidth="1"/>
  </cols>
  <sheetData>
    <row r="1" spans="1:6">
      <c r="A1" t="s">
        <v>26</v>
      </c>
    </row>
    <row r="2" spans="1:6">
      <c r="A2">
        <v>1.17</v>
      </c>
    </row>
    <row r="5" spans="1:6">
      <c r="B5" t="s">
        <v>9</v>
      </c>
      <c r="C5" t="s">
        <v>29</v>
      </c>
      <c r="D5" t="s">
        <v>52</v>
      </c>
      <c r="F5" t="s">
        <v>31</v>
      </c>
    </row>
    <row r="6" spans="1:6">
      <c r="B6">
        <v>127.7</v>
      </c>
      <c r="C6">
        <v>46.7</v>
      </c>
      <c r="D6">
        <f>B6*C6</f>
        <v>5963.59</v>
      </c>
      <c r="F6">
        <f>MAX(D6:D84)</f>
        <v>106113</v>
      </c>
    </row>
    <row r="7" spans="1:6">
      <c r="B7">
        <v>132.80000000000001</v>
      </c>
      <c r="C7">
        <v>47.2</v>
      </c>
      <c r="D7">
        <f t="shared" ref="D7:D70" si="0">B7*C7</f>
        <v>6268.1600000000008</v>
      </c>
    </row>
    <row r="8" spans="1:6">
      <c r="B8">
        <v>129.19999999999999</v>
      </c>
      <c r="C8">
        <v>47.1</v>
      </c>
      <c r="D8">
        <f t="shared" si="0"/>
        <v>6085.32</v>
      </c>
    </row>
    <row r="9" spans="1:6">
      <c r="B9">
        <v>129.6</v>
      </c>
      <c r="C9">
        <v>47.3</v>
      </c>
      <c r="D9">
        <f t="shared" si="0"/>
        <v>6130.079999999999</v>
      </c>
      <c r="F9" t="s">
        <v>54</v>
      </c>
    </row>
    <row r="10" spans="1:6">
      <c r="B10">
        <v>130</v>
      </c>
      <c r="C10">
        <v>47.5</v>
      </c>
      <c r="D10">
        <f t="shared" si="0"/>
        <v>6175</v>
      </c>
      <c r="F10">
        <v>2170</v>
      </c>
    </row>
    <row r="11" spans="1:6">
      <c r="B11">
        <v>132.19999999999999</v>
      </c>
      <c r="C11">
        <v>47.8</v>
      </c>
      <c r="D11">
        <f t="shared" si="0"/>
        <v>6319.1599999999989</v>
      </c>
    </row>
    <row r="12" spans="1:6">
      <c r="B12">
        <v>146.4</v>
      </c>
      <c r="C12">
        <v>47.8</v>
      </c>
      <c r="D12">
        <f t="shared" si="0"/>
        <v>6997.92</v>
      </c>
    </row>
    <row r="13" spans="1:6">
      <c r="B13">
        <v>168.8</v>
      </c>
      <c r="C13">
        <v>47.8</v>
      </c>
      <c r="D13">
        <f t="shared" si="0"/>
        <v>8068.64</v>
      </c>
    </row>
    <row r="14" spans="1:6">
      <c r="B14">
        <v>178.7</v>
      </c>
      <c r="C14">
        <v>47.7</v>
      </c>
      <c r="D14">
        <f t="shared" si="0"/>
        <v>8523.99</v>
      </c>
      <c r="F14" t="s">
        <v>56</v>
      </c>
    </row>
    <row r="15" spans="1:6">
      <c r="B15">
        <v>683</v>
      </c>
      <c r="C15">
        <v>48</v>
      </c>
      <c r="D15">
        <f t="shared" si="0"/>
        <v>32784</v>
      </c>
      <c r="F15">
        <v>48.9</v>
      </c>
    </row>
    <row r="16" spans="1:6">
      <c r="B16">
        <v>405</v>
      </c>
      <c r="C16">
        <v>48.4</v>
      </c>
      <c r="D16">
        <f t="shared" si="0"/>
        <v>19602</v>
      </c>
    </row>
    <row r="17" spans="2:4">
      <c r="B17">
        <v>361</v>
      </c>
      <c r="C17">
        <v>48.5</v>
      </c>
      <c r="D17">
        <f t="shared" si="0"/>
        <v>17508.5</v>
      </c>
    </row>
    <row r="18" spans="2:4">
      <c r="B18">
        <v>393</v>
      </c>
      <c r="C18">
        <v>48.6</v>
      </c>
      <c r="D18">
        <f t="shared" si="0"/>
        <v>19099.8</v>
      </c>
    </row>
    <row r="19" spans="2:4">
      <c r="B19">
        <v>243</v>
      </c>
      <c r="C19">
        <v>48.4</v>
      </c>
      <c r="D19">
        <f t="shared" si="0"/>
        <v>11761.199999999999</v>
      </c>
    </row>
    <row r="20" spans="2:4">
      <c r="B20">
        <v>240</v>
      </c>
      <c r="C20">
        <v>48.4</v>
      </c>
      <c r="D20">
        <f t="shared" si="0"/>
        <v>11616</v>
      </c>
    </row>
    <row r="21" spans="2:4">
      <c r="B21">
        <v>244</v>
      </c>
      <c r="C21">
        <v>48.5</v>
      </c>
      <c r="D21">
        <f t="shared" si="0"/>
        <v>11834</v>
      </c>
    </row>
    <row r="22" spans="2:4">
      <c r="B22">
        <v>180</v>
      </c>
      <c r="C22">
        <v>48.3</v>
      </c>
      <c r="D22">
        <f t="shared" si="0"/>
        <v>8694</v>
      </c>
    </row>
    <row r="23" spans="2:4">
      <c r="B23">
        <v>177.7</v>
      </c>
      <c r="C23">
        <v>48.2</v>
      </c>
      <c r="D23">
        <f t="shared" si="0"/>
        <v>8565.14</v>
      </c>
    </row>
    <row r="24" spans="2:4">
      <c r="B24">
        <v>198.4</v>
      </c>
      <c r="C24">
        <v>48.6</v>
      </c>
      <c r="D24">
        <f t="shared" si="0"/>
        <v>9642.24</v>
      </c>
    </row>
    <row r="25" spans="2:4">
      <c r="B25">
        <v>429</v>
      </c>
      <c r="C25">
        <v>48.5</v>
      </c>
      <c r="D25">
        <f t="shared" si="0"/>
        <v>20806.5</v>
      </c>
    </row>
    <row r="26" spans="2:4">
      <c r="B26">
        <v>449</v>
      </c>
      <c r="C26">
        <v>48.8</v>
      </c>
      <c r="D26">
        <f t="shared" si="0"/>
        <v>21911.199999999997</v>
      </c>
    </row>
    <row r="27" spans="2:4">
      <c r="B27">
        <v>870</v>
      </c>
      <c r="C27">
        <v>48.8</v>
      </c>
      <c r="D27">
        <f t="shared" si="0"/>
        <v>42456</v>
      </c>
    </row>
    <row r="28" spans="2:4">
      <c r="B28">
        <v>844</v>
      </c>
      <c r="C28">
        <v>49</v>
      </c>
      <c r="D28">
        <f t="shared" si="0"/>
        <v>41356</v>
      </c>
    </row>
    <row r="29" spans="2:4">
      <c r="B29">
        <v>961</v>
      </c>
      <c r="C29">
        <v>49.2</v>
      </c>
      <c r="D29">
        <f t="shared" si="0"/>
        <v>47281.200000000004</v>
      </c>
    </row>
    <row r="30" spans="2:4">
      <c r="B30">
        <v>1360</v>
      </c>
      <c r="C30">
        <v>49.4</v>
      </c>
      <c r="D30">
        <f t="shared" si="0"/>
        <v>67184</v>
      </c>
    </row>
    <row r="31" spans="2:4">
      <c r="B31">
        <v>1354</v>
      </c>
      <c r="C31">
        <v>49.3</v>
      </c>
      <c r="D31">
        <f t="shared" si="0"/>
        <v>66752.2</v>
      </c>
    </row>
    <row r="32" spans="2:4">
      <c r="B32">
        <v>1620</v>
      </c>
      <c r="C32">
        <v>48.9</v>
      </c>
      <c r="D32">
        <f t="shared" si="0"/>
        <v>79218</v>
      </c>
    </row>
    <row r="33" spans="2:4">
      <c r="B33">
        <v>1559</v>
      </c>
      <c r="C33">
        <v>49.1</v>
      </c>
      <c r="D33">
        <f t="shared" si="0"/>
        <v>76546.900000000009</v>
      </c>
    </row>
    <row r="34" spans="2:4">
      <c r="B34">
        <v>1549</v>
      </c>
      <c r="C34">
        <v>49.1</v>
      </c>
      <c r="D34">
        <f t="shared" si="0"/>
        <v>76055.900000000009</v>
      </c>
    </row>
    <row r="35" spans="2:4">
      <c r="B35">
        <v>1615</v>
      </c>
      <c r="C35">
        <v>48.8</v>
      </c>
      <c r="D35">
        <f t="shared" si="0"/>
        <v>78812</v>
      </c>
    </row>
    <row r="36" spans="2:4">
      <c r="B36">
        <v>1590</v>
      </c>
      <c r="C36">
        <v>49</v>
      </c>
      <c r="D36">
        <f t="shared" si="0"/>
        <v>77910</v>
      </c>
    </row>
    <row r="37" spans="2:4">
      <c r="B37">
        <v>1595</v>
      </c>
      <c r="C37">
        <v>49.1</v>
      </c>
      <c r="D37">
        <f t="shared" si="0"/>
        <v>78314.5</v>
      </c>
    </row>
    <row r="38" spans="2:4">
      <c r="B38">
        <v>1612</v>
      </c>
      <c r="C38">
        <v>49.3</v>
      </c>
      <c r="D38">
        <f t="shared" si="0"/>
        <v>79471.599999999991</v>
      </c>
    </row>
    <row r="39" spans="2:4">
      <c r="B39">
        <v>1820</v>
      </c>
      <c r="C39">
        <v>48.4</v>
      </c>
      <c r="D39">
        <f t="shared" si="0"/>
        <v>88088</v>
      </c>
    </row>
    <row r="40" spans="2:4">
      <c r="B40">
        <v>1848</v>
      </c>
      <c r="C40">
        <v>48.2</v>
      </c>
      <c r="D40">
        <f t="shared" si="0"/>
        <v>89073.600000000006</v>
      </c>
    </row>
    <row r="41" spans="2:4">
      <c r="B41">
        <v>1820</v>
      </c>
      <c r="C41">
        <v>48.4</v>
      </c>
      <c r="D41">
        <f t="shared" si="0"/>
        <v>88088</v>
      </c>
    </row>
    <row r="42" spans="2:4">
      <c r="B42">
        <v>1910</v>
      </c>
      <c r="C42">
        <v>47.5</v>
      </c>
      <c r="D42">
        <f t="shared" si="0"/>
        <v>90725</v>
      </c>
    </row>
    <row r="43" spans="2:4">
      <c r="B43">
        <v>2170</v>
      </c>
      <c r="C43">
        <v>48.9</v>
      </c>
      <c r="D43">
        <f t="shared" si="0"/>
        <v>106113</v>
      </c>
    </row>
    <row r="44" spans="2:4">
      <c r="B44">
        <v>2200</v>
      </c>
      <c r="C44">
        <v>35.5</v>
      </c>
      <c r="D44">
        <f t="shared" si="0"/>
        <v>78100</v>
      </c>
    </row>
    <row r="45" spans="2:4">
      <c r="B45">
        <v>2190</v>
      </c>
      <c r="C45">
        <v>35.6</v>
      </c>
      <c r="D45">
        <f t="shared" si="0"/>
        <v>77964</v>
      </c>
    </row>
    <row r="46" spans="2:4">
      <c r="B46">
        <v>2250</v>
      </c>
      <c r="C46">
        <v>31.5</v>
      </c>
      <c r="D46">
        <f t="shared" si="0"/>
        <v>70875</v>
      </c>
    </row>
    <row r="47" spans="2:4">
      <c r="B47">
        <v>2240</v>
      </c>
      <c r="C47">
        <v>31.9</v>
      </c>
      <c r="D47">
        <f t="shared" si="0"/>
        <v>71456</v>
      </c>
    </row>
    <row r="48" spans="2:4">
      <c r="B48">
        <v>2270</v>
      </c>
      <c r="C48">
        <v>25.6</v>
      </c>
      <c r="D48">
        <f t="shared" si="0"/>
        <v>58112</v>
      </c>
    </row>
    <row r="49" spans="2:4">
      <c r="B49">
        <v>2290</v>
      </c>
      <c r="C49">
        <v>26.4</v>
      </c>
      <c r="D49">
        <f t="shared" si="0"/>
        <v>60456</v>
      </c>
    </row>
    <row r="50" spans="2:4">
      <c r="B50">
        <v>2350</v>
      </c>
      <c r="C50">
        <v>17.71</v>
      </c>
      <c r="D50">
        <f t="shared" si="0"/>
        <v>41618.5</v>
      </c>
    </row>
    <row r="51" spans="2:4">
      <c r="B51">
        <v>2330</v>
      </c>
      <c r="C51">
        <v>26.6</v>
      </c>
      <c r="D51">
        <f t="shared" si="0"/>
        <v>61978</v>
      </c>
    </row>
    <row r="52" spans="2:4">
      <c r="B52">
        <v>2300</v>
      </c>
      <c r="C52">
        <v>25.5</v>
      </c>
      <c r="D52">
        <f t="shared" si="0"/>
        <v>58650</v>
      </c>
    </row>
    <row r="53" spans="2:4">
      <c r="B53">
        <v>2310</v>
      </c>
      <c r="C53">
        <v>23.9</v>
      </c>
      <c r="D53">
        <f t="shared" si="0"/>
        <v>55209</v>
      </c>
    </row>
    <row r="54" spans="2:4">
      <c r="B54">
        <v>2350</v>
      </c>
      <c r="C54">
        <v>16.18</v>
      </c>
      <c r="D54">
        <f t="shared" si="0"/>
        <v>38023</v>
      </c>
    </row>
    <row r="55" spans="2:4">
      <c r="B55">
        <v>2360</v>
      </c>
      <c r="C55">
        <v>16.309999999999999</v>
      </c>
      <c r="D55">
        <f t="shared" si="0"/>
        <v>38491.599999999999</v>
      </c>
    </row>
    <row r="56" spans="2:4">
      <c r="B56">
        <v>2370</v>
      </c>
      <c r="C56">
        <v>14.48</v>
      </c>
      <c r="D56">
        <f t="shared" si="0"/>
        <v>34317.599999999999</v>
      </c>
    </row>
    <row r="57" spans="2:4">
      <c r="B57">
        <v>2380</v>
      </c>
      <c r="C57">
        <v>12.6</v>
      </c>
      <c r="D57">
        <f t="shared" si="0"/>
        <v>29988</v>
      </c>
    </row>
    <row r="58" spans="2:4">
      <c r="B58">
        <v>2390</v>
      </c>
      <c r="C58">
        <v>10.71</v>
      </c>
      <c r="D58">
        <f t="shared" si="0"/>
        <v>25596.9</v>
      </c>
    </row>
    <row r="59" spans="2:4">
      <c r="B59">
        <v>2390</v>
      </c>
      <c r="C59">
        <v>8.69</v>
      </c>
      <c r="D59">
        <f t="shared" si="0"/>
        <v>20769.099999999999</v>
      </c>
    </row>
    <row r="60" spans="2:4">
      <c r="B60">
        <v>2400</v>
      </c>
      <c r="C60">
        <v>7.08</v>
      </c>
      <c r="D60">
        <f t="shared" si="0"/>
        <v>16992</v>
      </c>
    </row>
    <row r="61" spans="2:4">
      <c r="B61">
        <v>2410</v>
      </c>
      <c r="C61">
        <v>5.55</v>
      </c>
      <c r="D61">
        <f t="shared" si="0"/>
        <v>13375.5</v>
      </c>
    </row>
    <row r="62" spans="2:4">
      <c r="B62">
        <v>2410</v>
      </c>
      <c r="C62">
        <v>4.37</v>
      </c>
      <c r="D62">
        <f t="shared" si="0"/>
        <v>10531.7</v>
      </c>
    </row>
    <row r="63" spans="2:4">
      <c r="B63">
        <v>2410</v>
      </c>
      <c r="C63">
        <v>3.88</v>
      </c>
      <c r="D63">
        <f t="shared" si="0"/>
        <v>9350.7999999999993</v>
      </c>
    </row>
    <row r="64" spans="2:4">
      <c r="B64">
        <v>2410</v>
      </c>
      <c r="C64">
        <v>3.21</v>
      </c>
      <c r="D64">
        <f t="shared" si="0"/>
        <v>7736.1</v>
      </c>
    </row>
    <row r="65" spans="2:4">
      <c r="B65">
        <v>2410</v>
      </c>
      <c r="C65">
        <v>2.57</v>
      </c>
      <c r="D65">
        <f t="shared" si="0"/>
        <v>6193.7</v>
      </c>
    </row>
    <row r="66" spans="2:4">
      <c r="B66">
        <v>2410</v>
      </c>
      <c r="C66">
        <v>2.11</v>
      </c>
      <c r="D66">
        <f t="shared" si="0"/>
        <v>5085.0999999999995</v>
      </c>
    </row>
    <row r="67" spans="2:4">
      <c r="B67">
        <v>2410</v>
      </c>
      <c r="C67">
        <v>1.64</v>
      </c>
      <c r="D67">
        <f t="shared" si="0"/>
        <v>3952.3999999999996</v>
      </c>
    </row>
    <row r="68" spans="2:4">
      <c r="B68">
        <v>2410</v>
      </c>
      <c r="C68">
        <v>1.48</v>
      </c>
      <c r="D68">
        <f t="shared" si="0"/>
        <v>3566.8</v>
      </c>
    </row>
    <row r="69" spans="2:4">
      <c r="B69">
        <v>2410</v>
      </c>
      <c r="C69">
        <v>1.41</v>
      </c>
      <c r="D69">
        <f t="shared" si="0"/>
        <v>3398.1</v>
      </c>
    </row>
    <row r="70" spans="2:4">
      <c r="B70">
        <v>2410</v>
      </c>
      <c r="C70">
        <v>1.28</v>
      </c>
      <c r="D70">
        <f t="shared" si="0"/>
        <v>3084.8</v>
      </c>
    </row>
    <row r="71" spans="2:4">
      <c r="B71">
        <v>2410</v>
      </c>
      <c r="C71">
        <v>1.06</v>
      </c>
      <c r="D71">
        <f t="shared" ref="D71:D84" si="1">B71*C71</f>
        <v>2554.6</v>
      </c>
    </row>
    <row r="72" spans="2:4">
      <c r="B72">
        <v>2410</v>
      </c>
      <c r="C72">
        <v>1.02</v>
      </c>
      <c r="D72">
        <f t="shared" si="1"/>
        <v>2458.1999999999998</v>
      </c>
    </row>
    <row r="73" spans="2:4">
      <c r="B73">
        <v>2410</v>
      </c>
      <c r="C73">
        <v>0.92</v>
      </c>
      <c r="D73">
        <f t="shared" si="1"/>
        <v>2217.2000000000003</v>
      </c>
    </row>
    <row r="74" spans="2:4">
      <c r="B74">
        <v>2410</v>
      </c>
      <c r="C74">
        <v>0.85</v>
      </c>
      <c r="D74">
        <f t="shared" si="1"/>
        <v>2048.5</v>
      </c>
    </row>
    <row r="75" spans="2:4">
      <c r="B75">
        <v>2410</v>
      </c>
      <c r="C75">
        <v>0.72</v>
      </c>
      <c r="D75">
        <f t="shared" si="1"/>
        <v>1735.2</v>
      </c>
    </row>
    <row r="76" spans="2:4">
      <c r="B76">
        <v>2410</v>
      </c>
      <c r="C76">
        <v>0.65</v>
      </c>
      <c r="D76">
        <f t="shared" si="1"/>
        <v>1566.5</v>
      </c>
    </row>
    <row r="77" spans="2:4">
      <c r="B77">
        <v>2410</v>
      </c>
      <c r="C77">
        <v>0.63</v>
      </c>
      <c r="D77">
        <f t="shared" si="1"/>
        <v>1518.3</v>
      </c>
    </row>
    <row r="78" spans="2:4">
      <c r="B78">
        <v>2410</v>
      </c>
      <c r="C78">
        <v>0.54</v>
      </c>
      <c r="D78">
        <f t="shared" si="1"/>
        <v>1301.4000000000001</v>
      </c>
    </row>
    <row r="79" spans="2:4">
      <c r="B79">
        <v>2410</v>
      </c>
      <c r="C79">
        <v>0.46</v>
      </c>
      <c r="D79">
        <f t="shared" si="1"/>
        <v>1108.6000000000001</v>
      </c>
    </row>
    <row r="80" spans="2:4">
      <c r="B80">
        <v>2410</v>
      </c>
      <c r="C80">
        <v>0.39</v>
      </c>
      <c r="D80">
        <f t="shared" si="1"/>
        <v>939.9</v>
      </c>
    </row>
    <row r="81" spans="2:4">
      <c r="B81">
        <v>2410</v>
      </c>
      <c r="C81">
        <v>0.35</v>
      </c>
      <c r="D81">
        <f t="shared" si="1"/>
        <v>843.5</v>
      </c>
    </row>
    <row r="82" spans="2:4">
      <c r="B82">
        <v>2410</v>
      </c>
      <c r="C82">
        <v>0.33</v>
      </c>
      <c r="D82">
        <f t="shared" si="1"/>
        <v>795.30000000000007</v>
      </c>
    </row>
    <row r="83" spans="2:4">
      <c r="B83">
        <v>2410</v>
      </c>
      <c r="C83">
        <v>0.28999999999999998</v>
      </c>
      <c r="D83">
        <f t="shared" si="1"/>
        <v>698.9</v>
      </c>
    </row>
    <row r="84" spans="2:4">
      <c r="B84">
        <v>2410</v>
      </c>
      <c r="C84">
        <v>0.26</v>
      </c>
      <c r="D84">
        <f t="shared" si="1"/>
        <v>626.6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Magner Gusse</dc:creator>
  <cp:keywords/>
  <dc:description/>
  <cp:lastModifiedBy/>
  <cp:revision/>
  <dcterms:created xsi:type="dcterms:W3CDTF">2023-10-13T11:39:28Z</dcterms:created>
  <dcterms:modified xsi:type="dcterms:W3CDTF">2023-10-25T19:24:12Z</dcterms:modified>
  <cp:category/>
  <cp:contentStatus/>
</cp:coreProperties>
</file>