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asplanviak.sharepoint.com/sites/10565-01/Delte dokumenter/General/TRT/Maler/"/>
    </mc:Choice>
  </mc:AlternateContent>
  <xr:revisionPtr revIDLastSave="817" documentId="13_ncr:1_{8BAB2909-7886-4EFE-B5DF-5F1167E99E0C}" xr6:coauthVersionLast="46" xr6:coauthVersionMax="46" xr10:uidLastSave="{DFF29F01-5CAB-4BDC-A413-0AA33B825313}"/>
  <bookViews>
    <workbookView xWindow="57480" yWindow="-120" windowWidth="29040" windowHeight="17640" tabRatio="763" activeTab="4" xr2:uid="{9F6DA49E-EA80-4063-B518-09FE5C7F3AAB}"/>
  </bookViews>
  <sheets>
    <sheet name="Strømpris_NordPool" sheetId="2" r:id="rId1"/>
    <sheet name="Strømpris_År" sheetId="3" r:id="rId2"/>
    <sheet name="Nettleie" sheetId="6" r:id="rId3"/>
    <sheet name="Input" sheetId="4" r:id="rId4"/>
    <sheet name="Grunnvarme_Etablering" sheetId="7" r:id="rId5"/>
    <sheet name="Beregning" sheetId="1" r:id="rId6"/>
    <sheet name="Beregning2" sheetId="5" r:id="rId7"/>
  </sheets>
  <definedNames>
    <definedName name="_xlnm._FilterDatabase" localSheetId="1" hidden="1">Strømpris_År!$A$32:$G$44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7" l="1"/>
  <c r="D15" i="7"/>
  <c r="D14" i="7"/>
  <c r="D11" i="7"/>
  <c r="D10" i="7"/>
  <c r="D20" i="7"/>
  <c r="D19" i="7"/>
  <c r="D9" i="7"/>
  <c r="D8" i="7"/>
  <c r="D13" i="7"/>
  <c r="D6" i="7"/>
  <c r="D7" i="7"/>
  <c r="C2" i="6" l="1"/>
  <c r="B2" i="6"/>
  <c r="D4" i="1"/>
  <c r="D5" i="1"/>
  <c r="D6" i="1"/>
  <c r="D7" i="1"/>
  <c r="D8" i="1"/>
  <c r="D9" i="1"/>
  <c r="D10" i="1"/>
  <c r="D11" i="1"/>
  <c r="D12" i="1"/>
  <c r="D13" i="1"/>
  <c r="D14" i="1"/>
  <c r="D15" i="1"/>
  <c r="D3" i="1"/>
  <c r="B4" i="1"/>
  <c r="E4" i="1" s="1"/>
  <c r="B68" i="1" s="1"/>
  <c r="B5" i="1"/>
  <c r="B6" i="1"/>
  <c r="F6" i="1" s="1"/>
  <c r="C22" i="1" s="1"/>
  <c r="K22" i="1" s="1"/>
  <c r="B7" i="1"/>
  <c r="F7" i="1" s="1"/>
  <c r="C23" i="1" s="1"/>
  <c r="K23" i="1" s="1"/>
  <c r="B8" i="1"/>
  <c r="F8" i="1" s="1"/>
  <c r="C24" i="1" s="1"/>
  <c r="K24" i="1" s="1"/>
  <c r="B9" i="1"/>
  <c r="F9" i="1" s="1"/>
  <c r="C25" i="1" s="1"/>
  <c r="K25" i="1" s="1"/>
  <c r="B10" i="1"/>
  <c r="F10" i="1" s="1"/>
  <c r="C26" i="1" s="1"/>
  <c r="K26" i="1" s="1"/>
  <c r="B11" i="1"/>
  <c r="F11" i="1" s="1"/>
  <c r="C27" i="1" s="1"/>
  <c r="K27" i="1" s="1"/>
  <c r="B12" i="1"/>
  <c r="B13" i="1"/>
  <c r="F13" i="1" s="1"/>
  <c r="G13" i="1" s="1"/>
  <c r="B14" i="1"/>
  <c r="F14" i="1" s="1"/>
  <c r="C30" i="1" s="1"/>
  <c r="K30" i="1" s="1"/>
  <c r="B15" i="1"/>
  <c r="F15" i="1" s="1"/>
  <c r="G15" i="1" s="1"/>
  <c r="B3" i="1"/>
  <c r="F3" i="1" s="1"/>
  <c r="C67" i="1" s="1"/>
  <c r="K67" i="1" s="1"/>
  <c r="B32" i="4"/>
  <c r="B17" i="4"/>
  <c r="C3" i="3" a="1"/>
  <c r="D3" i="3" a="1"/>
  <c r="G3" i="3" a="1"/>
  <c r="A3" i="3" a="1"/>
  <c r="B3" i="3" a="1"/>
  <c r="F3" i="3" a="1"/>
  <c r="E3" i="3" a="1"/>
  <c r="C102" i="1" l="1"/>
  <c r="K102" i="1" s="1"/>
  <c r="C83" i="1"/>
  <c r="K83" i="1" s="1"/>
  <c r="C94" i="1"/>
  <c r="K94" i="1" s="1"/>
  <c r="C107" i="1"/>
  <c r="K107" i="1" s="1"/>
  <c r="C62" i="1"/>
  <c r="K62" i="1" s="1"/>
  <c r="C61" i="1"/>
  <c r="K61" i="1" s="1"/>
  <c r="C59" i="1"/>
  <c r="K59" i="1" s="1"/>
  <c r="C42" i="1"/>
  <c r="K42" i="1" s="1"/>
  <c r="C55" i="1"/>
  <c r="K55" i="1" s="1"/>
  <c r="C75" i="1"/>
  <c r="K75" i="1" s="1"/>
  <c r="C74" i="1"/>
  <c r="K74" i="1" s="1"/>
  <c r="C43" i="1"/>
  <c r="K43" i="1" s="1"/>
  <c r="C91" i="1"/>
  <c r="K91" i="1" s="1"/>
  <c r="C51" i="1"/>
  <c r="K51" i="1" s="1"/>
  <c r="C110" i="1"/>
  <c r="K110" i="1" s="1"/>
  <c r="C19" i="1"/>
  <c r="K19" i="1" s="1"/>
  <c r="C41" i="1"/>
  <c r="K41" i="1" s="1"/>
  <c r="C54" i="1"/>
  <c r="K54" i="1" s="1"/>
  <c r="C73" i="1"/>
  <c r="K73" i="1" s="1"/>
  <c r="B100" i="1"/>
  <c r="C46" i="1"/>
  <c r="K46" i="1" s="1"/>
  <c r="C40" i="1"/>
  <c r="K40" i="1" s="1"/>
  <c r="C78" i="1"/>
  <c r="K78" i="1" s="1"/>
  <c r="C72" i="1"/>
  <c r="K72" i="1" s="1"/>
  <c r="C99" i="1"/>
  <c r="K99" i="1" s="1"/>
  <c r="C104" i="1"/>
  <c r="K104" i="1" s="1"/>
  <c r="C45" i="1"/>
  <c r="K45" i="1" s="1"/>
  <c r="C39" i="1"/>
  <c r="K39" i="1" s="1"/>
  <c r="C58" i="1"/>
  <c r="K58" i="1" s="1"/>
  <c r="C77" i="1"/>
  <c r="K77" i="1" s="1"/>
  <c r="C71" i="1"/>
  <c r="K71" i="1" s="1"/>
  <c r="B52" i="1"/>
  <c r="C90" i="1"/>
  <c r="K90" i="1" s="1"/>
  <c r="C109" i="1"/>
  <c r="K109" i="1" s="1"/>
  <c r="C103" i="1"/>
  <c r="K103" i="1" s="1"/>
  <c r="C35" i="1"/>
  <c r="K35" i="1" s="1"/>
  <c r="C86" i="1"/>
  <c r="K86" i="1" s="1"/>
  <c r="C105" i="1"/>
  <c r="K105" i="1" s="1"/>
  <c r="C38" i="1"/>
  <c r="K38" i="1" s="1"/>
  <c r="C57" i="1"/>
  <c r="K57" i="1" s="1"/>
  <c r="C70" i="1"/>
  <c r="K70" i="1" s="1"/>
  <c r="B84" i="1"/>
  <c r="C89" i="1"/>
  <c r="K89" i="1" s="1"/>
  <c r="C56" i="1"/>
  <c r="K56" i="1" s="1"/>
  <c r="C88" i="1"/>
  <c r="K88" i="1" s="1"/>
  <c r="B36" i="1"/>
  <c r="C93" i="1"/>
  <c r="K93" i="1" s="1"/>
  <c r="C87" i="1"/>
  <c r="K87" i="1" s="1"/>
  <c r="C106" i="1"/>
  <c r="K106" i="1" s="1"/>
  <c r="E12" i="1"/>
  <c r="B28" i="1" s="1"/>
  <c r="F28" i="1" s="1"/>
  <c r="E5" i="1"/>
  <c r="B21" i="1" s="1"/>
  <c r="F21" i="1" s="1"/>
  <c r="C29" i="1"/>
  <c r="K29" i="1" s="1"/>
  <c r="E15" i="1"/>
  <c r="E3" i="1"/>
  <c r="E7" i="1"/>
  <c r="E6" i="1"/>
  <c r="B22" i="1" s="1"/>
  <c r="F22" i="1" s="1"/>
  <c r="E14" i="1"/>
  <c r="E13" i="1"/>
  <c r="E11" i="1"/>
  <c r="E10" i="1"/>
  <c r="B20" i="1"/>
  <c r="F20" i="1" s="1"/>
  <c r="E9" i="1"/>
  <c r="E8" i="1"/>
  <c r="G14" i="1"/>
  <c r="A29" i="3"/>
  <c r="A44" i="3" s="1"/>
  <c r="A19" i="3"/>
  <c r="A42" i="3" s="1"/>
  <c r="A23" i="3"/>
  <c r="A38" i="3" s="1"/>
  <c r="A25" i="3"/>
  <c r="A36" i="3" s="1"/>
  <c r="A26" i="3"/>
  <c r="A35" i="3" s="1"/>
  <c r="A20" i="3"/>
  <c r="A41" i="3" s="1"/>
  <c r="A22" i="3"/>
  <c r="A39" i="3" s="1"/>
  <c r="A24" i="3"/>
  <c r="A37" i="3" s="1"/>
  <c r="A27" i="3"/>
  <c r="A34" i="3" s="1"/>
  <c r="A21" i="3"/>
  <c r="A40" i="3" s="1"/>
  <c r="A28" i="3"/>
  <c r="A33" i="3" s="1"/>
  <c r="C24" i="3"/>
  <c r="C19" i="3"/>
  <c r="C21" i="3"/>
  <c r="C23" i="3"/>
  <c r="C25" i="3"/>
  <c r="C27" i="3"/>
  <c r="C29" i="3"/>
  <c r="C44" i="3" s="1"/>
  <c r="C22" i="3"/>
  <c r="C39" i="3" s="1"/>
  <c r="C28" i="3"/>
  <c r="C33" i="3" s="1"/>
  <c r="C26" i="3"/>
  <c r="C20" i="3"/>
  <c r="D23" i="3"/>
  <c r="D27" i="3"/>
  <c r="D24" i="3"/>
  <c r="D28" i="3"/>
  <c r="D33" i="3" s="1"/>
  <c r="D21" i="3"/>
  <c r="D29" i="3"/>
  <c r="D44" i="3" s="1"/>
  <c r="D26" i="3"/>
  <c r="D19" i="3"/>
  <c r="D25" i="3"/>
  <c r="D22" i="3"/>
  <c r="D39" i="3" s="1"/>
  <c r="D20" i="3"/>
  <c r="E23" i="3"/>
  <c r="E28" i="3"/>
  <c r="E33" i="3" s="1"/>
  <c r="E25" i="3"/>
  <c r="E22" i="3"/>
  <c r="E39" i="3" s="1"/>
  <c r="D73" i="1" s="1"/>
  <c r="E29" i="3"/>
  <c r="E44" i="3" s="1"/>
  <c r="D78" i="1" s="1"/>
  <c r="E24" i="3"/>
  <c r="E19" i="3"/>
  <c r="E21" i="3"/>
  <c r="E27" i="3"/>
  <c r="E26" i="3"/>
  <c r="E20" i="3"/>
  <c r="F23" i="3"/>
  <c r="F29" i="3"/>
  <c r="F44" i="3" s="1"/>
  <c r="F20" i="3"/>
  <c r="F19" i="3"/>
  <c r="F27" i="3"/>
  <c r="F28" i="3"/>
  <c r="F33" i="3" s="1"/>
  <c r="F21" i="3"/>
  <c r="F25" i="3"/>
  <c r="F24" i="3"/>
  <c r="F26" i="3"/>
  <c r="F22" i="3"/>
  <c r="F39" i="3" s="1"/>
  <c r="G23" i="3"/>
  <c r="G29" i="3"/>
  <c r="G44" i="3" s="1"/>
  <c r="G26" i="3"/>
  <c r="G25" i="3"/>
  <c r="G24" i="3"/>
  <c r="G27" i="3"/>
  <c r="G22" i="3"/>
  <c r="G39" i="3" s="1"/>
  <c r="G21" i="3"/>
  <c r="G28" i="3"/>
  <c r="G33" i="3" s="1"/>
  <c r="G19" i="3"/>
  <c r="G20" i="3"/>
  <c r="B19" i="3"/>
  <c r="B21" i="3"/>
  <c r="B23" i="3"/>
  <c r="B25" i="3"/>
  <c r="B27" i="3"/>
  <c r="B29" i="3"/>
  <c r="B44" i="3" s="1"/>
  <c r="D30" i="1" s="1"/>
  <c r="J30" i="1" s="1"/>
  <c r="L30" i="1" s="1"/>
  <c r="B28" i="3"/>
  <c r="B33" i="3" s="1"/>
  <c r="B20" i="3"/>
  <c r="B22" i="3"/>
  <c r="B39" i="3" s="1"/>
  <c r="D25" i="1" s="1"/>
  <c r="J25" i="1" s="1"/>
  <c r="L25" i="1" s="1"/>
  <c r="B24" i="3"/>
  <c r="B26" i="3"/>
  <c r="B3" i="3"/>
  <c r="B18" i="3" s="1"/>
  <c r="F12" i="1"/>
  <c r="G10" i="1"/>
  <c r="G9" i="1"/>
  <c r="G8" i="1"/>
  <c r="G11" i="1"/>
  <c r="G7" i="1"/>
  <c r="F5" i="1"/>
  <c r="G6" i="1"/>
  <c r="G3" i="1"/>
  <c r="F4" i="1"/>
  <c r="G3" i="3"/>
  <c r="F3" i="3"/>
  <c r="E3" i="3"/>
  <c r="D3" i="3"/>
  <c r="C3" i="3"/>
  <c r="A3" i="3"/>
  <c r="B61" i="1" l="1"/>
  <c r="B109" i="1"/>
  <c r="B77" i="1"/>
  <c r="B45" i="1"/>
  <c r="B93" i="1"/>
  <c r="B108" i="1"/>
  <c r="B76" i="1"/>
  <c r="B44" i="1"/>
  <c r="B60" i="1"/>
  <c r="B92" i="1"/>
  <c r="B62" i="1"/>
  <c r="B110" i="1"/>
  <c r="B78" i="1"/>
  <c r="B46" i="1"/>
  <c r="B94" i="1"/>
  <c r="B102" i="1"/>
  <c r="B70" i="1"/>
  <c r="B38" i="1"/>
  <c r="B54" i="1"/>
  <c r="B86" i="1"/>
  <c r="B55" i="1"/>
  <c r="B103" i="1"/>
  <c r="B71" i="1"/>
  <c r="B39" i="1"/>
  <c r="B87" i="1"/>
  <c r="B56" i="1"/>
  <c r="B104" i="1"/>
  <c r="B72" i="1"/>
  <c r="B40" i="1"/>
  <c r="B88" i="1"/>
  <c r="B35" i="1"/>
  <c r="B83" i="1"/>
  <c r="B51" i="1"/>
  <c r="B99" i="1"/>
  <c r="B67" i="1"/>
  <c r="B19" i="1"/>
  <c r="F19" i="1" s="1"/>
  <c r="C20" i="1"/>
  <c r="K20" i="1" s="1"/>
  <c r="C100" i="1"/>
  <c r="C84" i="1"/>
  <c r="C52" i="1"/>
  <c r="C68" i="1"/>
  <c r="C36" i="1"/>
  <c r="B89" i="1"/>
  <c r="B57" i="1"/>
  <c r="B73" i="1"/>
  <c r="B41" i="1"/>
  <c r="B105" i="1"/>
  <c r="B74" i="1"/>
  <c r="B42" i="1"/>
  <c r="B90" i="1"/>
  <c r="B58" i="1"/>
  <c r="B106" i="1"/>
  <c r="C21" i="1"/>
  <c r="K21" i="1" s="1"/>
  <c r="C101" i="1"/>
  <c r="K101" i="1" s="1"/>
  <c r="C69" i="1"/>
  <c r="K69" i="1" s="1"/>
  <c r="C37" i="1"/>
  <c r="K37" i="1" s="1"/>
  <c r="C85" i="1"/>
  <c r="K85" i="1" s="1"/>
  <c r="C53" i="1"/>
  <c r="K53" i="1" s="1"/>
  <c r="C28" i="1"/>
  <c r="K28" i="1" s="1"/>
  <c r="K31" i="1" s="1"/>
  <c r="C108" i="1"/>
  <c r="K108" i="1" s="1"/>
  <c r="C76" i="1"/>
  <c r="K76" i="1" s="1"/>
  <c r="C44" i="1"/>
  <c r="K44" i="1" s="1"/>
  <c r="C92" i="1"/>
  <c r="K92" i="1" s="1"/>
  <c r="C60" i="1"/>
  <c r="K60" i="1" s="1"/>
  <c r="B75" i="1"/>
  <c r="B43" i="1"/>
  <c r="B91" i="1"/>
  <c r="B59" i="1"/>
  <c r="B107" i="1"/>
  <c r="B69" i="1"/>
  <c r="B37" i="1"/>
  <c r="B85" i="1"/>
  <c r="B53" i="1"/>
  <c r="B101" i="1"/>
  <c r="D105" i="1"/>
  <c r="J105" i="1" s="1"/>
  <c r="L105" i="1" s="1"/>
  <c r="M105" i="1" s="1"/>
  <c r="N105" i="1" s="1"/>
  <c r="D110" i="1"/>
  <c r="J110" i="1" s="1"/>
  <c r="L110" i="1" s="1"/>
  <c r="M110" i="1" s="1"/>
  <c r="N110" i="1" s="1"/>
  <c r="D99" i="1"/>
  <c r="D94" i="1"/>
  <c r="J94" i="1" s="1"/>
  <c r="L94" i="1" s="1"/>
  <c r="M94" i="1" s="1"/>
  <c r="N94" i="1" s="1"/>
  <c r="D89" i="1"/>
  <c r="J89" i="1" s="1"/>
  <c r="L89" i="1" s="1"/>
  <c r="M89" i="1" s="1"/>
  <c r="N89" i="1" s="1"/>
  <c r="D83" i="1"/>
  <c r="E83" i="1" s="1"/>
  <c r="J78" i="1"/>
  <c r="L78" i="1" s="1"/>
  <c r="M78" i="1" s="1"/>
  <c r="N78" i="1" s="1"/>
  <c r="J73" i="1"/>
  <c r="L73" i="1" s="1"/>
  <c r="M73" i="1" s="1"/>
  <c r="N73" i="1" s="1"/>
  <c r="D67" i="1"/>
  <c r="D62" i="1"/>
  <c r="J62" i="1" s="1"/>
  <c r="L62" i="1" s="1"/>
  <c r="M62" i="1" s="1"/>
  <c r="N62" i="1" s="1"/>
  <c r="D57" i="1"/>
  <c r="J57" i="1" s="1"/>
  <c r="L57" i="1" s="1"/>
  <c r="M57" i="1" s="1"/>
  <c r="N57" i="1" s="1"/>
  <c r="D51" i="1"/>
  <c r="D41" i="1"/>
  <c r="J41" i="1" s="1"/>
  <c r="L41" i="1" s="1"/>
  <c r="M41" i="1" s="1"/>
  <c r="N41" i="1" s="1"/>
  <c r="D46" i="1"/>
  <c r="J46" i="1" s="1"/>
  <c r="L46" i="1" s="1"/>
  <c r="M46" i="1" s="1"/>
  <c r="N46" i="1" s="1"/>
  <c r="D35" i="1"/>
  <c r="J35" i="1" s="1"/>
  <c r="L35" i="1" s="1"/>
  <c r="M35" i="1" s="1"/>
  <c r="N35" i="1" s="1"/>
  <c r="B23" i="1"/>
  <c r="F23" i="1" s="1"/>
  <c r="M30" i="1"/>
  <c r="N30" i="1" s="1"/>
  <c r="M25" i="1"/>
  <c r="N25" i="1" s="1"/>
  <c r="B30" i="1"/>
  <c r="F30" i="1" s="1"/>
  <c r="G5" i="1"/>
  <c r="B24" i="1"/>
  <c r="F24" i="1" s="1"/>
  <c r="B25" i="1"/>
  <c r="F25" i="1" s="1"/>
  <c r="G12" i="1"/>
  <c r="B27" i="1"/>
  <c r="F27" i="1" s="1"/>
  <c r="B26" i="1"/>
  <c r="F26" i="1" s="1"/>
  <c r="B29" i="1"/>
  <c r="F29" i="1" s="1"/>
  <c r="G4" i="1"/>
  <c r="D19" i="1"/>
  <c r="G37" i="3"/>
  <c r="G41" i="3"/>
  <c r="E36" i="3"/>
  <c r="D70" i="1" s="1"/>
  <c r="E42" i="3"/>
  <c r="D76" i="1" s="1"/>
  <c r="D34" i="3"/>
  <c r="C41" i="3"/>
  <c r="C37" i="3"/>
  <c r="G42" i="3"/>
  <c r="G36" i="3"/>
  <c r="E40" i="3"/>
  <c r="D74" i="1" s="1"/>
  <c r="E38" i="3"/>
  <c r="D72" i="1" s="1"/>
  <c r="D36" i="3"/>
  <c r="D42" i="3"/>
  <c r="F35" i="3"/>
  <c r="F43" i="3"/>
  <c r="F41" i="3"/>
  <c r="F37" i="3"/>
  <c r="D43" i="3"/>
  <c r="D35" i="3"/>
  <c r="C34" i="3"/>
  <c r="G35" i="3"/>
  <c r="G43" i="3"/>
  <c r="C43" i="3"/>
  <c r="C35" i="3"/>
  <c r="F42" i="3"/>
  <c r="F36" i="3"/>
  <c r="C36" i="3"/>
  <c r="C42" i="3"/>
  <c r="D40" i="3"/>
  <c r="D38" i="3"/>
  <c r="F40" i="3"/>
  <c r="F38" i="3"/>
  <c r="E35" i="3"/>
  <c r="D69" i="1" s="1"/>
  <c r="E43" i="3"/>
  <c r="D77" i="1" s="1"/>
  <c r="E34" i="3"/>
  <c r="D68" i="1" s="1"/>
  <c r="E41" i="3"/>
  <c r="D75" i="1" s="1"/>
  <c r="E37" i="3"/>
  <c r="D71" i="1" s="1"/>
  <c r="C38" i="3"/>
  <c r="C40" i="3"/>
  <c r="G40" i="3"/>
  <c r="G38" i="3"/>
  <c r="G34" i="3"/>
  <c r="F34" i="3"/>
  <c r="D41" i="3"/>
  <c r="D37" i="3"/>
  <c r="B36" i="3"/>
  <c r="D22" i="1" s="1"/>
  <c r="J22" i="1" s="1"/>
  <c r="L22" i="1" s="1"/>
  <c r="B42" i="3"/>
  <c r="D28" i="1" s="1"/>
  <c r="B34" i="3"/>
  <c r="D20" i="1" s="1"/>
  <c r="J20" i="1" s="1"/>
  <c r="L20" i="1" s="1"/>
  <c r="B38" i="3"/>
  <c r="D24" i="1" s="1"/>
  <c r="J24" i="1" s="1"/>
  <c r="L24" i="1" s="1"/>
  <c r="B40" i="3"/>
  <c r="D26" i="1" s="1"/>
  <c r="J26" i="1" s="1"/>
  <c r="L26" i="1" s="1"/>
  <c r="B37" i="3"/>
  <c r="D23" i="1" s="1"/>
  <c r="J23" i="1" s="1"/>
  <c r="L23" i="1" s="1"/>
  <c r="B41" i="3"/>
  <c r="D27" i="1" s="1"/>
  <c r="J27" i="1" s="1"/>
  <c r="L27" i="1" s="1"/>
  <c r="B35" i="3"/>
  <c r="D21" i="1" s="1"/>
  <c r="J21" i="1" s="1"/>
  <c r="L21" i="1" s="1"/>
  <c r="B43" i="3"/>
  <c r="D29" i="1" s="1"/>
  <c r="J29" i="1" s="1"/>
  <c r="L29" i="1" s="1"/>
  <c r="D18" i="3"/>
  <c r="E18" i="3"/>
  <c r="F18" i="3"/>
  <c r="G18" i="3"/>
  <c r="C18" i="3"/>
  <c r="A18" i="3"/>
  <c r="A43" i="3" s="1"/>
  <c r="E30" i="1" l="1"/>
  <c r="C31" i="1"/>
  <c r="J28" i="1"/>
  <c r="L28" i="1" s="1"/>
  <c r="K36" i="1"/>
  <c r="K47" i="1" s="1"/>
  <c r="C47" i="1"/>
  <c r="K68" i="1"/>
  <c r="K79" i="1" s="1"/>
  <c r="C79" i="1"/>
  <c r="C63" i="1"/>
  <c r="K52" i="1"/>
  <c r="K63" i="1" s="1"/>
  <c r="K84" i="1"/>
  <c r="K95" i="1" s="1"/>
  <c r="C95" i="1"/>
  <c r="K100" i="1"/>
  <c r="K111" i="1" s="1"/>
  <c r="C111" i="1"/>
  <c r="D104" i="1"/>
  <c r="J104" i="1" s="1"/>
  <c r="L104" i="1" s="1"/>
  <c r="M104" i="1" s="1"/>
  <c r="N104" i="1" s="1"/>
  <c r="D106" i="1"/>
  <c r="J106" i="1" s="1"/>
  <c r="L106" i="1" s="1"/>
  <c r="M106" i="1" s="1"/>
  <c r="N106" i="1" s="1"/>
  <c r="D101" i="1"/>
  <c r="J101" i="1" s="1"/>
  <c r="L101" i="1" s="1"/>
  <c r="M101" i="1" s="1"/>
  <c r="N101" i="1" s="1"/>
  <c r="D109" i="1"/>
  <c r="J109" i="1" s="1"/>
  <c r="L109" i="1" s="1"/>
  <c r="M109" i="1" s="1"/>
  <c r="N109" i="1" s="1"/>
  <c r="D102" i="1"/>
  <c r="J102" i="1" s="1"/>
  <c r="L102" i="1" s="1"/>
  <c r="M102" i="1" s="1"/>
  <c r="N102" i="1" s="1"/>
  <c r="D108" i="1"/>
  <c r="J108" i="1" s="1"/>
  <c r="L108" i="1" s="1"/>
  <c r="M108" i="1" s="1"/>
  <c r="N108" i="1" s="1"/>
  <c r="D107" i="1"/>
  <c r="J107" i="1" s="1"/>
  <c r="L107" i="1" s="1"/>
  <c r="M107" i="1" s="1"/>
  <c r="N107" i="1" s="1"/>
  <c r="D103" i="1"/>
  <c r="J103" i="1" s="1"/>
  <c r="L103" i="1" s="1"/>
  <c r="M103" i="1" s="1"/>
  <c r="N103" i="1" s="1"/>
  <c r="D100" i="1"/>
  <c r="J100" i="1" s="1"/>
  <c r="J99" i="1"/>
  <c r="F110" i="1"/>
  <c r="E110" i="1"/>
  <c r="D88" i="1"/>
  <c r="J88" i="1" s="1"/>
  <c r="L88" i="1" s="1"/>
  <c r="M88" i="1" s="1"/>
  <c r="N88" i="1" s="1"/>
  <c r="D87" i="1"/>
  <c r="J87" i="1" s="1"/>
  <c r="L87" i="1" s="1"/>
  <c r="M87" i="1" s="1"/>
  <c r="N87" i="1" s="1"/>
  <c r="D84" i="1"/>
  <c r="J84" i="1" s="1"/>
  <c r="D91" i="1"/>
  <c r="J91" i="1" s="1"/>
  <c r="L91" i="1" s="1"/>
  <c r="M91" i="1" s="1"/>
  <c r="N91" i="1" s="1"/>
  <c r="D93" i="1"/>
  <c r="J93" i="1" s="1"/>
  <c r="L93" i="1" s="1"/>
  <c r="M93" i="1" s="1"/>
  <c r="N93" i="1" s="1"/>
  <c r="D90" i="1"/>
  <c r="J90" i="1" s="1"/>
  <c r="L90" i="1" s="1"/>
  <c r="M90" i="1" s="1"/>
  <c r="N90" i="1" s="1"/>
  <c r="D86" i="1"/>
  <c r="J86" i="1" s="1"/>
  <c r="L86" i="1" s="1"/>
  <c r="M86" i="1" s="1"/>
  <c r="N86" i="1" s="1"/>
  <c r="D85" i="1"/>
  <c r="J85" i="1" s="1"/>
  <c r="L85" i="1" s="1"/>
  <c r="M85" i="1" s="1"/>
  <c r="N85" i="1" s="1"/>
  <c r="D92" i="1"/>
  <c r="J92" i="1" s="1"/>
  <c r="L92" i="1" s="1"/>
  <c r="M92" i="1" s="1"/>
  <c r="N92" i="1" s="1"/>
  <c r="J83" i="1"/>
  <c r="F94" i="1"/>
  <c r="E94" i="1"/>
  <c r="J68" i="1"/>
  <c r="J74" i="1"/>
  <c r="L74" i="1" s="1"/>
  <c r="M74" i="1" s="1"/>
  <c r="N74" i="1" s="1"/>
  <c r="J75" i="1"/>
  <c r="L75" i="1" s="1"/>
  <c r="M75" i="1" s="1"/>
  <c r="N75" i="1" s="1"/>
  <c r="J69" i="1"/>
  <c r="L69" i="1" s="1"/>
  <c r="M69" i="1" s="1"/>
  <c r="N69" i="1" s="1"/>
  <c r="J70" i="1"/>
  <c r="L70" i="1" s="1"/>
  <c r="M70" i="1" s="1"/>
  <c r="N70" i="1" s="1"/>
  <c r="J72" i="1"/>
  <c r="L72" i="1" s="1"/>
  <c r="M72" i="1" s="1"/>
  <c r="N72" i="1" s="1"/>
  <c r="J77" i="1"/>
  <c r="L77" i="1" s="1"/>
  <c r="M77" i="1" s="1"/>
  <c r="N77" i="1" s="1"/>
  <c r="J76" i="1"/>
  <c r="L76" i="1" s="1"/>
  <c r="M76" i="1" s="1"/>
  <c r="N76" i="1" s="1"/>
  <c r="J71" i="1"/>
  <c r="L71" i="1" s="1"/>
  <c r="M71" i="1" s="1"/>
  <c r="N71" i="1" s="1"/>
  <c r="J67" i="1"/>
  <c r="F78" i="1"/>
  <c r="E78" i="1"/>
  <c r="D59" i="1"/>
  <c r="J59" i="1" s="1"/>
  <c r="L59" i="1" s="1"/>
  <c r="M59" i="1" s="1"/>
  <c r="N59" i="1" s="1"/>
  <c r="D53" i="1"/>
  <c r="J53" i="1" s="1"/>
  <c r="L53" i="1" s="1"/>
  <c r="M53" i="1" s="1"/>
  <c r="N53" i="1" s="1"/>
  <c r="D56" i="1"/>
  <c r="J56" i="1" s="1"/>
  <c r="L56" i="1" s="1"/>
  <c r="M56" i="1" s="1"/>
  <c r="N56" i="1" s="1"/>
  <c r="D61" i="1"/>
  <c r="J61" i="1" s="1"/>
  <c r="L61" i="1" s="1"/>
  <c r="M61" i="1" s="1"/>
  <c r="N61" i="1" s="1"/>
  <c r="D52" i="1"/>
  <c r="J52" i="1" s="1"/>
  <c r="D55" i="1"/>
  <c r="J55" i="1" s="1"/>
  <c r="L55" i="1" s="1"/>
  <c r="M55" i="1" s="1"/>
  <c r="N55" i="1" s="1"/>
  <c r="D58" i="1"/>
  <c r="J58" i="1" s="1"/>
  <c r="L58" i="1" s="1"/>
  <c r="M58" i="1" s="1"/>
  <c r="N58" i="1" s="1"/>
  <c r="D60" i="1"/>
  <c r="J60" i="1" s="1"/>
  <c r="L60" i="1" s="1"/>
  <c r="M60" i="1" s="1"/>
  <c r="N60" i="1" s="1"/>
  <c r="D54" i="1"/>
  <c r="J54" i="1" s="1"/>
  <c r="L54" i="1" s="1"/>
  <c r="M54" i="1" s="1"/>
  <c r="N54" i="1" s="1"/>
  <c r="J51" i="1"/>
  <c r="F62" i="1"/>
  <c r="E62" i="1"/>
  <c r="D36" i="1"/>
  <c r="J36" i="1" s="1"/>
  <c r="L36" i="1" s="1"/>
  <c r="M36" i="1" s="1"/>
  <c r="N36" i="1" s="1"/>
  <c r="D44" i="1"/>
  <c r="J44" i="1" s="1"/>
  <c r="L44" i="1" s="1"/>
  <c r="M44" i="1" s="1"/>
  <c r="N44" i="1" s="1"/>
  <c r="D38" i="1"/>
  <c r="J38" i="1" s="1"/>
  <c r="L38" i="1" s="1"/>
  <c r="M38" i="1" s="1"/>
  <c r="N38" i="1" s="1"/>
  <c r="D40" i="1"/>
  <c r="J40" i="1" s="1"/>
  <c r="L40" i="1" s="1"/>
  <c r="M40" i="1" s="1"/>
  <c r="N40" i="1" s="1"/>
  <c r="D37" i="1"/>
  <c r="J37" i="1" s="1"/>
  <c r="L37" i="1" s="1"/>
  <c r="M37" i="1" s="1"/>
  <c r="N37" i="1" s="1"/>
  <c r="D42" i="1"/>
  <c r="J42" i="1" s="1"/>
  <c r="L42" i="1" s="1"/>
  <c r="M42" i="1" s="1"/>
  <c r="N42" i="1" s="1"/>
  <c r="D45" i="1"/>
  <c r="J45" i="1" s="1"/>
  <c r="L45" i="1" s="1"/>
  <c r="M45" i="1" s="1"/>
  <c r="N45" i="1" s="1"/>
  <c r="D39" i="1"/>
  <c r="J39" i="1" s="1"/>
  <c r="L39" i="1" s="1"/>
  <c r="M39" i="1" s="1"/>
  <c r="N39" i="1" s="1"/>
  <c r="D43" i="1"/>
  <c r="J43" i="1" s="1"/>
  <c r="L43" i="1" s="1"/>
  <c r="M43" i="1" s="1"/>
  <c r="N43" i="1" s="1"/>
  <c r="F46" i="1"/>
  <c r="E46" i="1"/>
  <c r="E25" i="1"/>
  <c r="M29" i="1"/>
  <c r="N29" i="1" s="1"/>
  <c r="M24" i="1"/>
  <c r="N24" i="1" s="1"/>
  <c r="M28" i="1"/>
  <c r="N28" i="1" s="1"/>
  <c r="M27" i="1"/>
  <c r="N27" i="1" s="1"/>
  <c r="M20" i="1"/>
  <c r="N20" i="1" s="1"/>
  <c r="M21" i="1"/>
  <c r="N21" i="1" s="1"/>
  <c r="M23" i="1"/>
  <c r="N23" i="1" s="1"/>
  <c r="M22" i="1"/>
  <c r="N22" i="1" s="1"/>
  <c r="M26" i="1"/>
  <c r="N26" i="1" s="1"/>
  <c r="E19" i="1"/>
  <c r="J19" i="1"/>
  <c r="L19" i="1" s="1"/>
  <c r="M19" i="1" s="1"/>
  <c r="N19" i="1" s="1"/>
  <c r="B31" i="1"/>
  <c r="F31" i="1"/>
  <c r="G30" i="1"/>
  <c r="E28" i="1"/>
  <c r="E20" i="1"/>
  <c r="E22" i="1"/>
  <c r="E23" i="1"/>
  <c r="E21" i="1"/>
  <c r="E26" i="1"/>
  <c r="E29" i="1"/>
  <c r="E27" i="1"/>
  <c r="E24" i="1"/>
  <c r="D31" i="1"/>
  <c r="G46" i="1" l="1"/>
  <c r="H46" i="1" s="1"/>
  <c r="I46" i="1" s="1"/>
  <c r="O46" i="1" s="1"/>
  <c r="L52" i="1"/>
  <c r="M52" i="1" s="1"/>
  <c r="N52" i="1" s="1"/>
  <c r="L68" i="1"/>
  <c r="M68" i="1" s="1"/>
  <c r="N68" i="1" s="1"/>
  <c r="G62" i="1"/>
  <c r="H62" i="1" s="1"/>
  <c r="I62" i="1" s="1"/>
  <c r="O62" i="1" s="1"/>
  <c r="G78" i="1"/>
  <c r="H78" i="1" s="1"/>
  <c r="I78" i="1" s="1"/>
  <c r="O78" i="1" s="1"/>
  <c r="G110" i="1"/>
  <c r="H110" i="1" s="1"/>
  <c r="I110" i="1" s="1"/>
  <c r="O110" i="1" s="1"/>
  <c r="L100" i="1"/>
  <c r="M100" i="1" s="1"/>
  <c r="N100" i="1" s="1"/>
  <c r="L84" i="1"/>
  <c r="M84" i="1" s="1"/>
  <c r="N84" i="1" s="1"/>
  <c r="D111" i="1"/>
  <c r="L99" i="1"/>
  <c r="J111" i="1"/>
  <c r="F107" i="1"/>
  <c r="E107" i="1"/>
  <c r="F109" i="1"/>
  <c r="E109" i="1"/>
  <c r="F103" i="1"/>
  <c r="E103" i="1"/>
  <c r="F102" i="1"/>
  <c r="E102" i="1"/>
  <c r="E105" i="1"/>
  <c r="F105" i="1"/>
  <c r="F100" i="1"/>
  <c r="E100" i="1"/>
  <c r="B111" i="1"/>
  <c r="E99" i="1"/>
  <c r="F99" i="1"/>
  <c r="F104" i="1"/>
  <c r="E104" i="1"/>
  <c r="G104" i="1" s="1"/>
  <c r="H104" i="1" s="1"/>
  <c r="I104" i="1" s="1"/>
  <c r="O104" i="1" s="1"/>
  <c r="F108" i="1"/>
  <c r="E108" i="1"/>
  <c r="F106" i="1"/>
  <c r="E106" i="1"/>
  <c r="E101" i="1"/>
  <c r="F101" i="1"/>
  <c r="D95" i="1"/>
  <c r="L83" i="1"/>
  <c r="J95" i="1"/>
  <c r="G94" i="1"/>
  <c r="H94" i="1" s="1"/>
  <c r="I94" i="1" s="1"/>
  <c r="O94" i="1" s="1"/>
  <c r="F84" i="1"/>
  <c r="E84" i="1"/>
  <c r="G84" i="1" s="1"/>
  <c r="H84" i="1" s="1"/>
  <c r="I84" i="1" s="1"/>
  <c r="F85" i="1"/>
  <c r="E85" i="1"/>
  <c r="E92" i="1"/>
  <c r="F92" i="1"/>
  <c r="B95" i="1"/>
  <c r="F83" i="1"/>
  <c r="F87" i="1"/>
  <c r="E87" i="1"/>
  <c r="F89" i="1"/>
  <c r="E89" i="1"/>
  <c r="F88" i="1"/>
  <c r="E88" i="1"/>
  <c r="F93" i="1"/>
  <c r="E93" i="1"/>
  <c r="E86" i="1"/>
  <c r="F86" i="1"/>
  <c r="F91" i="1"/>
  <c r="E91" i="1"/>
  <c r="F90" i="1"/>
  <c r="E90" i="1"/>
  <c r="D79" i="1"/>
  <c r="L67" i="1"/>
  <c r="J79" i="1"/>
  <c r="F72" i="1"/>
  <c r="E72" i="1"/>
  <c r="F74" i="1"/>
  <c r="E74" i="1"/>
  <c r="E69" i="1"/>
  <c r="F69" i="1"/>
  <c r="F71" i="1"/>
  <c r="E71" i="1"/>
  <c r="E75" i="1"/>
  <c r="F75" i="1"/>
  <c r="F77" i="1"/>
  <c r="E77" i="1"/>
  <c r="E73" i="1"/>
  <c r="F73" i="1"/>
  <c r="F70" i="1"/>
  <c r="E70" i="1"/>
  <c r="F68" i="1"/>
  <c r="E68" i="1"/>
  <c r="G68" i="1" s="1"/>
  <c r="H68" i="1" s="1"/>
  <c r="I68" i="1" s="1"/>
  <c r="O68" i="1" s="1"/>
  <c r="B79" i="1"/>
  <c r="E67" i="1"/>
  <c r="F67" i="1"/>
  <c r="F76" i="1"/>
  <c r="E76" i="1"/>
  <c r="D63" i="1"/>
  <c r="L51" i="1"/>
  <c r="J63" i="1"/>
  <c r="F53" i="1"/>
  <c r="E53" i="1"/>
  <c r="F54" i="1"/>
  <c r="E54" i="1"/>
  <c r="G54" i="1" s="1"/>
  <c r="H54" i="1" s="1"/>
  <c r="I54" i="1" s="1"/>
  <c r="O54" i="1" s="1"/>
  <c r="F61" i="1"/>
  <c r="E61" i="1"/>
  <c r="E57" i="1"/>
  <c r="F57" i="1"/>
  <c r="F55" i="1"/>
  <c r="E55" i="1"/>
  <c r="F52" i="1"/>
  <c r="E52" i="1"/>
  <c r="F60" i="1"/>
  <c r="E60" i="1"/>
  <c r="F56" i="1"/>
  <c r="E56" i="1"/>
  <c r="G56" i="1" s="1"/>
  <c r="H56" i="1" s="1"/>
  <c r="I56" i="1" s="1"/>
  <c r="O56" i="1" s="1"/>
  <c r="F59" i="1"/>
  <c r="E59" i="1"/>
  <c r="F58" i="1"/>
  <c r="E58" i="1"/>
  <c r="B63" i="1"/>
  <c r="F51" i="1"/>
  <c r="E51" i="1"/>
  <c r="D47" i="1"/>
  <c r="J47" i="1"/>
  <c r="F45" i="1"/>
  <c r="E45" i="1"/>
  <c r="F40" i="1"/>
  <c r="E40" i="1"/>
  <c r="F43" i="1"/>
  <c r="E43" i="1"/>
  <c r="B47" i="1"/>
  <c r="F35" i="1"/>
  <c r="E35" i="1"/>
  <c r="F42" i="1"/>
  <c r="E42" i="1"/>
  <c r="F37" i="1"/>
  <c r="E37" i="1"/>
  <c r="F41" i="1"/>
  <c r="E41" i="1"/>
  <c r="F38" i="1"/>
  <c r="E38" i="1"/>
  <c r="G25" i="1"/>
  <c r="H25" i="1" s="1"/>
  <c r="I25" i="1" s="1"/>
  <c r="O25" i="1" s="1"/>
  <c r="F39" i="1"/>
  <c r="E39" i="1"/>
  <c r="F36" i="1"/>
  <c r="E36" i="1"/>
  <c r="F44" i="1"/>
  <c r="E44" i="1"/>
  <c r="G44" i="1" s="1"/>
  <c r="H44" i="1" s="1"/>
  <c r="I44" i="1" s="1"/>
  <c r="O44" i="1" s="1"/>
  <c r="N31" i="1"/>
  <c r="B4" i="5" s="1"/>
  <c r="J31" i="1"/>
  <c r="H30" i="1"/>
  <c r="I30" i="1" s="1"/>
  <c r="O30" i="1" s="1"/>
  <c r="M31" i="1"/>
  <c r="L31" i="1"/>
  <c r="G26" i="1"/>
  <c r="G29" i="1"/>
  <c r="G21" i="1"/>
  <c r="G19" i="1"/>
  <c r="G28" i="1"/>
  <c r="G24" i="1"/>
  <c r="G23" i="1"/>
  <c r="G22" i="1"/>
  <c r="G20" i="1"/>
  <c r="G27" i="1"/>
  <c r="E31" i="1"/>
  <c r="G103" i="1" l="1"/>
  <c r="H103" i="1" s="1"/>
  <c r="I103" i="1" s="1"/>
  <c r="O103" i="1" s="1"/>
  <c r="G107" i="1"/>
  <c r="H107" i="1" s="1"/>
  <c r="I107" i="1" s="1"/>
  <c r="O107" i="1" s="1"/>
  <c r="G52" i="1"/>
  <c r="H52" i="1" s="1"/>
  <c r="I52" i="1" s="1"/>
  <c r="O52" i="1" s="1"/>
  <c r="O84" i="1"/>
  <c r="G39" i="1"/>
  <c r="H39" i="1" s="1"/>
  <c r="I39" i="1" s="1"/>
  <c r="O39" i="1" s="1"/>
  <c r="G76" i="1"/>
  <c r="H76" i="1" s="1"/>
  <c r="I76" i="1" s="1"/>
  <c r="O76" i="1" s="1"/>
  <c r="G93" i="1"/>
  <c r="H93" i="1" s="1"/>
  <c r="I93" i="1" s="1"/>
  <c r="O93" i="1" s="1"/>
  <c r="G85" i="1"/>
  <c r="H85" i="1" s="1"/>
  <c r="I85" i="1" s="1"/>
  <c r="O85" i="1" s="1"/>
  <c r="G40" i="1"/>
  <c r="H40" i="1" s="1"/>
  <c r="I40" i="1" s="1"/>
  <c r="O40" i="1" s="1"/>
  <c r="G45" i="1"/>
  <c r="H45" i="1" s="1"/>
  <c r="I45" i="1" s="1"/>
  <c r="O45" i="1" s="1"/>
  <c r="G37" i="1"/>
  <c r="H37" i="1" s="1"/>
  <c r="I37" i="1" s="1"/>
  <c r="O37" i="1" s="1"/>
  <c r="G60" i="1"/>
  <c r="H60" i="1" s="1"/>
  <c r="I60" i="1" s="1"/>
  <c r="O60" i="1" s="1"/>
  <c r="G53" i="1"/>
  <c r="H53" i="1" s="1"/>
  <c r="I53" i="1" s="1"/>
  <c r="O53" i="1" s="1"/>
  <c r="G70" i="1"/>
  <c r="H70" i="1" s="1"/>
  <c r="I70" i="1" s="1"/>
  <c r="O70" i="1" s="1"/>
  <c r="G74" i="1"/>
  <c r="H74" i="1" s="1"/>
  <c r="I74" i="1" s="1"/>
  <c r="O74" i="1" s="1"/>
  <c r="C9" i="5"/>
  <c r="C10" i="5" s="1"/>
  <c r="M99" i="1"/>
  <c r="L111" i="1"/>
  <c r="G109" i="1"/>
  <c r="H109" i="1" s="1"/>
  <c r="I109" i="1" s="1"/>
  <c r="O109" i="1" s="1"/>
  <c r="G102" i="1"/>
  <c r="H102" i="1" s="1"/>
  <c r="I102" i="1" s="1"/>
  <c r="O102" i="1" s="1"/>
  <c r="G100" i="1"/>
  <c r="H100" i="1" s="1"/>
  <c r="I100" i="1" s="1"/>
  <c r="O100" i="1" s="1"/>
  <c r="G101" i="1"/>
  <c r="H101" i="1" s="1"/>
  <c r="I101" i="1" s="1"/>
  <c r="O101" i="1" s="1"/>
  <c r="G106" i="1"/>
  <c r="H106" i="1" s="1"/>
  <c r="I106" i="1" s="1"/>
  <c r="O106" i="1" s="1"/>
  <c r="G105" i="1"/>
  <c r="H105" i="1" s="1"/>
  <c r="I105" i="1" s="1"/>
  <c r="O105" i="1" s="1"/>
  <c r="G108" i="1"/>
  <c r="H108" i="1" s="1"/>
  <c r="I108" i="1" s="1"/>
  <c r="O108" i="1" s="1"/>
  <c r="F111" i="1"/>
  <c r="G99" i="1"/>
  <c r="E111" i="1"/>
  <c r="M83" i="1"/>
  <c r="L95" i="1"/>
  <c r="G89" i="1"/>
  <c r="H89" i="1" s="1"/>
  <c r="I89" i="1" s="1"/>
  <c r="O89" i="1" s="1"/>
  <c r="G88" i="1"/>
  <c r="H88" i="1" s="1"/>
  <c r="I88" i="1" s="1"/>
  <c r="O88" i="1" s="1"/>
  <c r="G91" i="1"/>
  <c r="H91" i="1" s="1"/>
  <c r="I91" i="1" s="1"/>
  <c r="O91" i="1" s="1"/>
  <c r="G83" i="1"/>
  <c r="E95" i="1"/>
  <c r="F95" i="1"/>
  <c r="G86" i="1"/>
  <c r="H86" i="1" s="1"/>
  <c r="I86" i="1" s="1"/>
  <c r="O86" i="1" s="1"/>
  <c r="G92" i="1"/>
  <c r="H92" i="1" s="1"/>
  <c r="I92" i="1" s="1"/>
  <c r="O92" i="1" s="1"/>
  <c r="G90" i="1"/>
  <c r="H90" i="1" s="1"/>
  <c r="I90" i="1" s="1"/>
  <c r="O90" i="1" s="1"/>
  <c r="G87" i="1"/>
  <c r="H87" i="1" s="1"/>
  <c r="I87" i="1" s="1"/>
  <c r="O87" i="1" s="1"/>
  <c r="M67" i="1"/>
  <c r="L79" i="1"/>
  <c r="G72" i="1"/>
  <c r="H72" i="1" s="1"/>
  <c r="I72" i="1" s="1"/>
  <c r="O72" i="1" s="1"/>
  <c r="G77" i="1"/>
  <c r="H77" i="1" s="1"/>
  <c r="I77" i="1" s="1"/>
  <c r="O77" i="1" s="1"/>
  <c r="F79" i="1"/>
  <c r="G75" i="1"/>
  <c r="H75" i="1" s="1"/>
  <c r="I75" i="1" s="1"/>
  <c r="O75" i="1" s="1"/>
  <c r="E79" i="1"/>
  <c r="G67" i="1"/>
  <c r="G71" i="1"/>
  <c r="H71" i="1" s="1"/>
  <c r="I71" i="1" s="1"/>
  <c r="O71" i="1" s="1"/>
  <c r="G69" i="1"/>
  <c r="H69" i="1" s="1"/>
  <c r="I69" i="1" s="1"/>
  <c r="O69" i="1" s="1"/>
  <c r="G73" i="1"/>
  <c r="H73" i="1" s="1"/>
  <c r="I73" i="1" s="1"/>
  <c r="O73" i="1" s="1"/>
  <c r="M51" i="1"/>
  <c r="L63" i="1"/>
  <c r="F63" i="1"/>
  <c r="G61" i="1"/>
  <c r="H61" i="1" s="1"/>
  <c r="I61" i="1" s="1"/>
  <c r="O61" i="1" s="1"/>
  <c r="G55" i="1"/>
  <c r="H55" i="1" s="1"/>
  <c r="I55" i="1" s="1"/>
  <c r="O55" i="1" s="1"/>
  <c r="G59" i="1"/>
  <c r="H59" i="1" s="1"/>
  <c r="I59" i="1" s="1"/>
  <c r="O59" i="1" s="1"/>
  <c r="G58" i="1"/>
  <c r="H58" i="1" s="1"/>
  <c r="I58" i="1" s="1"/>
  <c r="O58" i="1" s="1"/>
  <c r="G57" i="1"/>
  <c r="H57" i="1" s="1"/>
  <c r="I57" i="1" s="1"/>
  <c r="O57" i="1" s="1"/>
  <c r="G51" i="1"/>
  <c r="E63" i="1"/>
  <c r="L47" i="1"/>
  <c r="G43" i="1"/>
  <c r="H43" i="1" s="1"/>
  <c r="I43" i="1" s="1"/>
  <c r="O43" i="1" s="1"/>
  <c r="G38" i="1"/>
  <c r="H38" i="1" s="1"/>
  <c r="I38" i="1" s="1"/>
  <c r="O38" i="1" s="1"/>
  <c r="G36" i="1"/>
  <c r="H36" i="1" s="1"/>
  <c r="I36" i="1" s="1"/>
  <c r="O36" i="1" s="1"/>
  <c r="G35" i="1"/>
  <c r="E47" i="1"/>
  <c r="F47" i="1"/>
  <c r="G41" i="1"/>
  <c r="H41" i="1" s="1"/>
  <c r="I41" i="1" s="1"/>
  <c r="O41" i="1" s="1"/>
  <c r="G42" i="1"/>
  <c r="H42" i="1" s="1"/>
  <c r="I42" i="1" s="1"/>
  <c r="O42" i="1" s="1"/>
  <c r="H21" i="1"/>
  <c r="I21" i="1" s="1"/>
  <c r="O21" i="1" s="1"/>
  <c r="H28" i="1"/>
  <c r="I28" i="1" s="1"/>
  <c r="O28" i="1" s="1"/>
  <c r="H24" i="1"/>
  <c r="I24" i="1" s="1"/>
  <c r="O24" i="1" s="1"/>
  <c r="H29" i="1"/>
  <c r="I29" i="1" s="1"/>
  <c r="O29" i="1" s="1"/>
  <c r="H20" i="1"/>
  <c r="I20" i="1" s="1"/>
  <c r="O20" i="1" s="1"/>
  <c r="H26" i="1"/>
  <c r="I26" i="1" s="1"/>
  <c r="O26" i="1" s="1"/>
  <c r="H27" i="1"/>
  <c r="I27" i="1" s="1"/>
  <c r="O27" i="1" s="1"/>
  <c r="H22" i="1"/>
  <c r="I22" i="1" s="1"/>
  <c r="O22" i="1" s="1"/>
  <c r="H23" i="1"/>
  <c r="I23" i="1" s="1"/>
  <c r="O23" i="1" s="1"/>
  <c r="H19" i="1"/>
  <c r="I19" i="1" s="1"/>
  <c r="O19" i="1" s="1"/>
  <c r="G31" i="1"/>
  <c r="D9" i="5" l="1"/>
  <c r="D10" i="5"/>
  <c r="N99" i="1"/>
  <c r="N111" i="1" s="1"/>
  <c r="G4" i="5" s="1"/>
  <c r="M111" i="1"/>
  <c r="H99" i="1"/>
  <c r="G111" i="1"/>
  <c r="N83" i="1"/>
  <c r="N95" i="1" s="1"/>
  <c r="F4" i="5" s="1"/>
  <c r="M95" i="1"/>
  <c r="H83" i="1"/>
  <c r="G95" i="1"/>
  <c r="N67" i="1"/>
  <c r="N79" i="1" s="1"/>
  <c r="E4" i="5" s="1"/>
  <c r="M79" i="1"/>
  <c r="H67" i="1"/>
  <c r="G79" i="1"/>
  <c r="N51" i="1"/>
  <c r="N63" i="1" s="1"/>
  <c r="D4" i="5" s="1"/>
  <c r="M63" i="1"/>
  <c r="G63" i="1"/>
  <c r="H51" i="1"/>
  <c r="M47" i="1"/>
  <c r="N47" i="1"/>
  <c r="C4" i="5" s="1"/>
  <c r="G47" i="1"/>
  <c r="H35" i="1"/>
  <c r="O31" i="1"/>
  <c r="I31" i="1"/>
  <c r="B3" i="5" s="1"/>
  <c r="H31" i="1"/>
  <c r="W9" i="5" l="1"/>
  <c r="W10" i="5" s="1"/>
  <c r="W11" i="5" s="1"/>
  <c r="S9" i="5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O9" i="5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G9" i="5"/>
  <c r="G10" i="5" s="1"/>
  <c r="C11" i="5"/>
  <c r="D11" i="5" s="1"/>
  <c r="K9" i="5"/>
  <c r="L9" i="5" s="1"/>
  <c r="H9" i="5"/>
  <c r="B9" i="5"/>
  <c r="E9" i="5" s="1"/>
  <c r="I99" i="1"/>
  <c r="H111" i="1"/>
  <c r="I83" i="1"/>
  <c r="H95" i="1"/>
  <c r="I67" i="1"/>
  <c r="H79" i="1"/>
  <c r="I51" i="1"/>
  <c r="H63" i="1"/>
  <c r="I35" i="1"/>
  <c r="O35" i="1" s="1"/>
  <c r="H47" i="1"/>
  <c r="B5" i="5"/>
  <c r="W12" i="5" l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X11" i="5"/>
  <c r="B10" i="5"/>
  <c r="X9" i="5"/>
  <c r="T9" i="5"/>
  <c r="P9" i="5"/>
  <c r="K10" i="5"/>
  <c r="K11" i="5" s="1"/>
  <c r="H10" i="5"/>
  <c r="C12" i="5"/>
  <c r="D12" i="5" s="1"/>
  <c r="E10" i="5"/>
  <c r="O99" i="1"/>
  <c r="O111" i="1" s="1"/>
  <c r="I111" i="1"/>
  <c r="G3" i="5" s="1"/>
  <c r="O83" i="1"/>
  <c r="O95" i="1" s="1"/>
  <c r="I95" i="1"/>
  <c r="F3" i="5" s="1"/>
  <c r="O67" i="1"/>
  <c r="O79" i="1" s="1"/>
  <c r="I79" i="1"/>
  <c r="E3" i="5" s="1"/>
  <c r="O51" i="1"/>
  <c r="O63" i="1" s="1"/>
  <c r="I63" i="1"/>
  <c r="D3" i="5" s="1"/>
  <c r="O47" i="1"/>
  <c r="I47" i="1"/>
  <c r="C3" i="5" s="1"/>
  <c r="G5" i="5" l="1"/>
  <c r="V9" i="5"/>
  <c r="V10" i="5" s="1"/>
  <c r="F5" i="5"/>
  <c r="R9" i="5"/>
  <c r="E5" i="5"/>
  <c r="N9" i="5"/>
  <c r="X10" i="5"/>
  <c r="T10" i="5"/>
  <c r="P10" i="5"/>
  <c r="L10" i="5"/>
  <c r="G11" i="5"/>
  <c r="H11" i="5" s="1"/>
  <c r="C13" i="5"/>
  <c r="D13" i="5" s="1"/>
  <c r="B11" i="5"/>
  <c r="E11" i="5" s="1"/>
  <c r="D5" i="5"/>
  <c r="J9" i="5"/>
  <c r="J10" i="5" s="1"/>
  <c r="M10" i="5" s="1"/>
  <c r="F9" i="5"/>
  <c r="I9" i="5" s="1"/>
  <c r="C5" i="5"/>
  <c r="V11" i="5" l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Y10" i="5"/>
  <c r="R10" i="5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N10" i="5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T11" i="5"/>
  <c r="P11" i="5"/>
  <c r="K12" i="5"/>
  <c r="L11" i="5"/>
  <c r="G12" i="5"/>
  <c r="H12" i="5" s="1"/>
  <c r="C14" i="5"/>
  <c r="D14" i="5" s="1"/>
  <c r="J11" i="5"/>
  <c r="M11" i="5" s="1"/>
  <c r="B12" i="5"/>
  <c r="E12" i="5" s="1"/>
  <c r="F10" i="5"/>
  <c r="I10" i="5" s="1"/>
  <c r="M9" i="5"/>
  <c r="U9" i="5"/>
  <c r="Q9" i="5"/>
  <c r="Y9" i="5"/>
  <c r="U10" i="5" l="1"/>
  <c r="Q10" i="5"/>
  <c r="X12" i="5"/>
  <c r="J12" i="5"/>
  <c r="M12" i="5" s="1"/>
  <c r="T12" i="5"/>
  <c r="P12" i="5"/>
  <c r="K13" i="5"/>
  <c r="L12" i="5"/>
  <c r="G13" i="5"/>
  <c r="H13" i="5" s="1"/>
  <c r="C15" i="5"/>
  <c r="D15" i="5" s="1"/>
  <c r="F11" i="5"/>
  <c r="I11" i="5" s="1"/>
  <c r="U11" i="5"/>
  <c r="Q11" i="5"/>
  <c r="Y11" i="5"/>
  <c r="B13" i="5"/>
  <c r="E13" i="5" s="1"/>
  <c r="J13" i="5" l="1"/>
  <c r="X13" i="5"/>
  <c r="T13" i="5"/>
  <c r="P13" i="5"/>
  <c r="K14" i="5"/>
  <c r="L13" i="5"/>
  <c r="G14" i="5"/>
  <c r="H14" i="5" s="1"/>
  <c r="C16" i="5"/>
  <c r="D16" i="5" s="1"/>
  <c r="Y12" i="5"/>
  <c r="B14" i="5"/>
  <c r="E14" i="5" s="1"/>
  <c r="Q12" i="5"/>
  <c r="M13" i="5"/>
  <c r="J14" i="5"/>
  <c r="U12" i="5"/>
  <c r="F12" i="5"/>
  <c r="I12" i="5" s="1"/>
  <c r="X14" i="5" l="1"/>
  <c r="T14" i="5"/>
  <c r="P14" i="5"/>
  <c r="K15" i="5"/>
  <c r="L14" i="5"/>
  <c r="G15" i="5"/>
  <c r="H15" i="5" s="1"/>
  <c r="C17" i="5"/>
  <c r="D17" i="5" s="1"/>
  <c r="M14" i="5"/>
  <c r="J15" i="5"/>
  <c r="Q13" i="5"/>
  <c r="Y13" i="5"/>
  <c r="F13" i="5"/>
  <c r="I13" i="5" s="1"/>
  <c r="U13" i="5"/>
  <c r="B15" i="5"/>
  <c r="E15" i="5" s="1"/>
  <c r="X15" i="5" l="1"/>
  <c r="T15" i="5"/>
  <c r="P15" i="5"/>
  <c r="K16" i="5"/>
  <c r="L15" i="5"/>
  <c r="G16" i="5"/>
  <c r="H16" i="5" s="1"/>
  <c r="C18" i="5"/>
  <c r="B16" i="5"/>
  <c r="E16" i="5" s="1"/>
  <c r="U14" i="5"/>
  <c r="F14" i="5"/>
  <c r="I14" i="5" s="1"/>
  <c r="Q14" i="5"/>
  <c r="Y14" i="5"/>
  <c r="M15" i="5"/>
  <c r="J16" i="5"/>
  <c r="D18" i="5" l="1"/>
  <c r="C19" i="5"/>
  <c r="X16" i="5"/>
  <c r="T16" i="5"/>
  <c r="P16" i="5"/>
  <c r="K17" i="5"/>
  <c r="L16" i="5"/>
  <c r="G17" i="5"/>
  <c r="H17" i="5" s="1"/>
  <c r="D19" i="5"/>
  <c r="F15" i="5"/>
  <c r="I15" i="5" s="1"/>
  <c r="M16" i="5"/>
  <c r="J17" i="5"/>
  <c r="Y15" i="5"/>
  <c r="Q15" i="5"/>
  <c r="U15" i="5"/>
  <c r="B17" i="5"/>
  <c r="E17" i="5" s="1"/>
  <c r="X17" i="5" l="1"/>
  <c r="T17" i="5"/>
  <c r="P17" i="5"/>
  <c r="K18" i="5"/>
  <c r="L17" i="5"/>
  <c r="G18" i="5"/>
  <c r="H18" i="5" s="1"/>
  <c r="C20" i="5"/>
  <c r="D20" i="5" s="1"/>
  <c r="B18" i="5"/>
  <c r="E18" i="5" s="1"/>
  <c r="U16" i="5"/>
  <c r="Q16" i="5"/>
  <c r="Y16" i="5"/>
  <c r="M17" i="5"/>
  <c r="J18" i="5"/>
  <c r="F16" i="5"/>
  <c r="I16" i="5" s="1"/>
  <c r="X18" i="5" l="1"/>
  <c r="T18" i="5"/>
  <c r="P18" i="5"/>
  <c r="K19" i="5"/>
  <c r="L18" i="5"/>
  <c r="G19" i="5"/>
  <c r="H19" i="5" s="1"/>
  <c r="C21" i="5"/>
  <c r="D21" i="5" s="1"/>
  <c r="M18" i="5"/>
  <c r="J19" i="5"/>
  <c r="F17" i="5"/>
  <c r="I17" i="5" s="1"/>
  <c r="Y17" i="5"/>
  <c r="Q17" i="5"/>
  <c r="U17" i="5"/>
  <c r="B19" i="5"/>
  <c r="E19" i="5" s="1"/>
  <c r="X19" i="5" l="1"/>
  <c r="T19" i="5"/>
  <c r="P19" i="5"/>
  <c r="K20" i="5"/>
  <c r="L19" i="5"/>
  <c r="G20" i="5"/>
  <c r="H20" i="5" s="1"/>
  <c r="C22" i="5"/>
  <c r="D22" i="5" s="1"/>
  <c r="B20" i="5"/>
  <c r="E20" i="5" s="1"/>
  <c r="U18" i="5"/>
  <c r="Q18" i="5"/>
  <c r="F18" i="5"/>
  <c r="I18" i="5" s="1"/>
  <c r="Y18" i="5"/>
  <c r="M19" i="5"/>
  <c r="J20" i="5"/>
  <c r="X20" i="5" l="1"/>
  <c r="T20" i="5"/>
  <c r="P20" i="5"/>
  <c r="K21" i="5"/>
  <c r="L20" i="5"/>
  <c r="G21" i="5"/>
  <c r="H21" i="5" s="1"/>
  <c r="C23" i="5"/>
  <c r="D23" i="5" s="1"/>
  <c r="M20" i="5"/>
  <c r="J21" i="5"/>
  <c r="Y19" i="5"/>
  <c r="F19" i="5"/>
  <c r="I19" i="5" s="1"/>
  <c r="Q19" i="5"/>
  <c r="U19" i="5"/>
  <c r="B21" i="5"/>
  <c r="E21" i="5" s="1"/>
  <c r="X21" i="5" l="1"/>
  <c r="T21" i="5"/>
  <c r="P21" i="5"/>
  <c r="K22" i="5"/>
  <c r="L21" i="5"/>
  <c r="G22" i="5"/>
  <c r="H22" i="5" s="1"/>
  <c r="C24" i="5"/>
  <c r="D24" i="5" s="1"/>
  <c r="F20" i="5"/>
  <c r="I20" i="5" s="1"/>
  <c r="B22" i="5"/>
  <c r="E22" i="5" s="1"/>
  <c r="U20" i="5"/>
  <c r="Q20" i="5"/>
  <c r="Y20" i="5"/>
  <c r="M21" i="5"/>
  <c r="J22" i="5"/>
  <c r="X22" i="5" l="1"/>
  <c r="T22" i="5"/>
  <c r="P22" i="5"/>
  <c r="K23" i="5"/>
  <c r="L22" i="5"/>
  <c r="G23" i="5"/>
  <c r="H23" i="5" s="1"/>
  <c r="C25" i="5"/>
  <c r="D25" i="5" s="1"/>
  <c r="U21" i="5"/>
  <c r="M22" i="5"/>
  <c r="J23" i="5"/>
  <c r="Y21" i="5"/>
  <c r="Q21" i="5"/>
  <c r="B23" i="5"/>
  <c r="E23" i="5" s="1"/>
  <c r="F21" i="5"/>
  <c r="I21" i="5" s="1"/>
  <c r="X23" i="5" l="1"/>
  <c r="T23" i="5"/>
  <c r="P23" i="5"/>
  <c r="K24" i="5"/>
  <c r="L23" i="5"/>
  <c r="G24" i="5"/>
  <c r="H24" i="5" s="1"/>
  <c r="C26" i="5"/>
  <c r="D26" i="5" s="1"/>
  <c r="Y22" i="5"/>
  <c r="F22" i="5"/>
  <c r="I22" i="5" s="1"/>
  <c r="B24" i="5"/>
  <c r="E24" i="5" s="1"/>
  <c r="Q22" i="5"/>
  <c r="M23" i="5"/>
  <c r="J24" i="5"/>
  <c r="U22" i="5"/>
  <c r="X24" i="5" l="1"/>
  <c r="T24" i="5"/>
  <c r="P24" i="5"/>
  <c r="K25" i="5"/>
  <c r="L24" i="5"/>
  <c r="G25" i="5"/>
  <c r="H25" i="5" s="1"/>
  <c r="C27" i="5"/>
  <c r="D27" i="5" s="1"/>
  <c r="U23" i="5"/>
  <c r="M24" i="5"/>
  <c r="J25" i="5"/>
  <c r="Q23" i="5"/>
  <c r="B25" i="5"/>
  <c r="E25" i="5" s="1"/>
  <c r="F23" i="5"/>
  <c r="I23" i="5" s="1"/>
  <c r="Y23" i="5"/>
  <c r="X25" i="5" l="1"/>
  <c r="T25" i="5"/>
  <c r="P25" i="5"/>
  <c r="K26" i="5"/>
  <c r="L25" i="5"/>
  <c r="G26" i="5"/>
  <c r="H26" i="5" s="1"/>
  <c r="C28" i="5"/>
  <c r="D28" i="5" s="1"/>
  <c r="Y24" i="5"/>
  <c r="F24" i="5"/>
  <c r="I24" i="5" s="1"/>
  <c r="Q24" i="5"/>
  <c r="B26" i="5"/>
  <c r="E26" i="5" s="1"/>
  <c r="M25" i="5"/>
  <c r="J26" i="5"/>
  <c r="U24" i="5"/>
  <c r="X26" i="5" l="1"/>
  <c r="T26" i="5"/>
  <c r="P26" i="5"/>
  <c r="K27" i="5"/>
  <c r="L26" i="5"/>
  <c r="G27" i="5"/>
  <c r="H27" i="5" s="1"/>
  <c r="C29" i="5"/>
  <c r="D29" i="5" s="1"/>
  <c r="U25" i="5"/>
  <c r="M26" i="5"/>
  <c r="J27" i="5"/>
  <c r="B27" i="5"/>
  <c r="E27" i="5" s="1"/>
  <c r="Q25" i="5"/>
  <c r="F25" i="5"/>
  <c r="I25" i="5" s="1"/>
  <c r="Y25" i="5"/>
  <c r="X27" i="5" l="1"/>
  <c r="T27" i="5"/>
  <c r="P27" i="5"/>
  <c r="K28" i="5"/>
  <c r="L27" i="5"/>
  <c r="G28" i="5"/>
  <c r="H28" i="5" s="1"/>
  <c r="C30" i="5"/>
  <c r="D30" i="5" s="1"/>
  <c r="B28" i="5"/>
  <c r="E28" i="5" s="1"/>
  <c r="Y26" i="5"/>
  <c r="F26" i="5"/>
  <c r="I26" i="5" s="1"/>
  <c r="Q26" i="5"/>
  <c r="M27" i="5"/>
  <c r="J28" i="5"/>
  <c r="U26" i="5"/>
  <c r="X28" i="5" l="1"/>
  <c r="T28" i="5"/>
  <c r="P28" i="5"/>
  <c r="K29" i="5"/>
  <c r="L28" i="5"/>
  <c r="G29" i="5"/>
  <c r="H29" i="5" s="1"/>
  <c r="C31" i="5"/>
  <c r="D31" i="5" s="1"/>
  <c r="U27" i="5"/>
  <c r="Q27" i="5"/>
  <c r="M28" i="5"/>
  <c r="J29" i="5"/>
  <c r="F27" i="5"/>
  <c r="I27" i="5" s="1"/>
  <c r="Y27" i="5"/>
  <c r="B29" i="5"/>
  <c r="E29" i="5" s="1"/>
  <c r="X29" i="5" l="1"/>
  <c r="T29" i="5"/>
  <c r="P29" i="5"/>
  <c r="K30" i="5"/>
  <c r="L29" i="5"/>
  <c r="G30" i="5"/>
  <c r="H30" i="5" s="1"/>
  <c r="C32" i="5"/>
  <c r="D32" i="5" s="1"/>
  <c r="B30" i="5"/>
  <c r="E30" i="5" s="1"/>
  <c r="Y28" i="5"/>
  <c r="F28" i="5"/>
  <c r="I28" i="5" s="1"/>
  <c r="M29" i="5"/>
  <c r="J30" i="5"/>
  <c r="Q28" i="5"/>
  <c r="U28" i="5"/>
  <c r="X30" i="5" l="1"/>
  <c r="T30" i="5"/>
  <c r="P30" i="5"/>
  <c r="K31" i="5"/>
  <c r="L30" i="5"/>
  <c r="G31" i="5"/>
  <c r="H31" i="5" s="1"/>
  <c r="C33" i="5"/>
  <c r="D33" i="5" s="1"/>
  <c r="U29" i="5"/>
  <c r="Q29" i="5"/>
  <c r="M30" i="5"/>
  <c r="J31" i="5"/>
  <c r="F29" i="5"/>
  <c r="I29" i="5" s="1"/>
  <c r="Y29" i="5"/>
  <c r="B31" i="5"/>
  <c r="E31" i="5" s="1"/>
  <c r="X31" i="5" l="1"/>
  <c r="T31" i="5"/>
  <c r="P31" i="5"/>
  <c r="K32" i="5"/>
  <c r="L31" i="5"/>
  <c r="G32" i="5"/>
  <c r="H32" i="5" s="1"/>
  <c r="B32" i="5"/>
  <c r="E32" i="5" s="1"/>
  <c r="Y30" i="5"/>
  <c r="U30" i="5"/>
  <c r="F30" i="5"/>
  <c r="I30" i="5" s="1"/>
  <c r="M31" i="5"/>
  <c r="J32" i="5"/>
  <c r="Q30" i="5"/>
  <c r="X33" i="5" l="1"/>
  <c r="X32" i="5"/>
  <c r="T33" i="5"/>
  <c r="T32" i="5"/>
  <c r="P33" i="5"/>
  <c r="P32" i="5"/>
  <c r="K33" i="5"/>
  <c r="L33" i="5" s="1"/>
  <c r="L32" i="5"/>
  <c r="G33" i="5"/>
  <c r="H33" i="5" s="1"/>
  <c r="U31" i="5"/>
  <c r="Q31" i="5"/>
  <c r="M32" i="5"/>
  <c r="J33" i="5"/>
  <c r="F31" i="5"/>
  <c r="I31" i="5" s="1"/>
  <c r="Y31" i="5"/>
  <c r="B33" i="5"/>
  <c r="E33" i="5" s="1"/>
  <c r="M33" i="5" l="1"/>
  <c r="U32" i="5"/>
  <c r="U33" i="5"/>
  <c r="Y32" i="5"/>
  <c r="Y33" i="5"/>
  <c r="F32" i="5"/>
  <c r="I32" i="5" s="1"/>
  <c r="Q32" i="5"/>
  <c r="Q33" i="5"/>
  <c r="F33" i="5" l="1"/>
  <c r="I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<sst xmlns="http://schemas.openxmlformats.org/spreadsheetml/2006/main" count="376" uniqueCount="130">
  <si>
    <t>Levert varme fra varmepumpe [kWh]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</si>
  <si>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</si>
  <si>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</si>
  <si>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</si>
  <si>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</si>
  <si>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</si>
  <si>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</si>
  <si>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</si>
  <si>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</si>
  <si>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</si>
  <si>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</si>
  <si>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</si>
  <si>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</si>
  <si>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SUM</t>
  </si>
  <si>
    <t>Uten grunnvarme</t>
  </si>
  <si>
    <t>Day-ahead prices in NOK/MWh</t>
  </si>
  <si>
    <t>Oslo</t>
  </si>
  <si>
    <t>Kr.sand</t>
  </si>
  <si>
    <t>Bergen</t>
  </si>
  <si>
    <t>Molde</t>
  </si>
  <si>
    <t>Tr.heim</t>
  </si>
  <si>
    <t>Tromsø</t>
  </si>
  <si>
    <t>21 - Nov</t>
  </si>
  <si>
    <t>21 - Oct</t>
  </si>
  <si>
    <t>21 - Sep</t>
  </si>
  <si>
    <t>21 - Aug</t>
  </si>
  <si>
    <t>21 - Jul</t>
  </si>
  <si>
    <t>21 - Jun</t>
  </si>
  <si>
    <t>21 - May</t>
  </si>
  <si>
    <t>21 - Apr</t>
  </si>
  <si>
    <t>21 - Mar</t>
  </si>
  <si>
    <t>21 - Feb</t>
  </si>
  <si>
    <t>21 - Jan</t>
  </si>
  <si>
    <t>20 - Dec</t>
  </si>
  <si>
    <t>20 - Nov</t>
  </si>
  <si>
    <t>20 - Oct</t>
  </si>
  <si>
    <t>20 - Sep</t>
  </si>
  <si>
    <t>20 - Aug</t>
  </si>
  <si>
    <t>20 - Jul</t>
  </si>
  <si>
    <t>20 - Jun</t>
  </si>
  <si>
    <t>20 - May</t>
  </si>
  <si>
    <t>20 - Apr</t>
  </si>
  <si>
    <t>20 - Mar</t>
  </si>
  <si>
    <t>20 - Feb</t>
  </si>
  <si>
    <t>20 - Jan</t>
  </si>
  <si>
    <t>19 - Dec</t>
  </si>
  <si>
    <t>19 - Nov</t>
  </si>
  <si>
    <t>19 - Oct</t>
  </si>
  <si>
    <t>19 - Sep</t>
  </si>
  <si>
    <t>19 - Aug</t>
  </si>
  <si>
    <t>19 - Jul</t>
  </si>
  <si>
    <t>19 - Jun</t>
  </si>
  <si>
    <t>19 - May</t>
  </si>
  <si>
    <t>19 - Apr</t>
  </si>
  <si>
    <t>19 - Mar</t>
  </si>
  <si>
    <t>19 - Feb</t>
  </si>
  <si>
    <t>19 - Jan</t>
  </si>
  <si>
    <t>18 - Dec</t>
  </si>
  <si>
    <t>18 - Nov</t>
  </si>
  <si>
    <t>18 - Oct</t>
  </si>
  <si>
    <t>18 - Sep</t>
  </si>
  <si>
    <t>18 - Aug</t>
  </si>
  <si>
    <t>18 - Jul</t>
  </si>
  <si>
    <t>18 - Jun</t>
  </si>
  <si>
    <t>18 - May</t>
  </si>
  <si>
    <t>18 - Apr</t>
  </si>
  <si>
    <t>18 - Mar</t>
  </si>
  <si>
    <t>18 - Feb</t>
  </si>
  <si>
    <t>18 - Jan</t>
  </si>
  <si>
    <t>17 - Dec</t>
  </si>
  <si>
    <t>17 - Nov</t>
  </si>
  <si>
    <t>Market data | Nord Pool (nordpoolgroup.com)</t>
  </si>
  <si>
    <t>COP</t>
  </si>
  <si>
    <t>Levert kjøling fra varmepumpe [kWh]</t>
  </si>
  <si>
    <t>Sum</t>
  </si>
  <si>
    <t>Strømpris [kr/kWh]</t>
  </si>
  <si>
    <t>Day-ahead prices in NOK/kWh</t>
  </si>
  <si>
    <t>Ikke endre</t>
  </si>
  <si>
    <t>Med grunnvarme</t>
  </si>
  <si>
    <t>Årlige kostnader</t>
  </si>
  <si>
    <t>Årlig besparelse</t>
  </si>
  <si>
    <t>Sortert fra januar - desember</t>
  </si>
  <si>
    <t>Fra forrige regneark</t>
  </si>
  <si>
    <t>[kWh] og inkludert moms + nettleie</t>
  </si>
  <si>
    <t>Tensio</t>
  </si>
  <si>
    <t>Fastbeløp [kr/måned]</t>
  </si>
  <si>
    <t>Forbruk [kr/kWh]</t>
  </si>
  <si>
    <t>Forbruksavgift [kr/ kWh]</t>
  </si>
  <si>
    <t>Forbruk [kWh]</t>
  </si>
  <si>
    <t>Nettleie [kr]</t>
  </si>
  <si>
    <t>Strøm [kr]</t>
  </si>
  <si>
    <t>Summert [kr]</t>
  </si>
  <si>
    <t>Inkl. MVA [kr]</t>
  </si>
  <si>
    <t>Varme [kWh]</t>
  </si>
  <si>
    <t>Kjøling [kWh]</t>
  </si>
  <si>
    <t>Strøm varmepumpe [kWh]</t>
  </si>
  <si>
    <t>Fra brønnene [kWh]</t>
  </si>
  <si>
    <t>Kristiansand</t>
  </si>
  <si>
    <t>Trondheim</t>
  </si>
  <si>
    <t>Totalt [kWh]</t>
  </si>
  <si>
    <t>Forbruk varmepumpe [kWh]</t>
  </si>
  <si>
    <t>Med</t>
  </si>
  <si>
    <t>MVA [kr]</t>
  </si>
  <si>
    <t>Besparelse</t>
  </si>
  <si>
    <t>Årlig besparelse [kr]</t>
  </si>
  <si>
    <t>År</t>
  </si>
  <si>
    <t>Etablerings-kostnad</t>
  </si>
  <si>
    <t>Grunnvarme</t>
  </si>
  <si>
    <t>Elektrisk oppvarming og ev. kjøling</t>
  </si>
  <si>
    <t>Enhetspris</t>
  </si>
  <si>
    <t>Transport</t>
  </si>
  <si>
    <t>Rigging</t>
  </si>
  <si>
    <t>Tetting mellom løsmasse og fjell</t>
  </si>
  <si>
    <t>Føring av borelogg</t>
  </si>
  <si>
    <t>Sikring av anleggsområde</t>
  </si>
  <si>
    <t>Konteiner og bortkjøring av kaks / løsmasser</t>
  </si>
  <si>
    <t>Kabelpåvisning og gravemelding</t>
  </si>
  <si>
    <t>Beskyttelse av brønntopp med lokk i stål</t>
  </si>
  <si>
    <t>Nedsetting av kollektor</t>
  </si>
  <si>
    <t>Bunnlodd</t>
  </si>
  <si>
    <t>Topplokk</t>
  </si>
  <si>
    <t>Utførelse termisk responstest</t>
  </si>
  <si>
    <t>Transport [km]</t>
  </si>
  <si>
    <t>Meter</t>
  </si>
  <si>
    <t>Sum [per brønn]</t>
  </si>
  <si>
    <t>Boring i løsmasser [per meter]</t>
  </si>
  <si>
    <t>Boring i fjell [per meter]</t>
  </si>
  <si>
    <t>Sum [alle brønner]</t>
  </si>
  <si>
    <t>Dybde til fjell [m]</t>
  </si>
  <si>
    <t>Brønndybde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</si>
</sst>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&quot;kr&quot;\ * #,##0_-;\-&quot;kr&quot;\ * #,##0_-;_-&quot;kr&quot;\ * &quot;-&quot;??_-;_-@_-"/>
    <numFmt numFmtId="167" formatCode="_-&quot;kr&quot;\ * #,##0.000000_-;\-&quot;kr&quot;\ * #,##0.000000_-;_-&quot;kr&quot;\ * &quot;-&quot;??_-;_-@_-"/>
    <numFmt numFmtId="168" formatCode="_-* #,##0.00000_-;\-* #,##0.00000_-;_-* &quot;-&quot;??_-;_-@_-"/>
  </numFmts>
  <fonts count="7">
    <font>
      <sz val="10"/>
      <color theme="1"/>
      <name val="Futura PT Book"/>
      <family val="2"/>
    </font>
    <font>
      <sz val="10"/>
      <color theme="1"/>
      <name val="Avenir Next LT Pro"/>
      <family val="2"/>
      <scheme val="minor"/>
    </font>
    <font>
      <sz val="10"/>
      <color theme="1"/>
      <name val="Futura PT Book"/>
      <family val="2"/>
    </font>
    <font>
      <sz val="8"/>
      <name val="Futura PT Book"/>
      <family val="2"/>
    </font>
    <font>
      <b/>
      <sz val="10"/>
      <color theme="1"/>
      <name val="Avenir Next LT Pro"/>
      <family val="2"/>
      <scheme val="minor"/>
    </font>
    <font>
      <u/>
      <sz val="10"/>
      <color theme="10"/>
      <name val="Futura PT Book"/>
      <family val="2"/>
    </font>
    <font>
      <sz val="11"/>
      <color rgb="FF3F3F76"/>
      <name val="Avenir Next LT Pro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</cellStyleXfs>
  <cellXfs count="48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1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3" fontId="1" fillId="0" borderId="0" xfId="1" applyFont="1" applyAlignment="1">
      <alignment wrapText="1"/>
    </xf>
    <xf numFmtId="43" fontId="0" fillId="0" borderId="0" xfId="0" applyNumberFormat="1"/>
    <xf numFmtId="0" fontId="5" fillId="0" borderId="0" xfId="3" applyAlignme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166" fontId="1" fillId="0" borderId="0" xfId="2" applyNumberFormat="1" applyFont="1"/>
    <xf numFmtId="165" fontId="1" fillId="0" borderId="0" xfId="0" applyNumberFormat="1" applyFont="1"/>
    <xf numFmtId="167" fontId="1" fillId="0" borderId="0" xfId="2" applyNumberFormat="1" applyFont="1"/>
    <xf numFmtId="168" fontId="1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/>
    <xf numFmtId="168" fontId="1" fillId="0" borderId="2" xfId="1" applyNumberFormat="1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1" applyNumberFormat="1" applyFont="1" applyBorder="1"/>
    <xf numFmtId="164" fontId="1" fillId="0" borderId="2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166" fontId="4" fillId="6" borderId="0" xfId="2" applyNumberFormat="1" applyFont="1" applyFill="1" applyBorder="1" applyAlignment="1">
      <alignment horizontal="center"/>
    </xf>
    <xf numFmtId="166" fontId="4" fillId="6" borderId="2" xfId="2" applyNumberFormat="1" applyFont="1" applyFill="1" applyBorder="1" applyAlignment="1">
      <alignment horizontal="center"/>
    </xf>
    <xf numFmtId="164" fontId="1" fillId="0" borderId="0" xfId="1" applyNumberFormat="1" applyFont="1" applyBorder="1"/>
    <xf numFmtId="164" fontId="4" fillId="0" borderId="0" xfId="1" applyNumberFormat="1" applyFont="1" applyBorder="1"/>
    <xf numFmtId="164" fontId="4" fillId="0" borderId="2" xfId="1" applyNumberFormat="1" applyFont="1" applyBorder="1"/>
    <xf numFmtId="0" fontId="4" fillId="0" borderId="3" xfId="0" applyFont="1" applyBorder="1" applyAlignment="1">
      <alignment horizontal="center" vertical="center" wrapText="1"/>
    </xf>
    <xf numFmtId="164" fontId="1" fillId="0" borderId="3" xfId="1" applyNumberFormat="1" applyFont="1" applyBorder="1"/>
    <xf numFmtId="164" fontId="4" fillId="0" borderId="3" xfId="1" applyNumberFormat="1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4" xfId="0" applyFont="1" applyBorder="1"/>
    <xf numFmtId="0" fontId="4" fillId="0" borderId="2" xfId="0" applyFont="1" applyBorder="1"/>
    <xf numFmtId="164" fontId="1" fillId="7" borderId="0" xfId="0" applyNumberFormat="1" applyFont="1" applyFill="1"/>
    <xf numFmtId="0" fontId="6" fillId="5" borderId="1" xfId="4"/>
  </cellXfs>
  <cellStyles count="5">
    <cellStyle name="Hyperkobling" xfId="3" builtinId="8"/>
    <cellStyle name="Inndata" xfId="4" builtinId="20"/>
    <cellStyle name="Komma" xfId="1" builtinId="3"/>
    <cellStyle name="Normal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Oslo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Beregning!$J$18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Beregning!$J$19:$J$30</c:f>
              <c:numCache>
                <c:formatCode>_-* #\ ##0_-;\-* #\ ##0_-;_-* "-"??_-;_-@_-</c:formatCode>
                <c:ptCount val="12"/>
                <c:pt idx="0">
                  <c:v>11225.275714285714</c:v>
                </c:pt>
                <c:pt idx="1">
                  <c:v>11057.134285714286</c:v>
                </c:pt>
                <c:pt idx="2">
                  <c:v>6500.0571428571429</c:v>
                </c:pt>
                <c:pt idx="3">
                  <c:v>2325.2914285714287</c:v>
                </c:pt>
                <c:pt idx="4">
                  <c:v>485.74</c:v>
                </c:pt>
                <c:pt idx="5">
                  <c:v>335.08571428571429</c:v>
                </c:pt>
                <c:pt idx="6">
                  <c:v>411.76428571428579</c:v>
                </c:pt>
                <c:pt idx="7">
                  <c:v>335.08571428571429</c:v>
                </c:pt>
                <c:pt idx="8">
                  <c:v>416.3485714285714</c:v>
                </c:pt>
                <c:pt idx="9">
                  <c:v>1421.0114285714285</c:v>
                </c:pt>
                <c:pt idx="10">
                  <c:v>5175.971428571429</c:v>
                </c:pt>
                <c:pt idx="11">
                  <c:v>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A0-4ABC-B855-E80696680693}"/>
            </c:ext>
          </c:extLst>
        </c:ser>
        <c:ser>
          <c:idx val="1"/>
          <c:order val="1"/>
          <c:tx>
            <c:strRef>
              <c:f>Beregning!$K$18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Beregning!$K$19:$K$30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A0-4ABC-B855-E80696680693}"/>
            </c:ext>
          </c:extLst>
        </c:ser>
        <c:ser>
          <c:idx val="2"/>
          <c:order val="2"/>
          <c:tx>
            <c:strRef>
              <c:f>Beregning!$M$18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Beregning!$M$19:$M$30</c:f>
              <c:numCache>
                <c:formatCode>_-* #\ ##0_-;\-* #\ ##0_-;_-* "-"??_-;_-@_-</c:formatCode>
                <c:ptCount val="12"/>
                <c:pt idx="0">
                  <c:v>5384.5448809523805</c:v>
                </c:pt>
                <c:pt idx="1">
                  <c:v>5100.1630952380947</c:v>
                </c:pt>
                <c:pt idx="2">
                  <c:v>3411.5752380952381</c:v>
                </c:pt>
                <c:pt idx="3">
                  <c:v>1204.6209523809525</c:v>
                </c:pt>
                <c:pt idx="4">
                  <c:v>276.19666666666666</c:v>
                </c:pt>
                <c:pt idx="5">
                  <c:v>206.2202380952381</c:v>
                </c:pt>
                <c:pt idx="6">
                  <c:v>225.38988095238096</c:v>
                </c:pt>
                <c:pt idx="7">
                  <c:v>206.2202380952381</c:v>
                </c:pt>
                <c:pt idx="8">
                  <c:v>242.69238095238094</c:v>
                </c:pt>
                <c:pt idx="9">
                  <c:v>752.36095238095231</c:v>
                </c:pt>
                <c:pt idx="10">
                  <c:v>2725.1123809523815</c:v>
                </c:pt>
                <c:pt idx="11">
                  <c:v>3374.3166666666666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8A0-4ABC-B855-E8069668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Oslo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Beregning!$E$18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Beregning!$E$19:$E$30</c:f>
              <c:numCache>
                <c:formatCode>_-* #\ ##0_-;\-* #\ ##0_-;_-* "-"??_-;_-@_-</c:formatCode>
                <c:ptCount val="12"/>
                <c:pt idx="0">
                  <c:v>39288.464999999997</c:v>
                </c:pt>
                <c:pt idx="1">
                  <c:v>38699.97</c:v>
                </c:pt>
                <c:pt idx="2">
                  <c:v>22750.2</c:v>
                </c:pt>
                <c:pt idx="3">
                  <c:v>8138.5199999999995</c:v>
                </c:pt>
                <c:pt idx="4">
                  <c:v>1942.96</c:v>
                </c:pt>
                <c:pt idx="5">
                  <c:v>2814.72</c:v>
                </c:pt>
                <c:pt idx="6">
                  <c:v>5188.2300000000005</c:v>
                </c:pt>
                <c:pt idx="7">
                  <c:v>3049.2799999999997</c:v>
                </c:pt>
                <c:pt idx="8">
                  <c:v>1700.09</c:v>
                </c:pt>
                <c:pt idx="9">
                  <c:v>4973.54</c:v>
                </c:pt>
                <c:pt idx="10">
                  <c:v>18115.900000000001</c:v>
                </c:pt>
                <c:pt idx="11">
                  <c:v>14990.5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1C-45B7-BDF2-AB58F005AD46}"/>
            </c:ext>
          </c:extLst>
        </c:ser>
        <c:ser>
          <c:idx val="1"/>
          <c:order val="1"/>
          <c:tx>
            <c:strRef>
              <c:f>Beregning!$F$18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Beregning!$F$19:$F$30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1C-45B7-BDF2-AB58F005AD46}"/>
            </c:ext>
          </c:extLst>
        </c:ser>
        <c:ser>
          <c:idx val="2"/>
          <c:order val="2"/>
          <c:tx>
            <c:strRef>
              <c:f>Beregning!$H$18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Beregning!$H$19:$H$30</c:f>
              <c:numCache>
                <c:formatCode>_-* #\ ##0_-;\-* #\ ##0_-;_-* "-"??_-;_-@_-</c:formatCode>
                <c:ptCount val="12"/>
                <c:pt idx="0">
                  <c:v>18741.740416666667</c:v>
                </c:pt>
                <c:pt idx="1">
                  <c:v>17746.404166666667</c:v>
                </c:pt>
                <c:pt idx="2">
                  <c:v>11836.346666666668</c:v>
                </c:pt>
                <c:pt idx="3">
                  <c:v>4112.0066666666662</c:v>
                </c:pt>
                <c:pt idx="4">
                  <c:v>979.78666666666663</c:v>
                </c:pt>
                <c:pt idx="5">
                  <c:v>1423.9166666666665</c:v>
                </c:pt>
                <c:pt idx="6">
                  <c:v>2356.5791666666669</c:v>
                </c:pt>
                <c:pt idx="7">
                  <c:v>1539.1041666666665</c:v>
                </c:pt>
                <c:pt idx="8">
                  <c:v>862.52166666666665</c:v>
                </c:pt>
                <c:pt idx="9">
                  <c:v>2529.0966666666668</c:v>
                </c:pt>
                <c:pt idx="10">
                  <c:v>9433.7266666666674</c:v>
                </c:pt>
                <c:pt idx="11">
                  <c:v>11705.941666666666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1C-45B7-BDF2-AB58F005A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Kristiansand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Beregning!$J$34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Beregning!$J$35:$J$46</c:f>
              <c:numCache>
                <c:formatCode>_-* #\ ##0_-;\-* #\ ##0_-;_-* "-"??_-;_-@_-</c:formatCode>
                <c:ptCount val="12"/>
                <c:pt idx="0">
                  <c:v>11193.875714285714</c:v>
                </c:pt>
                <c:pt idx="1">
                  <c:v>9897.6028571428578</c:v>
                </c:pt>
                <c:pt idx="2">
                  <c:v>6498.8228571428581</c:v>
                </c:pt>
                <c:pt idx="3">
                  <c:v>2282.6057142857144</c:v>
                </c:pt>
                <c:pt idx="4">
                  <c:v>486.34</c:v>
                </c:pt>
                <c:pt idx="5">
                  <c:v>392.01428571428579</c:v>
                </c:pt>
                <c:pt idx="6">
                  <c:v>425.87142857142857</c:v>
                </c:pt>
                <c:pt idx="7">
                  <c:v>392.01428571428579</c:v>
                </c:pt>
                <c:pt idx="8">
                  <c:v>416.86285714285714</c:v>
                </c:pt>
                <c:pt idx="9">
                  <c:v>1394.9257142857141</c:v>
                </c:pt>
                <c:pt idx="10">
                  <c:v>5174.988571428572</c:v>
                </c:pt>
                <c:pt idx="11">
                  <c:v>4283.6000000000004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30-4915-938D-FA641E2D2443}"/>
            </c:ext>
          </c:extLst>
        </c:ser>
        <c:ser>
          <c:idx val="1"/>
          <c:order val="1"/>
          <c:tx>
            <c:strRef>
              <c:f>Beregning!$K$34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Beregning!$K$35:$K$46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330-4915-938D-FA641E2D2443}"/>
            </c:ext>
          </c:extLst>
        </c:ser>
        <c:ser>
          <c:idx val="2"/>
          <c:order val="2"/>
          <c:tx>
            <c:strRef>
              <c:f>Beregning!$M$34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Beregning!$M$35:$M$46</c:f>
              <c:numCache>
                <c:formatCode>_-* #\ ##0_-;\-* #\ ##0_-;_-* "-"??_-;_-@_-</c:formatCode>
                <c:ptCount val="12"/>
                <c:pt idx="0">
                  <c:v>5376.6948809523801</c:v>
                </c:pt>
                <c:pt idx="1">
                  <c:v>4810.280238095238</c:v>
                </c:pt>
                <c:pt idx="2">
                  <c:v>3411.2666666666673</c:v>
                </c:pt>
                <c:pt idx="3">
                  <c:v>1193.9495238095237</c:v>
                </c:pt>
                <c:pt idx="4">
                  <c:v>276.34666666666664</c:v>
                </c:pt>
                <c:pt idx="5">
                  <c:v>220.45238095238096</c:v>
                </c:pt>
                <c:pt idx="6">
                  <c:v>228.91666666666669</c:v>
                </c:pt>
                <c:pt idx="7">
                  <c:v>220.45238095238096</c:v>
                </c:pt>
                <c:pt idx="8">
                  <c:v>242.82095238095238</c:v>
                </c:pt>
                <c:pt idx="9">
                  <c:v>745.83952380952383</c:v>
                </c:pt>
                <c:pt idx="10">
                  <c:v>2724.8666666666668</c:v>
                </c:pt>
                <c:pt idx="11">
                  <c:v>3374.4666666666667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330-4915-938D-FA641E2D2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Kristiansand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Beregning!$E$34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Beregning!$E$35:$E$46</c:f>
              <c:numCache>
                <c:formatCode>_-* #\ ##0_-;\-* #\ ##0_-;_-* "-"??_-;_-@_-</c:formatCode>
                <c:ptCount val="12"/>
                <c:pt idx="0">
                  <c:v>39178.564999999995</c:v>
                </c:pt>
                <c:pt idx="1">
                  <c:v>34641.61</c:v>
                </c:pt>
                <c:pt idx="2">
                  <c:v>22745.88</c:v>
                </c:pt>
                <c:pt idx="3">
                  <c:v>7989.119999999999</c:v>
                </c:pt>
                <c:pt idx="4">
                  <c:v>1945.36</c:v>
                </c:pt>
                <c:pt idx="5">
                  <c:v>3292.9200000000005</c:v>
                </c:pt>
                <c:pt idx="6">
                  <c:v>5365.98</c:v>
                </c:pt>
                <c:pt idx="7">
                  <c:v>3567.3300000000004</c:v>
                </c:pt>
                <c:pt idx="8">
                  <c:v>1702.19</c:v>
                </c:pt>
                <c:pt idx="9">
                  <c:v>4882.24</c:v>
                </c:pt>
                <c:pt idx="10">
                  <c:v>18112.460000000003</c:v>
                </c:pt>
                <c:pt idx="11">
                  <c:v>14992.6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EC-43A6-B62B-297BA710E56D}"/>
            </c:ext>
          </c:extLst>
        </c:ser>
        <c:ser>
          <c:idx val="1"/>
          <c:order val="1"/>
          <c:tx>
            <c:strRef>
              <c:f>Beregning!$F$34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Beregning!$F$35:$F$46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EC-43A6-B62B-297BA710E56D}"/>
            </c:ext>
          </c:extLst>
        </c:ser>
        <c:ser>
          <c:idx val="2"/>
          <c:order val="2"/>
          <c:tx>
            <c:strRef>
              <c:f>Beregning!$H$34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Beregning!$H$35:$H$46</c:f>
              <c:numCache>
                <c:formatCode>_-* #\ ##0_-;\-* #\ ##0_-;_-* "-"??_-;_-@_-</c:formatCode>
                <c:ptCount val="12"/>
                <c:pt idx="0">
                  <c:v>18714.265416666665</c:v>
                </c:pt>
                <c:pt idx="1">
                  <c:v>16731.814166666667</c:v>
                </c:pt>
                <c:pt idx="2">
                  <c:v>11835.266666666666</c:v>
                </c:pt>
                <c:pt idx="3">
                  <c:v>4074.6566666666663</c:v>
                </c:pt>
                <c:pt idx="4">
                  <c:v>980.38666666666666</c:v>
                </c:pt>
                <c:pt idx="5">
                  <c:v>1543.4666666666667</c:v>
                </c:pt>
                <c:pt idx="6">
                  <c:v>2401.0166666666664</c:v>
                </c:pt>
                <c:pt idx="7">
                  <c:v>1668.6166666666668</c:v>
                </c:pt>
                <c:pt idx="8">
                  <c:v>863.04666666666662</c:v>
                </c:pt>
                <c:pt idx="9">
                  <c:v>2506.2716666666665</c:v>
                </c:pt>
                <c:pt idx="10">
                  <c:v>9432.8666666666686</c:v>
                </c:pt>
                <c:pt idx="11">
                  <c:v>11706.466666666667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EC-43A6-B62B-297BA710E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Bergen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Beregning!$J$50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Beregning!$J$51:$J$62</c:f>
              <c:numCache>
                <c:formatCode>_-* #\ ##0_-;\-* #\ ##0_-;_-* "-"??_-;_-@_-</c:formatCode>
                <c:ptCount val="12"/>
                <c:pt idx="0">
                  <c:v>11211.594285714285</c:v>
                </c:pt>
                <c:pt idx="1">
                  <c:v>11037.051428571429</c:v>
                </c:pt>
                <c:pt idx="2">
                  <c:v>6500.0571428571429</c:v>
                </c:pt>
                <c:pt idx="3">
                  <c:v>2283.1200000000003</c:v>
                </c:pt>
                <c:pt idx="4">
                  <c:v>487.66</c:v>
                </c:pt>
                <c:pt idx="5">
                  <c:v>334.90000000000003</c:v>
                </c:pt>
                <c:pt idx="6">
                  <c:v>411.76428571428579</c:v>
                </c:pt>
                <c:pt idx="7">
                  <c:v>334.90000000000003</c:v>
                </c:pt>
                <c:pt idx="8">
                  <c:v>417.99428571428575</c:v>
                </c:pt>
                <c:pt idx="9">
                  <c:v>1395.24</c:v>
                </c:pt>
                <c:pt idx="10">
                  <c:v>5175.971428571429</c:v>
                </c:pt>
                <c:pt idx="11">
                  <c:v>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ED-4DCA-A37F-2DC999BA047E}"/>
            </c:ext>
          </c:extLst>
        </c:ser>
        <c:ser>
          <c:idx val="1"/>
          <c:order val="1"/>
          <c:tx>
            <c:strRef>
              <c:f>Beregning!$K$50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Beregning!$K$51:$K$62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ED-4DCA-A37F-2DC999BA047E}"/>
            </c:ext>
          </c:extLst>
        </c:ser>
        <c:ser>
          <c:idx val="2"/>
          <c:order val="2"/>
          <c:tx>
            <c:strRef>
              <c:f>Beregning!$M$50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Beregning!$M$51:$M$62</c:f>
              <c:numCache>
                <c:formatCode>_-* #\ ##0_-;\-* #\ ##0_-;_-* "-"??_-;_-@_-</c:formatCode>
                <c:ptCount val="12"/>
                <c:pt idx="0">
                  <c:v>5381.1245238095235</c:v>
                </c:pt>
                <c:pt idx="1">
                  <c:v>5095.1423809523803</c:v>
                </c:pt>
                <c:pt idx="2">
                  <c:v>3411.5752380952381</c:v>
                </c:pt>
                <c:pt idx="3">
                  <c:v>1194.0780952380953</c:v>
                </c:pt>
                <c:pt idx="4">
                  <c:v>276.67666666666668</c:v>
                </c:pt>
                <c:pt idx="5">
                  <c:v>206.17380952380955</c:v>
                </c:pt>
                <c:pt idx="6">
                  <c:v>225.38988095238096</c:v>
                </c:pt>
                <c:pt idx="7">
                  <c:v>206.17380952380955</c:v>
                </c:pt>
                <c:pt idx="8">
                  <c:v>243.10380952380953</c:v>
                </c:pt>
                <c:pt idx="9">
                  <c:v>745.91809523809525</c:v>
                </c:pt>
                <c:pt idx="10">
                  <c:v>2725.1123809523815</c:v>
                </c:pt>
                <c:pt idx="11">
                  <c:v>3347.5666666666666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ED-4DCA-A37F-2DC999BA0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Bergen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Beregning!$E$50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Beregning!$E$51:$E$62</c:f>
              <c:numCache>
                <c:formatCode>_-* #\ ##0_-;\-* #\ ##0_-;_-* "-"??_-;_-@_-</c:formatCode>
                <c:ptCount val="12"/>
                <c:pt idx="0">
                  <c:v>39240.58</c:v>
                </c:pt>
                <c:pt idx="1">
                  <c:v>38629.68</c:v>
                </c:pt>
                <c:pt idx="2">
                  <c:v>22750.2</c:v>
                </c:pt>
                <c:pt idx="3">
                  <c:v>7990.92</c:v>
                </c:pt>
                <c:pt idx="4">
                  <c:v>1950.64</c:v>
                </c:pt>
                <c:pt idx="5">
                  <c:v>2813.16</c:v>
                </c:pt>
                <c:pt idx="6">
                  <c:v>5188.2300000000005</c:v>
                </c:pt>
                <c:pt idx="7">
                  <c:v>3047.59</c:v>
                </c:pt>
                <c:pt idx="8">
                  <c:v>1706.8100000000002</c:v>
                </c:pt>
                <c:pt idx="9">
                  <c:v>4883.34</c:v>
                </c:pt>
                <c:pt idx="10">
                  <c:v>18115.900000000001</c:v>
                </c:pt>
                <c:pt idx="11">
                  <c:v>14616.000000000002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7-435D-B9E5-C008951682BA}"/>
            </c:ext>
          </c:extLst>
        </c:ser>
        <c:ser>
          <c:idx val="1"/>
          <c:order val="1"/>
          <c:tx>
            <c:strRef>
              <c:f>Beregning!$F$50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Beregning!$F$51:$F$62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7-435D-B9E5-C008951682BA}"/>
            </c:ext>
          </c:extLst>
        </c:ser>
        <c:ser>
          <c:idx val="2"/>
          <c:order val="2"/>
          <c:tx>
            <c:strRef>
              <c:f>Beregning!$H$50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Beregning!$H$51:$H$62</c:f>
              <c:numCache>
                <c:formatCode>_-* #\ ##0_-;\-* #\ ##0_-;_-* "-"??_-;_-@_-</c:formatCode>
                <c:ptCount val="12"/>
                <c:pt idx="0">
                  <c:v>18729.769166666665</c:v>
                </c:pt>
                <c:pt idx="1">
                  <c:v>17728.831666666665</c:v>
                </c:pt>
                <c:pt idx="2">
                  <c:v>11836.346666666668</c:v>
                </c:pt>
                <c:pt idx="3">
                  <c:v>4075.1066666666666</c:v>
                </c:pt>
                <c:pt idx="4">
                  <c:v>981.70666666666671</c:v>
                </c:pt>
                <c:pt idx="5">
                  <c:v>1423.5266666666666</c:v>
                </c:pt>
                <c:pt idx="6">
                  <c:v>2356.5791666666669</c:v>
                </c:pt>
                <c:pt idx="7">
                  <c:v>1538.6816666666668</c:v>
                </c:pt>
                <c:pt idx="8">
                  <c:v>864.20166666666671</c:v>
                </c:pt>
                <c:pt idx="9">
                  <c:v>2506.5466666666671</c:v>
                </c:pt>
                <c:pt idx="10">
                  <c:v>9433.7266666666674</c:v>
                </c:pt>
                <c:pt idx="11">
                  <c:v>11612.316666666668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7-435D-B9E5-C00895168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Molde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Beregning!$J$66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Beregning!$J$67:$J$78</c:f>
              <c:numCache>
                <c:formatCode>_-* #\ ##0_-;\-* #\ ##0_-;_-* "-"??_-;_-@_-</c:formatCode>
                <c:ptCount val="12"/>
                <c:pt idx="0">
                  <c:v>10203.205714285714</c:v>
                </c:pt>
                <c:pt idx="1">
                  <c:v>8941.5371428571416</c:v>
                </c:pt>
                <c:pt idx="2">
                  <c:v>3918.5485714285714</c:v>
                </c:pt>
                <c:pt idx="3">
                  <c:v>1427.7085714285715</c:v>
                </c:pt>
                <c:pt idx="4">
                  <c:v>368.84</c:v>
                </c:pt>
                <c:pt idx="5">
                  <c:v>254.86428571428576</c:v>
                </c:pt>
                <c:pt idx="6">
                  <c:v>338.6</c:v>
                </c:pt>
                <c:pt idx="7">
                  <c:v>254.86428571428576</c:v>
                </c:pt>
                <c:pt idx="8">
                  <c:v>316.14857142857142</c:v>
                </c:pt>
                <c:pt idx="9">
                  <c:v>872.4885714285715</c:v>
                </c:pt>
                <c:pt idx="10">
                  <c:v>3120.3257142857142</c:v>
                </c:pt>
                <c:pt idx="11">
                  <c:v>3021.3999999999996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54-4F42-905C-0BC95A8BEAC3}"/>
            </c:ext>
          </c:extLst>
        </c:ser>
        <c:ser>
          <c:idx val="1"/>
          <c:order val="1"/>
          <c:tx>
            <c:strRef>
              <c:f>Beregning!$K$66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Beregning!$K$67:$K$78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4-4F42-905C-0BC95A8BEAC3}"/>
            </c:ext>
          </c:extLst>
        </c:ser>
        <c:ser>
          <c:idx val="2"/>
          <c:order val="2"/>
          <c:tx>
            <c:strRef>
              <c:f>Beregning!$M$66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Beregning!$M$67:$M$78</c:f>
              <c:numCache>
                <c:formatCode>_-* #\ ##0_-;\-* #\ ##0_-;_-* "-"??_-;_-@_-</c:formatCode>
                <c:ptCount val="12"/>
                <c:pt idx="0">
                  <c:v>5129.0273809523806</c:v>
                </c:pt>
                <c:pt idx="1">
                  <c:v>4571.263809523809</c:v>
                </c:pt>
                <c:pt idx="2">
                  <c:v>2766.1980952380954</c:v>
                </c:pt>
                <c:pt idx="3">
                  <c:v>980.22523809523818</c:v>
                </c:pt>
                <c:pt idx="4">
                  <c:v>246.97166666666664</c:v>
                </c:pt>
                <c:pt idx="5">
                  <c:v>186.16488095238097</c:v>
                </c:pt>
                <c:pt idx="6">
                  <c:v>207.09880952380954</c:v>
                </c:pt>
                <c:pt idx="7">
                  <c:v>186.16488095238097</c:v>
                </c:pt>
                <c:pt idx="8">
                  <c:v>217.64238095238096</c:v>
                </c:pt>
                <c:pt idx="9">
                  <c:v>615.23023809523806</c:v>
                </c:pt>
                <c:pt idx="10">
                  <c:v>2211.2009523809525</c:v>
                </c:pt>
                <c:pt idx="11">
                  <c:v>3058.9166666666665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54-4F42-905C-0BC95A8BE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Molde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Beregning!$E$66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Beregning!$E$67:$E$78</c:f>
              <c:numCache>
                <c:formatCode>_-* #\ ##0_-;\-* #\ ##0_-;_-* "-"??_-;_-@_-</c:formatCode>
                <c:ptCount val="12"/>
                <c:pt idx="0">
                  <c:v>35711.22</c:v>
                </c:pt>
                <c:pt idx="1">
                  <c:v>31295.379999999997</c:v>
                </c:pt>
                <c:pt idx="2">
                  <c:v>13714.919999999998</c:v>
                </c:pt>
                <c:pt idx="3">
                  <c:v>4996.9800000000005</c:v>
                </c:pt>
                <c:pt idx="4">
                  <c:v>1475.36</c:v>
                </c:pt>
                <c:pt idx="5">
                  <c:v>2140.86</c:v>
                </c:pt>
                <c:pt idx="6">
                  <c:v>4266.3600000000006</c:v>
                </c:pt>
                <c:pt idx="7">
                  <c:v>2319.2650000000003</c:v>
                </c:pt>
                <c:pt idx="8">
                  <c:v>1290.94</c:v>
                </c:pt>
                <c:pt idx="9">
                  <c:v>3053.71</c:v>
                </c:pt>
                <c:pt idx="10">
                  <c:v>10921.14</c:v>
                </c:pt>
                <c:pt idx="11">
                  <c:v>10574.9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72-4428-AF0A-3A056229818A}"/>
            </c:ext>
          </c:extLst>
        </c:ser>
        <c:ser>
          <c:idx val="1"/>
          <c:order val="1"/>
          <c:tx>
            <c:strRef>
              <c:f>Beregning!$F$66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Beregning!$F$67:$F$78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72-4428-AF0A-3A056229818A}"/>
            </c:ext>
          </c:extLst>
        </c:ser>
        <c:ser>
          <c:idx val="2"/>
          <c:order val="2"/>
          <c:tx>
            <c:strRef>
              <c:f>Beregning!$H$66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Beregning!$H$67:$H$78</c:f>
              <c:numCache>
                <c:formatCode>_-* #\ ##0_-;\-* #\ ##0_-;_-* "-"??_-;_-@_-</c:formatCode>
                <c:ptCount val="12"/>
                <c:pt idx="0">
                  <c:v>17847.429166666669</c:v>
                </c:pt>
                <c:pt idx="1">
                  <c:v>15895.256666666666</c:v>
                </c:pt>
                <c:pt idx="2">
                  <c:v>9577.5266666666666</c:v>
                </c:pt>
                <c:pt idx="3">
                  <c:v>3326.6216666666669</c:v>
                </c:pt>
                <c:pt idx="4">
                  <c:v>862.88666666666666</c:v>
                </c:pt>
                <c:pt idx="5">
                  <c:v>1255.4516666666668</c:v>
                </c:pt>
                <c:pt idx="6">
                  <c:v>2126.1116666666667</c:v>
                </c:pt>
                <c:pt idx="7">
                  <c:v>1356.6004166666667</c:v>
                </c:pt>
                <c:pt idx="8">
                  <c:v>760.23416666666662</c:v>
                </c:pt>
                <c:pt idx="9">
                  <c:v>2049.1391666666668</c:v>
                </c:pt>
                <c:pt idx="10">
                  <c:v>7635.0366666666669</c:v>
                </c:pt>
                <c:pt idx="11">
                  <c:v>10602.041666666666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72-4428-AF0A-3A056229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Trondheim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Beregning!$J$82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Beregning!$J$83:$J$94</c:f>
              <c:numCache>
                <c:formatCode>_-* #\ ##0_-;\-* #\ ##0_-;_-* "-"??_-;_-@_-</c:formatCode>
                <c:ptCount val="12"/>
                <c:pt idx="0">
                  <c:v>10203.205714285714</c:v>
                </c:pt>
                <c:pt idx="1">
                  <c:v>8941.5371428571416</c:v>
                </c:pt>
                <c:pt idx="2">
                  <c:v>3918.5485714285714</c:v>
                </c:pt>
                <c:pt idx="3">
                  <c:v>1427.7085714285715</c:v>
                </c:pt>
                <c:pt idx="4">
                  <c:v>368.84</c:v>
                </c:pt>
                <c:pt idx="5">
                  <c:v>254.86428571428576</c:v>
                </c:pt>
                <c:pt idx="6">
                  <c:v>338.6</c:v>
                </c:pt>
                <c:pt idx="7">
                  <c:v>254.86428571428576</c:v>
                </c:pt>
                <c:pt idx="8">
                  <c:v>316.14857142857142</c:v>
                </c:pt>
                <c:pt idx="9">
                  <c:v>872.4885714285715</c:v>
                </c:pt>
                <c:pt idx="10">
                  <c:v>3120.3257142857142</c:v>
                </c:pt>
                <c:pt idx="11">
                  <c:v>3021.3999999999996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E7-4333-9702-7D07680B2B3B}"/>
            </c:ext>
          </c:extLst>
        </c:ser>
        <c:ser>
          <c:idx val="1"/>
          <c:order val="1"/>
          <c:tx>
            <c:strRef>
              <c:f>Beregning!$K$82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Beregning!$K$83:$K$94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E7-4333-9702-7D07680B2B3B}"/>
            </c:ext>
          </c:extLst>
        </c:ser>
        <c:ser>
          <c:idx val="2"/>
          <c:order val="2"/>
          <c:tx>
            <c:strRef>
              <c:f>Beregning!$M$82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Beregning!$M$83:$M$94</c:f>
              <c:numCache>
                <c:formatCode>_-* #\ ##0_-;\-* #\ ##0_-;_-* "-"??_-;_-@_-</c:formatCode>
                <c:ptCount val="12"/>
                <c:pt idx="0">
                  <c:v>5129.0273809523806</c:v>
                </c:pt>
                <c:pt idx="1">
                  <c:v>4571.263809523809</c:v>
                </c:pt>
                <c:pt idx="2">
                  <c:v>2766.1980952380954</c:v>
                </c:pt>
                <c:pt idx="3">
                  <c:v>980.22523809523818</c:v>
                </c:pt>
                <c:pt idx="4">
                  <c:v>246.97166666666664</c:v>
                </c:pt>
                <c:pt idx="5">
                  <c:v>186.16488095238097</c:v>
                </c:pt>
                <c:pt idx="6">
                  <c:v>207.09880952380954</c:v>
                </c:pt>
                <c:pt idx="7">
                  <c:v>186.16488095238097</c:v>
                </c:pt>
                <c:pt idx="8">
                  <c:v>217.64238095238096</c:v>
                </c:pt>
                <c:pt idx="9">
                  <c:v>615.23023809523806</c:v>
                </c:pt>
                <c:pt idx="10">
                  <c:v>2211.2009523809525</c:v>
                </c:pt>
                <c:pt idx="11">
                  <c:v>3058.9166666666665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E7-4333-9702-7D07680B2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Trondheim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Beregning!$E$82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Beregning!$E$83:$E$94</c:f>
              <c:numCache>
                <c:formatCode>_-* #\ ##0_-;\-* #\ ##0_-;_-* "-"??_-;_-@_-</c:formatCode>
                <c:ptCount val="12"/>
                <c:pt idx="0">
                  <c:v>35711.22</c:v>
                </c:pt>
                <c:pt idx="1">
                  <c:v>31295.379999999997</c:v>
                </c:pt>
                <c:pt idx="2">
                  <c:v>13714.919999999998</c:v>
                </c:pt>
                <c:pt idx="3">
                  <c:v>4996.9800000000005</c:v>
                </c:pt>
                <c:pt idx="4">
                  <c:v>1475.36</c:v>
                </c:pt>
                <c:pt idx="5">
                  <c:v>2140.86</c:v>
                </c:pt>
                <c:pt idx="6">
                  <c:v>4266.3600000000006</c:v>
                </c:pt>
                <c:pt idx="7">
                  <c:v>2319.2650000000003</c:v>
                </c:pt>
                <c:pt idx="8">
                  <c:v>1290.94</c:v>
                </c:pt>
                <c:pt idx="9">
                  <c:v>3053.71</c:v>
                </c:pt>
                <c:pt idx="10">
                  <c:v>10921.14</c:v>
                </c:pt>
                <c:pt idx="11">
                  <c:v>10574.9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A7-44DC-A045-25311A22B0A6}"/>
            </c:ext>
          </c:extLst>
        </c:ser>
        <c:ser>
          <c:idx val="1"/>
          <c:order val="1"/>
          <c:tx>
            <c:strRef>
              <c:f>Beregning!$F$82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Beregning!$F$83:$F$94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A7-44DC-A045-25311A22B0A6}"/>
            </c:ext>
          </c:extLst>
        </c:ser>
        <c:ser>
          <c:idx val="2"/>
          <c:order val="2"/>
          <c:tx>
            <c:strRef>
              <c:f>Beregning!$H$82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Beregning!$H$83:$H$94</c:f>
              <c:numCache>
                <c:formatCode>_-* #\ ##0_-;\-* #\ ##0_-;_-* "-"??_-;_-@_-</c:formatCode>
                <c:ptCount val="12"/>
                <c:pt idx="0">
                  <c:v>17847.429166666669</c:v>
                </c:pt>
                <c:pt idx="1">
                  <c:v>15895.256666666666</c:v>
                </c:pt>
                <c:pt idx="2">
                  <c:v>9577.5266666666666</c:v>
                </c:pt>
                <c:pt idx="3">
                  <c:v>3326.6216666666669</c:v>
                </c:pt>
                <c:pt idx="4">
                  <c:v>862.88666666666666</c:v>
                </c:pt>
                <c:pt idx="5">
                  <c:v>1255.4516666666668</c:v>
                </c:pt>
                <c:pt idx="6">
                  <c:v>2126.1116666666667</c:v>
                </c:pt>
                <c:pt idx="7">
                  <c:v>1356.6004166666667</c:v>
                </c:pt>
                <c:pt idx="8">
                  <c:v>760.23416666666662</c:v>
                </c:pt>
                <c:pt idx="9">
                  <c:v>2049.1391666666668</c:v>
                </c:pt>
                <c:pt idx="10">
                  <c:v>7635.0366666666669</c:v>
                </c:pt>
                <c:pt idx="11">
                  <c:v>10602.041666666666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A7-44DC-A045-25311A22B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Grunnvarme, Tromsø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Beregning!$J$98</c:f>
              <c:strCache>
                <c:ptCount val="1"/>
                <c:pt idx="0">
                  <c:v> Strøm [kr]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Beregning!$J$99:$J$110</c:f>
              <c:numCache>
                <c:formatCode>_-* #\ ##0_-;\-* #\ ##0_-;_-* "-"??_-;_-@_-</c:formatCode>
                <c:ptCount val="12"/>
                <c:pt idx="0">
                  <c:v>8453.1042857142857</c:v>
                </c:pt>
                <c:pt idx="1">
                  <c:v>8624.6742857142872</c:v>
                </c:pt>
                <c:pt idx="2">
                  <c:v>3888.7714285714287</c:v>
                </c:pt>
                <c:pt idx="3">
                  <c:v>1382.2457142857145</c:v>
                </c:pt>
                <c:pt idx="4">
                  <c:v>328.28</c:v>
                </c:pt>
                <c:pt idx="5">
                  <c:v>151.76428571428571</c:v>
                </c:pt>
                <c:pt idx="6">
                  <c:v>163.23571428571429</c:v>
                </c:pt>
                <c:pt idx="7">
                  <c:v>151.76428571428571</c:v>
                </c:pt>
                <c:pt idx="8">
                  <c:v>281.38285714285712</c:v>
                </c:pt>
                <c:pt idx="9">
                  <c:v>844.70571428571429</c:v>
                </c:pt>
                <c:pt idx="10">
                  <c:v>3096.6142857142859</c:v>
                </c:pt>
                <c:pt idx="11">
                  <c:v>2812.6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3B-4352-9CE8-F02313A2E4D4}"/>
            </c:ext>
          </c:extLst>
        </c:ser>
        <c:ser>
          <c:idx val="1"/>
          <c:order val="1"/>
          <c:tx>
            <c:strRef>
              <c:f>Beregning!$K$98</c:f>
              <c:strCache>
                <c:ptCount val="1"/>
                <c:pt idx="0">
                  <c:v> Nettleie [kr]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Beregning!$K$99:$K$110</c:f>
              <c:numCache>
                <c:formatCode>_-* #\ ##0_-;\-* #\ ##0_-;_-* "-"??_-;_-@_-</c:formatCode>
                <c:ptCount val="12"/>
                <c:pt idx="0">
                  <c:v>10312.903809523808</c:v>
                </c:pt>
                <c:pt idx="1">
                  <c:v>9343.5180952380942</c:v>
                </c:pt>
                <c:pt idx="2">
                  <c:v>7146.2438095238103</c:v>
                </c:pt>
                <c:pt idx="3">
                  <c:v>2493.192380952381</c:v>
                </c:pt>
                <c:pt idx="4">
                  <c:v>619.04666666666662</c:v>
                </c:pt>
                <c:pt idx="5">
                  <c:v>489.79523809523812</c:v>
                </c:pt>
                <c:pt idx="6">
                  <c:v>489.79523809523812</c:v>
                </c:pt>
                <c:pt idx="7">
                  <c:v>489.79523809523812</c:v>
                </c:pt>
                <c:pt idx="8">
                  <c:v>554.42095238095237</c:v>
                </c:pt>
                <c:pt idx="9">
                  <c:v>1588.432380952381</c:v>
                </c:pt>
                <c:pt idx="10">
                  <c:v>5724.4780952380961</c:v>
                </c:pt>
                <c:pt idx="11">
                  <c:v>9214.2666666666664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3B-4352-9CE8-F02313A2E4D4}"/>
            </c:ext>
          </c:extLst>
        </c:ser>
        <c:ser>
          <c:idx val="2"/>
          <c:order val="2"/>
          <c:tx>
            <c:strRef>
              <c:f>Beregning!$M$98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Beregning!$M$99:$M$110</c:f>
              <c:numCache>
                <c:formatCode>_-* #\ ##0_-;\-* #\ ##0_-;_-* "-"??_-;_-@_-</c:formatCode>
                <c:ptCount val="12"/>
                <c:pt idx="0">
                  <c:v>4691.502023809524</c:v>
                </c:pt>
                <c:pt idx="1">
                  <c:v>4492.0480952380949</c:v>
                </c:pt>
                <c:pt idx="2">
                  <c:v>2758.7538095238097</c:v>
                </c:pt>
                <c:pt idx="3">
                  <c:v>968.85952380952381</c:v>
                </c:pt>
                <c:pt idx="4">
                  <c:v>236.83166666666665</c:v>
                </c:pt>
                <c:pt idx="5">
                  <c:v>160.38988095238096</c:v>
                </c:pt>
                <c:pt idx="6">
                  <c:v>163.2577380952381</c:v>
                </c:pt>
                <c:pt idx="7">
                  <c:v>160.38988095238096</c:v>
                </c:pt>
                <c:pt idx="8">
                  <c:v>208.95095238095237</c:v>
                </c:pt>
                <c:pt idx="9">
                  <c:v>608.28452380952376</c:v>
                </c:pt>
                <c:pt idx="10">
                  <c:v>2205.2730952380953</c:v>
                </c:pt>
                <c:pt idx="11">
                  <c:v>3006.7166666666667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3B-4352-9CE8-F02313A2E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Årlig kostnad - Elektrisk oppvarming, Tromsø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Beregning!$E$98</c:f>
              <c:strCache>
                <c:ptCount val="1"/>
                <c:pt idx="0">
                  <c:v>Strøm [kr]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Beregning!$E$99:$E$110</c:f>
              <c:numCache>
                <c:formatCode>_-* #\ ##0_-;\-* #\ ##0_-;_-* "-"??_-;_-@_-</c:formatCode>
                <c:ptCount val="12"/>
                <c:pt idx="0">
                  <c:v>29585.865000000002</c:v>
                </c:pt>
                <c:pt idx="1">
                  <c:v>30186.360000000004</c:v>
                </c:pt>
                <c:pt idx="2">
                  <c:v>13610.699999999999</c:v>
                </c:pt>
                <c:pt idx="3">
                  <c:v>4837.8600000000006</c:v>
                </c:pt>
                <c:pt idx="4">
                  <c:v>1313.12</c:v>
                </c:pt>
                <c:pt idx="5">
                  <c:v>1274.82</c:v>
                </c:pt>
                <c:pt idx="6">
                  <c:v>2056.77</c:v>
                </c:pt>
                <c:pt idx="7">
                  <c:v>1381.0549999999998</c:v>
                </c:pt>
                <c:pt idx="8">
                  <c:v>1148.9799999999998</c:v>
                </c:pt>
                <c:pt idx="9">
                  <c:v>2956.4700000000003</c:v>
                </c:pt>
                <c:pt idx="10">
                  <c:v>10838.15</c:v>
                </c:pt>
                <c:pt idx="11">
                  <c:v>9844.1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19-4225-B096-A9E55AA15DAE}"/>
            </c:ext>
          </c:extLst>
        </c:ser>
        <c:ser>
          <c:idx val="1"/>
          <c:order val="1"/>
          <c:tx>
            <c:strRef>
              <c:f>Beregning!$F$98</c:f>
              <c:strCache>
                <c:ptCount val="1"/>
                <c:pt idx="0">
                  <c:v>Nettleie [kr]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Beregning!$F$99:$F$110</c:f>
              <c:numCache>
                <c:formatCode>_-* #\ ##0_-;\-* #\ ##0_-;_-* "-"??_-;_-@_-</c:formatCode>
                <c:ptCount val="12"/>
                <c:pt idx="0">
                  <c:v>35678.496666666666</c:v>
                </c:pt>
                <c:pt idx="1">
                  <c:v>32285.646666666667</c:v>
                </c:pt>
                <c:pt idx="2">
                  <c:v>24595.186666666668</c:v>
                </c:pt>
                <c:pt idx="3">
                  <c:v>8309.5066666666662</c:v>
                </c:pt>
                <c:pt idx="4">
                  <c:v>1976.1866666666667</c:v>
                </c:pt>
                <c:pt idx="5">
                  <c:v>2880.9466666666667</c:v>
                </c:pt>
                <c:pt idx="6">
                  <c:v>4238.086666666667</c:v>
                </c:pt>
                <c:pt idx="7">
                  <c:v>3107.1366666666668</c:v>
                </c:pt>
                <c:pt idx="8">
                  <c:v>1749.9966666666667</c:v>
                </c:pt>
                <c:pt idx="9">
                  <c:v>5142.8466666666673</c:v>
                </c:pt>
                <c:pt idx="10">
                  <c:v>19619.006666666668</c:v>
                </c:pt>
                <c:pt idx="11">
                  <c:v>31833.266666666666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19-4225-B096-A9E55AA15DAE}"/>
            </c:ext>
          </c:extLst>
        </c:ser>
        <c:ser>
          <c:idx val="2"/>
          <c:order val="2"/>
          <c:tx>
            <c:strRef>
              <c:f>Beregning!$H$98</c:f>
              <c:strCache>
                <c:ptCount val="1"/>
                <c:pt idx="0">
                  <c:v>MVA [kr]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Beregning!$A$19:$A$30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Beregning!$H$99:$H$110</c:f>
              <c:numCache>
                <c:formatCode>_-* #\ ##0_-;\-* #\ ##0_-;_-* "-"??_-;_-@_-</c:formatCode>
                <c:ptCount val="12"/>
                <c:pt idx="0">
                  <c:v>16316.090416666666</c:v>
                </c:pt>
                <c:pt idx="1">
                  <c:v>15618.001666666667</c:v>
                </c:pt>
                <c:pt idx="2">
                  <c:v>9551.4716666666664</c:v>
                </c:pt>
                <c:pt idx="3">
                  <c:v>3286.8416666666667</c:v>
                </c:pt>
                <c:pt idx="4">
                  <c:v>822.3266666666666</c:v>
                </c:pt>
                <c:pt idx="5">
                  <c:v>1038.9416666666666</c:v>
                </c:pt>
                <c:pt idx="6">
                  <c:v>1573.7141666666666</c:v>
                </c:pt>
                <c:pt idx="7">
                  <c:v>1122.0479166666667</c:v>
                </c:pt>
                <c:pt idx="8">
                  <c:v>724.74416666666662</c:v>
                </c:pt>
                <c:pt idx="9">
                  <c:v>2024.8291666666669</c:v>
                </c:pt>
                <c:pt idx="10">
                  <c:v>7614.2891666666674</c:v>
                </c:pt>
                <c:pt idx="11">
                  <c:v>10419.341666666667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19-4225-B096-A9E55AA15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755392"/>
        <c:axId val="651755808"/>
      </c:barChart>
      <c:catAx>
        <c:axId val="6517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808"/>
        <c:crosses val="autoZero"/>
        <c:auto val="1"/>
        <c:lblAlgn val="ctr"/>
        <c:lblOffset val="100"/>
        <c:noMultiLvlLbl val="0"/>
      </c:catAx>
      <c:valAx>
        <c:axId val="65175580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55392"/>
        <c:crosses val="autoZero"/>
        <c:crossBetween val="between"/>
        <c:majorUnit val="20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</a:t>
            </a:r>
            <a:r>
              <a:rPr lang="nb-NO" baseline="0"/>
              <a:t> kostnad - Oslo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Beregning2!$B$8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Beregning2!$B$9:$B$33</c:f>
              <c:numCache>
                <c:formatCode>_-* #\ ##0_-;\-* #\ ##0_-;_-* "-"??_-;_-@_-</c:formatCode>
                <c:ptCount val="25"/>
                <c:pt idx="0">
                  <c:v>416335.85625000001</c:v>
                </c:pt>
                <c:pt idx="1">
                  <c:v>832671.71250000002</c:v>
                </c:pt>
                <c:pt idx="2">
                  <c:v>1249007.5687500001</c:v>
                </c:pt>
                <c:pt idx="3">
                  <c:v>1665343.425</c:v>
                </c:pt>
                <c:pt idx="4">
                  <c:v>2081679.28125</c:v>
                </c:pt>
                <c:pt idx="5">
                  <c:v>2498015.1375000002</c:v>
                </c:pt>
                <c:pt idx="6">
                  <c:v>2914350.9937500004</c:v>
                </c:pt>
                <c:pt idx="7">
                  <c:v>3330686.8500000006</c:v>
                </c:pt>
                <c:pt idx="8">
                  <c:v>3747022.7062500007</c:v>
                </c:pt>
                <c:pt idx="9">
                  <c:v>4163358.5625000009</c:v>
                </c:pt>
                <c:pt idx="10">
                  <c:v>4579694.4187500011</c:v>
                </c:pt>
                <c:pt idx="11">
                  <c:v>4996030.2750000013</c:v>
                </c:pt>
                <c:pt idx="12">
                  <c:v>5412366.1312500015</c:v>
                </c:pt>
                <c:pt idx="13">
                  <c:v>5828701.9875000017</c:v>
                </c:pt>
                <c:pt idx="14">
                  <c:v>6245037.8437500019</c:v>
                </c:pt>
                <c:pt idx="15">
                  <c:v>6661373.700000002</c:v>
                </c:pt>
                <c:pt idx="16">
                  <c:v>7077709.5562500022</c:v>
                </c:pt>
                <c:pt idx="17">
                  <c:v>7494045.4125000024</c:v>
                </c:pt>
                <c:pt idx="18">
                  <c:v>7910381.2687500026</c:v>
                </c:pt>
                <c:pt idx="19">
                  <c:v>8326717.1250000028</c:v>
                </c:pt>
                <c:pt idx="20">
                  <c:v>8743052.981250003</c:v>
                </c:pt>
                <c:pt idx="21">
                  <c:v>9159388.8375000022</c:v>
                </c:pt>
                <c:pt idx="22">
                  <c:v>9575724.6937500015</c:v>
                </c:pt>
                <c:pt idx="23">
                  <c:v>9992060.5500000007</c:v>
                </c:pt>
                <c:pt idx="24">
                  <c:v>10408396.40625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8-4473-B067-1338A532C32B}"/>
            </c:ext>
          </c:extLst>
        </c:ser>
        <c:ser>
          <c:idx val="1"/>
          <c:order val="1"/>
          <c:tx>
            <c:strRef>
              <c:f>Beregning2!$D$8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Beregning2!$D$9:$D$33</c:f>
              <c:numCache>
                <c:formatCode>_-* #\ ##0_-;\-* #\ ##0_-;_-* "-"??_-;_-@_-</c:formatCode>
                <c:ptCount val="25"/>
                <c:pt idx="0">
                  <c:v>2115547.067857143</c:v>
                </c:pt>
                <c:pt idx="1">
                  <c:v>2231094.1357142855</c:v>
                </c:pt>
                <c:pt idx="2">
                  <c:v>2346641.2035714285</c:v>
                </c:pt>
                <c:pt idx="3">
                  <c:v>2462188.2714285715</c:v>
                </c:pt>
                <c:pt idx="4">
                  <c:v>2577735.3392857141</c:v>
                </c:pt>
                <c:pt idx="5">
                  <c:v>2693282.4071428571</c:v>
                </c:pt>
                <c:pt idx="6">
                  <c:v>2808829.4750000001</c:v>
                </c:pt>
                <c:pt idx="7">
                  <c:v>2924376.5428571431</c:v>
                </c:pt>
                <c:pt idx="8">
                  <c:v>3039923.6107142856</c:v>
                </c:pt>
                <c:pt idx="9">
                  <c:v>3155470.6785714286</c:v>
                </c:pt>
                <c:pt idx="10">
                  <c:v>3271017.7464285716</c:v>
                </c:pt>
                <c:pt idx="11">
                  <c:v>3386564.8142857142</c:v>
                </c:pt>
                <c:pt idx="12">
                  <c:v>3502111.8821428567</c:v>
                </c:pt>
                <c:pt idx="13">
                  <c:v>3617658.9499999997</c:v>
                </c:pt>
                <c:pt idx="14">
                  <c:v>3733206.0178571427</c:v>
                </c:pt>
                <c:pt idx="15">
                  <c:v>3848753.0857142853</c:v>
                </c:pt>
                <c:pt idx="16">
                  <c:v>3964300.1535714278</c:v>
                </c:pt>
                <c:pt idx="17">
                  <c:v>4079847.2214285708</c:v>
                </c:pt>
                <c:pt idx="18">
                  <c:v>4195394.2892857138</c:v>
                </c:pt>
                <c:pt idx="19">
                  <c:v>4310941.3571428563</c:v>
                </c:pt>
                <c:pt idx="20">
                  <c:v>4426488.4249999998</c:v>
                </c:pt>
                <c:pt idx="21">
                  <c:v>4542035.4928571433</c:v>
                </c:pt>
                <c:pt idx="22">
                  <c:v>4657582.5607142858</c:v>
                </c:pt>
                <c:pt idx="23">
                  <c:v>4773129.6285714284</c:v>
                </c:pt>
                <c:pt idx="24">
                  <c:v>4888676.6964285718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8-4473-B067-1338A532C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Kristiansand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Beregning2!$F$8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Beregning2!$F$9:$F$33</c:f>
              <c:numCache>
                <c:formatCode>_-* #\ ##0_-;\-* #\ ##0_-;_-* "-"??_-;_-@_-</c:formatCode>
                <c:ptCount val="25"/>
                <c:pt idx="0">
                  <c:v>412290.70624999987</c:v>
                </c:pt>
                <c:pt idx="1">
                  <c:v>824581.41249999974</c:v>
                </c:pt>
                <c:pt idx="2">
                  <c:v>1236872.1187499997</c:v>
                </c:pt>
                <c:pt idx="3">
                  <c:v>1649162.8249999995</c:v>
                </c:pt>
                <c:pt idx="4">
                  <c:v>2061453.5312499993</c:v>
                </c:pt>
                <c:pt idx="5">
                  <c:v>2473744.2374999993</c:v>
                </c:pt>
                <c:pt idx="6">
                  <c:v>2886034.9437499992</c:v>
                </c:pt>
                <c:pt idx="7">
                  <c:v>3298325.649999999</c:v>
                </c:pt>
                <c:pt idx="8">
                  <c:v>3710616.3562499988</c:v>
                </c:pt>
                <c:pt idx="9">
                  <c:v>4122907.0624999986</c:v>
                </c:pt>
                <c:pt idx="10">
                  <c:v>4535197.7687499989</c:v>
                </c:pt>
                <c:pt idx="11">
                  <c:v>4947488.4749999987</c:v>
                </c:pt>
                <c:pt idx="12">
                  <c:v>5359779.1812499985</c:v>
                </c:pt>
                <c:pt idx="13">
                  <c:v>5772069.8874999983</c:v>
                </c:pt>
                <c:pt idx="14">
                  <c:v>6184360.5937499981</c:v>
                </c:pt>
                <c:pt idx="15">
                  <c:v>6596651.299999998</c:v>
                </c:pt>
                <c:pt idx="16">
                  <c:v>7008942.0062499978</c:v>
                </c:pt>
                <c:pt idx="17">
                  <c:v>7421232.7124999976</c:v>
                </c:pt>
                <c:pt idx="18">
                  <c:v>7833523.4187499974</c:v>
                </c:pt>
                <c:pt idx="19">
                  <c:v>8245814.1249999972</c:v>
                </c:pt>
                <c:pt idx="20">
                  <c:v>8658104.831249997</c:v>
                </c:pt>
                <c:pt idx="21">
                  <c:v>9070395.5374999978</c:v>
                </c:pt>
                <c:pt idx="22">
                  <c:v>9482686.2437499985</c:v>
                </c:pt>
                <c:pt idx="23">
                  <c:v>9894976.9499999993</c:v>
                </c:pt>
                <c:pt idx="24">
                  <c:v>10307267.65625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68B-4AC1-B165-24BFC707048E}"/>
            </c:ext>
          </c:extLst>
        </c:ser>
        <c:ser>
          <c:idx val="1"/>
          <c:order val="1"/>
          <c:tx>
            <c:strRef>
              <c:f>Beregning2!$H$8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Beregning2!$H$9:$H$33</c:f>
              <c:numCache>
                <c:formatCode>_-* #\ ##0_-;\-* #\ ##0_-;_-* "-"??_-;_-@_-</c:formatCode>
                <c:ptCount val="25"/>
                <c:pt idx="0">
                  <c:v>2114131.7660714285</c:v>
                </c:pt>
                <c:pt idx="1">
                  <c:v>2228263.5321428571</c:v>
                </c:pt>
                <c:pt idx="2">
                  <c:v>2342395.2982142856</c:v>
                </c:pt>
                <c:pt idx="3">
                  <c:v>2456527.0642857142</c:v>
                </c:pt>
                <c:pt idx="4">
                  <c:v>2570658.8303571427</c:v>
                </c:pt>
                <c:pt idx="5">
                  <c:v>2684790.5964285713</c:v>
                </c:pt>
                <c:pt idx="6">
                  <c:v>2798922.3624999998</c:v>
                </c:pt>
                <c:pt idx="7">
                  <c:v>2913054.1285714284</c:v>
                </c:pt>
                <c:pt idx="8">
                  <c:v>3027185.8946428569</c:v>
                </c:pt>
                <c:pt idx="9">
                  <c:v>3141317.6607142854</c:v>
                </c:pt>
                <c:pt idx="10">
                  <c:v>3255449.426785714</c:v>
                </c:pt>
                <c:pt idx="11">
                  <c:v>3369581.1928571425</c:v>
                </c:pt>
                <c:pt idx="12">
                  <c:v>3483712.9589285711</c:v>
                </c:pt>
                <c:pt idx="13">
                  <c:v>3597844.7249999996</c:v>
                </c:pt>
                <c:pt idx="14">
                  <c:v>3711976.4910714282</c:v>
                </c:pt>
                <c:pt idx="15">
                  <c:v>3826108.2571428567</c:v>
                </c:pt>
                <c:pt idx="16">
                  <c:v>3940240.0232142853</c:v>
                </c:pt>
                <c:pt idx="17">
                  <c:v>4054371.7892857138</c:v>
                </c:pt>
                <c:pt idx="18">
                  <c:v>4168503.5553571428</c:v>
                </c:pt>
                <c:pt idx="19">
                  <c:v>4282635.3214285709</c:v>
                </c:pt>
                <c:pt idx="20">
                  <c:v>4396767.0875000004</c:v>
                </c:pt>
                <c:pt idx="21">
                  <c:v>4510898.853571428</c:v>
                </c:pt>
                <c:pt idx="22">
                  <c:v>4625030.6196428575</c:v>
                </c:pt>
                <c:pt idx="23">
                  <c:v>4739162.3857142851</c:v>
                </c:pt>
                <c:pt idx="24">
                  <c:v>4853294.1517857146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68B-4AC1-B165-24BFC707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Bergen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Beregning2!$J$8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Beregning2!$J$9:$J$33</c:f>
              <c:numCache>
                <c:formatCode>_-* #\ ##0_-;\-* #\ ##0_-;_-* "-"??_-;_-@_-</c:formatCode>
                <c:ptCount val="25"/>
                <c:pt idx="0">
                  <c:v>415436.7</c:v>
                </c:pt>
                <c:pt idx="1">
                  <c:v>830873.4</c:v>
                </c:pt>
                <c:pt idx="2">
                  <c:v>1246310.1000000001</c:v>
                </c:pt>
                <c:pt idx="3">
                  <c:v>1661746.8</c:v>
                </c:pt>
                <c:pt idx="4">
                  <c:v>2077183.5</c:v>
                </c:pt>
                <c:pt idx="5">
                  <c:v>2492620.2000000002</c:v>
                </c:pt>
                <c:pt idx="6">
                  <c:v>2908056.9000000004</c:v>
                </c:pt>
                <c:pt idx="7">
                  <c:v>3323493.6000000006</c:v>
                </c:pt>
                <c:pt idx="8">
                  <c:v>3738930.3000000007</c:v>
                </c:pt>
                <c:pt idx="9">
                  <c:v>4154367.0000000009</c:v>
                </c:pt>
                <c:pt idx="10">
                  <c:v>4569803.7000000011</c:v>
                </c:pt>
                <c:pt idx="11">
                  <c:v>4985240.4000000013</c:v>
                </c:pt>
                <c:pt idx="12">
                  <c:v>5400677.1000000015</c:v>
                </c:pt>
                <c:pt idx="13">
                  <c:v>5816113.8000000017</c:v>
                </c:pt>
                <c:pt idx="14">
                  <c:v>6231550.5000000019</c:v>
                </c:pt>
                <c:pt idx="15">
                  <c:v>6646987.200000002</c:v>
                </c:pt>
                <c:pt idx="16">
                  <c:v>7062423.9000000022</c:v>
                </c:pt>
                <c:pt idx="17">
                  <c:v>7477860.6000000024</c:v>
                </c:pt>
                <c:pt idx="18">
                  <c:v>7893297.3000000026</c:v>
                </c:pt>
                <c:pt idx="19">
                  <c:v>8308734.0000000028</c:v>
                </c:pt>
                <c:pt idx="20">
                  <c:v>8724170.700000003</c:v>
                </c:pt>
                <c:pt idx="21">
                  <c:v>9139607.4000000022</c:v>
                </c:pt>
                <c:pt idx="22">
                  <c:v>9555044.1000000015</c:v>
                </c:pt>
                <c:pt idx="23">
                  <c:v>9970480.8000000007</c:v>
                </c:pt>
                <c:pt idx="24">
                  <c:v>10385917.5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B0A-4FA6-A98F-8B4556A97404}"/>
            </c:ext>
          </c:extLst>
        </c:ser>
        <c:ser>
          <c:idx val="1"/>
          <c:order val="1"/>
          <c:tx>
            <c:strRef>
              <c:f>Beregning2!$L$8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Beregning2!$L$9:$L$33</c:f>
              <c:numCache>
                <c:formatCode>_-* #\ ##0_-;\-* #\ ##0_-;_-* "-"??_-;_-@_-</c:formatCode>
                <c:ptCount val="25"/>
                <c:pt idx="0">
                  <c:v>2115290.1767857145</c:v>
                </c:pt>
                <c:pt idx="1">
                  <c:v>2230580.3535714285</c:v>
                </c:pt>
                <c:pt idx="2">
                  <c:v>2345870.5303571429</c:v>
                </c:pt>
                <c:pt idx="3">
                  <c:v>2461160.7071428574</c:v>
                </c:pt>
                <c:pt idx="4">
                  <c:v>2576450.8839285714</c:v>
                </c:pt>
                <c:pt idx="5">
                  <c:v>2691741.0607142858</c:v>
                </c:pt>
                <c:pt idx="6">
                  <c:v>2807031.2375000003</c:v>
                </c:pt>
                <c:pt idx="7">
                  <c:v>2922321.4142857147</c:v>
                </c:pt>
                <c:pt idx="8">
                  <c:v>3037611.5910714287</c:v>
                </c:pt>
                <c:pt idx="9">
                  <c:v>3152901.7678571432</c:v>
                </c:pt>
                <c:pt idx="10">
                  <c:v>3268191.9446428576</c:v>
                </c:pt>
                <c:pt idx="11">
                  <c:v>3383482.1214285716</c:v>
                </c:pt>
                <c:pt idx="12">
                  <c:v>3498772.2982142856</c:v>
                </c:pt>
                <c:pt idx="13">
                  <c:v>3614062.4750000001</c:v>
                </c:pt>
                <c:pt idx="14">
                  <c:v>3729352.6517857146</c:v>
                </c:pt>
                <c:pt idx="15">
                  <c:v>3844642.8285714285</c:v>
                </c:pt>
                <c:pt idx="16">
                  <c:v>3959933.0053571425</c:v>
                </c:pt>
                <c:pt idx="17">
                  <c:v>4075223.182142857</c:v>
                </c:pt>
                <c:pt idx="18">
                  <c:v>4190513.3589285715</c:v>
                </c:pt>
                <c:pt idx="19">
                  <c:v>4305803.5357142854</c:v>
                </c:pt>
                <c:pt idx="20">
                  <c:v>4421093.7125000004</c:v>
                </c:pt>
                <c:pt idx="21">
                  <c:v>4536383.8892857153</c:v>
                </c:pt>
                <c:pt idx="22">
                  <c:v>4651674.0660714293</c:v>
                </c:pt>
                <c:pt idx="23">
                  <c:v>4766964.2428571433</c:v>
                </c:pt>
                <c:pt idx="24">
                  <c:v>4882254.4196428582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B0A-4FA6-A98F-8B4556A9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Molde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Beregning2!$N$8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Beregning2!$N$9:$N$33</c:f>
              <c:numCache>
                <c:formatCode>_-* #\ ##0_-;\-* #\ ##0_-;_-* "-"??_-;_-@_-</c:formatCode>
                <c:ptCount val="25"/>
                <c:pt idx="0">
                  <c:v>366471.68125000002</c:v>
                </c:pt>
                <c:pt idx="1">
                  <c:v>732943.36250000005</c:v>
                </c:pt>
                <c:pt idx="2">
                  <c:v>1099415.0437500002</c:v>
                </c:pt>
                <c:pt idx="3">
                  <c:v>1465886.7250000001</c:v>
                </c:pt>
                <c:pt idx="4">
                  <c:v>1832358.40625</c:v>
                </c:pt>
                <c:pt idx="5">
                  <c:v>2198830.0874999999</c:v>
                </c:pt>
                <c:pt idx="6">
                  <c:v>2565301.7687499998</c:v>
                </c:pt>
                <c:pt idx="7">
                  <c:v>2931773.4499999997</c:v>
                </c:pt>
                <c:pt idx="8">
                  <c:v>3298245.1312499996</c:v>
                </c:pt>
                <c:pt idx="9">
                  <c:v>3664716.8124999995</c:v>
                </c:pt>
                <c:pt idx="10">
                  <c:v>4031188.4937499994</c:v>
                </c:pt>
                <c:pt idx="11">
                  <c:v>4397660.1749999998</c:v>
                </c:pt>
                <c:pt idx="12">
                  <c:v>4764131.8562500002</c:v>
                </c:pt>
                <c:pt idx="13">
                  <c:v>5130603.5375000006</c:v>
                </c:pt>
                <c:pt idx="14">
                  <c:v>5497075.2187500009</c:v>
                </c:pt>
                <c:pt idx="15">
                  <c:v>5863546.9000000013</c:v>
                </c:pt>
                <c:pt idx="16">
                  <c:v>6230018.5812500017</c:v>
                </c:pt>
                <c:pt idx="17">
                  <c:v>6596490.262500002</c:v>
                </c:pt>
                <c:pt idx="18">
                  <c:v>6962961.9437500024</c:v>
                </c:pt>
                <c:pt idx="19">
                  <c:v>7329433.6250000028</c:v>
                </c:pt>
                <c:pt idx="20">
                  <c:v>7695905.3062500032</c:v>
                </c:pt>
                <c:pt idx="21">
                  <c:v>8062376.9875000035</c:v>
                </c:pt>
                <c:pt idx="22">
                  <c:v>8428848.668750003</c:v>
                </c:pt>
                <c:pt idx="23">
                  <c:v>8795320.3500000034</c:v>
                </c:pt>
                <c:pt idx="24">
                  <c:v>9161792.0312500037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97-4E53-8753-B6A4A1BC3C15}"/>
            </c:ext>
          </c:extLst>
        </c:ser>
        <c:ser>
          <c:idx val="1"/>
          <c:order val="1"/>
          <c:tx>
            <c:strRef>
              <c:f>Beregning2!$P$8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Beregning2!$P$9:$P$33</c:f>
              <c:numCache>
                <c:formatCode>_-* #\ ##0_-;\-* #\ ##0_-;_-* "-"??_-;_-@_-</c:formatCode>
                <c:ptCount val="25"/>
                <c:pt idx="0">
                  <c:v>2101880.5249999999</c:v>
                </c:pt>
                <c:pt idx="1">
                  <c:v>2203761.0499999998</c:v>
                </c:pt>
                <c:pt idx="2">
                  <c:v>2305641.5750000002</c:v>
                </c:pt>
                <c:pt idx="3">
                  <c:v>2407522.1</c:v>
                </c:pt>
                <c:pt idx="4">
                  <c:v>2509402.625</c:v>
                </c:pt>
                <c:pt idx="5">
                  <c:v>2611283.15</c:v>
                </c:pt>
                <c:pt idx="6">
                  <c:v>2713163.6749999998</c:v>
                </c:pt>
                <c:pt idx="7">
                  <c:v>2815044.2</c:v>
                </c:pt>
                <c:pt idx="8">
                  <c:v>2916924.7250000001</c:v>
                </c:pt>
                <c:pt idx="9">
                  <c:v>3018805.25</c:v>
                </c:pt>
                <c:pt idx="10">
                  <c:v>3120685.7750000004</c:v>
                </c:pt>
                <c:pt idx="11">
                  <c:v>3222566.3</c:v>
                </c:pt>
                <c:pt idx="12">
                  <c:v>3324446.8250000002</c:v>
                </c:pt>
                <c:pt idx="13">
                  <c:v>3426327.3499999996</c:v>
                </c:pt>
                <c:pt idx="14">
                  <c:v>3528207.875</c:v>
                </c:pt>
                <c:pt idx="15">
                  <c:v>3630088.3999999994</c:v>
                </c:pt>
                <c:pt idx="16">
                  <c:v>3731968.9249999998</c:v>
                </c:pt>
                <c:pt idx="17">
                  <c:v>3833849.4499999993</c:v>
                </c:pt>
                <c:pt idx="18">
                  <c:v>3935729.9749999996</c:v>
                </c:pt>
                <c:pt idx="19">
                  <c:v>4037610.4999999991</c:v>
                </c:pt>
                <c:pt idx="20">
                  <c:v>4139491.0249999994</c:v>
                </c:pt>
                <c:pt idx="21">
                  <c:v>4241371.5499999989</c:v>
                </c:pt>
                <c:pt idx="22">
                  <c:v>4343252.0749999993</c:v>
                </c:pt>
                <c:pt idx="23">
                  <c:v>4445132.5999999996</c:v>
                </c:pt>
                <c:pt idx="24">
                  <c:v>4547013.1249999991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97-4E53-8753-B6A4A1BC3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Trondheim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Beregning2!$R$8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Beregning2!$R$9:$R$33</c:f>
              <c:numCache>
                <c:formatCode>_-* #\ ##0_-;\-* #\ ##0_-;_-* "-"??_-;_-@_-</c:formatCode>
                <c:ptCount val="25"/>
                <c:pt idx="0">
                  <c:v>366471.68125000002</c:v>
                </c:pt>
                <c:pt idx="1">
                  <c:v>732943.36250000005</c:v>
                </c:pt>
                <c:pt idx="2">
                  <c:v>1099415.0437500002</c:v>
                </c:pt>
                <c:pt idx="3">
                  <c:v>1465886.7250000001</c:v>
                </c:pt>
                <c:pt idx="4">
                  <c:v>1832358.40625</c:v>
                </c:pt>
                <c:pt idx="5">
                  <c:v>2198830.0874999999</c:v>
                </c:pt>
                <c:pt idx="6">
                  <c:v>2565301.7687499998</c:v>
                </c:pt>
                <c:pt idx="7">
                  <c:v>2931773.4499999997</c:v>
                </c:pt>
                <c:pt idx="8">
                  <c:v>3298245.1312499996</c:v>
                </c:pt>
                <c:pt idx="9">
                  <c:v>3664716.8124999995</c:v>
                </c:pt>
                <c:pt idx="10">
                  <c:v>4031188.4937499994</c:v>
                </c:pt>
                <c:pt idx="11">
                  <c:v>4397660.1749999998</c:v>
                </c:pt>
                <c:pt idx="12">
                  <c:v>4764131.8562500002</c:v>
                </c:pt>
                <c:pt idx="13">
                  <c:v>5130603.5375000006</c:v>
                </c:pt>
                <c:pt idx="14">
                  <c:v>5497075.2187500009</c:v>
                </c:pt>
                <c:pt idx="15">
                  <c:v>5863546.9000000013</c:v>
                </c:pt>
                <c:pt idx="16">
                  <c:v>6230018.5812500017</c:v>
                </c:pt>
                <c:pt idx="17">
                  <c:v>6596490.262500002</c:v>
                </c:pt>
                <c:pt idx="18">
                  <c:v>6962961.9437500024</c:v>
                </c:pt>
                <c:pt idx="19">
                  <c:v>7329433.6250000028</c:v>
                </c:pt>
                <c:pt idx="20">
                  <c:v>7695905.3062500032</c:v>
                </c:pt>
                <c:pt idx="21">
                  <c:v>8062376.9875000035</c:v>
                </c:pt>
                <c:pt idx="22">
                  <c:v>8428848.668750003</c:v>
                </c:pt>
                <c:pt idx="23">
                  <c:v>8795320.3500000034</c:v>
                </c:pt>
                <c:pt idx="24">
                  <c:v>9161792.0312500037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A29-4052-9C24-7EFD577DA1F3}"/>
            </c:ext>
          </c:extLst>
        </c:ser>
        <c:ser>
          <c:idx val="1"/>
          <c:order val="1"/>
          <c:tx>
            <c:strRef>
              <c:f>Beregning2!$T$8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Beregning2!$T$9:$T$33</c:f>
              <c:numCache>
                <c:formatCode>_-* #\ ##0_-;\-* #\ ##0_-;_-* "-"??_-;_-@_-</c:formatCode>
                <c:ptCount val="25"/>
                <c:pt idx="0">
                  <c:v>2101880.5249999999</c:v>
                </c:pt>
                <c:pt idx="1">
                  <c:v>2203761.0499999998</c:v>
                </c:pt>
                <c:pt idx="2">
                  <c:v>2305641.5750000002</c:v>
                </c:pt>
                <c:pt idx="3">
                  <c:v>2407522.1</c:v>
                </c:pt>
                <c:pt idx="4">
                  <c:v>2509402.625</c:v>
                </c:pt>
                <c:pt idx="5">
                  <c:v>2611283.15</c:v>
                </c:pt>
                <c:pt idx="6">
                  <c:v>2713163.6749999998</c:v>
                </c:pt>
                <c:pt idx="7">
                  <c:v>2815044.2</c:v>
                </c:pt>
                <c:pt idx="8">
                  <c:v>2916924.7250000001</c:v>
                </c:pt>
                <c:pt idx="9">
                  <c:v>3018805.25</c:v>
                </c:pt>
                <c:pt idx="10">
                  <c:v>3120685.7750000004</c:v>
                </c:pt>
                <c:pt idx="11">
                  <c:v>3222566.3</c:v>
                </c:pt>
                <c:pt idx="12">
                  <c:v>3324446.8250000002</c:v>
                </c:pt>
                <c:pt idx="13">
                  <c:v>3426327.3499999996</c:v>
                </c:pt>
                <c:pt idx="14">
                  <c:v>3528207.875</c:v>
                </c:pt>
                <c:pt idx="15">
                  <c:v>3630088.3999999994</c:v>
                </c:pt>
                <c:pt idx="16">
                  <c:v>3731968.9249999998</c:v>
                </c:pt>
                <c:pt idx="17">
                  <c:v>3833849.4499999993</c:v>
                </c:pt>
                <c:pt idx="18">
                  <c:v>3935729.9749999996</c:v>
                </c:pt>
                <c:pt idx="19">
                  <c:v>4037610.4999999991</c:v>
                </c:pt>
                <c:pt idx="20">
                  <c:v>4139491.0249999994</c:v>
                </c:pt>
                <c:pt idx="21">
                  <c:v>4241371.5499999989</c:v>
                </c:pt>
                <c:pt idx="22">
                  <c:v>4343252.0749999993</c:v>
                </c:pt>
                <c:pt idx="23">
                  <c:v>4445132.5999999996</c:v>
                </c:pt>
                <c:pt idx="24">
                  <c:v>4547013.1249999991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A29-4052-9C24-7EFD577DA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Tromsø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Beregning2!$V$8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Beregning2!$V$9:$V$33</c:f>
              <c:numCache>
                <c:formatCode>_-* #\ ##0_-;\-* #\ ##0_-;_-* "-"??_-;_-@_-</c:formatCode>
                <c:ptCount val="25"/>
                <c:pt idx="0">
                  <c:v>350563.2</c:v>
                </c:pt>
                <c:pt idx="1">
                  <c:v>701126.4</c:v>
                </c:pt>
                <c:pt idx="2">
                  <c:v>1051689.6000000001</c:v>
                </c:pt>
                <c:pt idx="3">
                  <c:v>1402252.8</c:v>
                </c:pt>
                <c:pt idx="4">
                  <c:v>1752816</c:v>
                </c:pt>
                <c:pt idx="5">
                  <c:v>2103379.2000000002</c:v>
                </c:pt>
                <c:pt idx="6">
                  <c:v>2453942.4000000004</c:v>
                </c:pt>
                <c:pt idx="7">
                  <c:v>2804505.6000000006</c:v>
                </c:pt>
                <c:pt idx="8">
                  <c:v>3155068.8000000007</c:v>
                </c:pt>
                <c:pt idx="9">
                  <c:v>3505632.0000000009</c:v>
                </c:pt>
                <c:pt idx="10">
                  <c:v>3856195.2000000011</c:v>
                </c:pt>
                <c:pt idx="11">
                  <c:v>4206758.4000000013</c:v>
                </c:pt>
                <c:pt idx="12">
                  <c:v>4557321.6000000015</c:v>
                </c:pt>
                <c:pt idx="13">
                  <c:v>4907884.8000000017</c:v>
                </c:pt>
                <c:pt idx="14">
                  <c:v>5258448.0000000019</c:v>
                </c:pt>
                <c:pt idx="15">
                  <c:v>5609011.200000002</c:v>
                </c:pt>
                <c:pt idx="16">
                  <c:v>5959574.4000000022</c:v>
                </c:pt>
                <c:pt idx="17">
                  <c:v>6310137.6000000024</c:v>
                </c:pt>
                <c:pt idx="18">
                  <c:v>6660700.8000000026</c:v>
                </c:pt>
                <c:pt idx="19">
                  <c:v>7011264.0000000028</c:v>
                </c:pt>
                <c:pt idx="20">
                  <c:v>7361827.200000003</c:v>
                </c:pt>
                <c:pt idx="21">
                  <c:v>7712390.4000000032</c:v>
                </c:pt>
                <c:pt idx="22">
                  <c:v>8062953.6000000034</c:v>
                </c:pt>
                <c:pt idx="23">
                  <c:v>8413516.8000000026</c:v>
                </c:pt>
                <c:pt idx="24">
                  <c:v>8764080.0000000019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E8F-4ECE-B5BF-1DAA21E4EF9A}"/>
            </c:ext>
          </c:extLst>
        </c:ser>
        <c:ser>
          <c:idx val="1"/>
          <c:order val="1"/>
          <c:tx>
            <c:strRef>
              <c:f>Beregning2!$X$8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Beregning2!$X$9:$X$33</c:f>
              <c:numCache>
                <c:formatCode>_-* #\ ##0_-;\-* #\ ##0_-;_-* "-"??_-;_-@_-</c:formatCode>
                <c:ptCount val="25"/>
                <c:pt idx="0">
                  <c:v>2098306.2892857143</c:v>
                </c:pt>
                <c:pt idx="1">
                  <c:v>2196612.5785714285</c:v>
                </c:pt>
                <c:pt idx="2">
                  <c:v>2294918.8678571428</c:v>
                </c:pt>
                <c:pt idx="3">
                  <c:v>2393225.1571428571</c:v>
                </c:pt>
                <c:pt idx="4">
                  <c:v>2491531.4464285714</c:v>
                </c:pt>
                <c:pt idx="5">
                  <c:v>2589837.7357142856</c:v>
                </c:pt>
                <c:pt idx="6">
                  <c:v>2688144.0249999999</c:v>
                </c:pt>
                <c:pt idx="7">
                  <c:v>2786450.3142857142</c:v>
                </c:pt>
                <c:pt idx="8">
                  <c:v>2884756.6035714285</c:v>
                </c:pt>
                <c:pt idx="9">
                  <c:v>2983062.8928571427</c:v>
                </c:pt>
                <c:pt idx="10">
                  <c:v>3081369.1821428575</c:v>
                </c:pt>
                <c:pt idx="11">
                  <c:v>3179675.4714285713</c:v>
                </c:pt>
                <c:pt idx="12">
                  <c:v>3277981.760714286</c:v>
                </c:pt>
                <c:pt idx="13">
                  <c:v>3376288.05</c:v>
                </c:pt>
                <c:pt idx="14">
                  <c:v>3474594.3392857146</c:v>
                </c:pt>
                <c:pt idx="15">
                  <c:v>3572900.6285714284</c:v>
                </c:pt>
                <c:pt idx="16">
                  <c:v>3671206.9178571431</c:v>
                </c:pt>
                <c:pt idx="17">
                  <c:v>3769513.2071428569</c:v>
                </c:pt>
                <c:pt idx="18">
                  <c:v>3867819.4964285716</c:v>
                </c:pt>
                <c:pt idx="19">
                  <c:v>3966125.7857142854</c:v>
                </c:pt>
                <c:pt idx="20">
                  <c:v>4064432.0750000002</c:v>
                </c:pt>
                <c:pt idx="21">
                  <c:v>4162738.3642857145</c:v>
                </c:pt>
                <c:pt idx="22">
                  <c:v>4261044.6535714287</c:v>
                </c:pt>
                <c:pt idx="23">
                  <c:v>4359350.9428571425</c:v>
                </c:pt>
                <c:pt idx="24">
                  <c:v>4457657.2321428573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E8F-4ECE-B5BF-1DAA21E4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Simulert kostnad - Oslo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117514984217477"/>
          <c:y val="0.17165461620164371"/>
          <c:w val="0.69085459273080474"/>
          <c:h val="0.622611745493593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Beregning2!$B$8</c:f>
              <c:strCache>
                <c:ptCount val="1"/>
                <c:pt idx="0">
                  <c:v>Elektrisk oppvarming og ev. kjøling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Beregning2!$B$9:$B$33</c:f>
              <c:numCache>
                <c:formatCode>_-* #\ ##0_-;\-* #\ ##0_-;_-* "-"??_-;_-@_-</c:formatCode>
                <c:ptCount val="25"/>
                <c:pt idx="0">
                  <c:v>416335.85625000001</c:v>
                </c:pt>
                <c:pt idx="1">
                  <c:v>832671.71250000002</c:v>
                </c:pt>
                <c:pt idx="2">
                  <c:v>1249007.5687500001</c:v>
                </c:pt>
                <c:pt idx="3">
                  <c:v>1665343.425</c:v>
                </c:pt>
                <c:pt idx="4">
                  <c:v>2081679.28125</c:v>
                </c:pt>
                <c:pt idx="5">
                  <c:v>2498015.1375000002</c:v>
                </c:pt>
                <c:pt idx="6">
                  <c:v>2914350.9937500004</c:v>
                </c:pt>
                <c:pt idx="7">
                  <c:v>3330686.8500000006</c:v>
                </c:pt>
                <c:pt idx="8">
                  <c:v>3747022.7062500007</c:v>
                </c:pt>
                <c:pt idx="9">
                  <c:v>4163358.5625000009</c:v>
                </c:pt>
                <c:pt idx="10">
                  <c:v>4579694.4187500011</c:v>
                </c:pt>
                <c:pt idx="11">
                  <c:v>4996030.2750000013</c:v>
                </c:pt>
                <c:pt idx="12">
                  <c:v>5412366.1312500015</c:v>
                </c:pt>
                <c:pt idx="13">
                  <c:v>5828701.9875000017</c:v>
                </c:pt>
                <c:pt idx="14">
                  <c:v>6245037.8437500019</c:v>
                </c:pt>
                <c:pt idx="15">
                  <c:v>6661373.700000002</c:v>
                </c:pt>
                <c:pt idx="16">
                  <c:v>7077709.5562500022</c:v>
                </c:pt>
                <c:pt idx="17">
                  <c:v>7494045.4125000024</c:v>
                </c:pt>
                <c:pt idx="18">
                  <c:v>7910381.2687500026</c:v>
                </c:pt>
                <c:pt idx="19">
                  <c:v>8326717.1250000028</c:v>
                </c:pt>
                <c:pt idx="20">
                  <c:v>8743052.981250003</c:v>
                </c:pt>
                <c:pt idx="21">
                  <c:v>9159388.8375000022</c:v>
                </c:pt>
                <c:pt idx="22">
                  <c:v>9575724.6937500015</c:v>
                </c:pt>
                <c:pt idx="23">
                  <c:v>9992060.5500000007</c:v>
                </c:pt>
                <c:pt idx="24">
                  <c:v>10408396.40625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23-401D-B722-AF924EE17EC3}"/>
            </c:ext>
          </c:extLst>
        </c:ser>
        <c:ser>
          <c:idx val="1"/>
          <c:order val="1"/>
          <c:tx>
            <c:strRef>
              <c:f>Beregning2!$D$8</c:f>
              <c:strCache>
                <c:ptCount val="1"/>
                <c:pt idx="0">
                  <c:v>Grunnvarme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Beregning2!$A$9:$A$33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Beregning2!$D$9:$D$33</c:f>
              <c:numCache>
                <c:formatCode>_-* #\ ##0_-;\-* #\ ##0_-;_-* "-"??_-;_-@_-</c:formatCode>
                <c:ptCount val="25"/>
                <c:pt idx="0">
                  <c:v>2115547.067857143</c:v>
                </c:pt>
                <c:pt idx="1">
                  <c:v>2231094.1357142855</c:v>
                </c:pt>
                <c:pt idx="2">
                  <c:v>2346641.2035714285</c:v>
                </c:pt>
                <c:pt idx="3">
                  <c:v>2462188.2714285715</c:v>
                </c:pt>
                <c:pt idx="4">
                  <c:v>2577735.3392857141</c:v>
                </c:pt>
                <c:pt idx="5">
                  <c:v>2693282.4071428571</c:v>
                </c:pt>
                <c:pt idx="6">
                  <c:v>2808829.4750000001</c:v>
                </c:pt>
                <c:pt idx="7">
                  <c:v>2924376.5428571431</c:v>
                </c:pt>
                <c:pt idx="8">
                  <c:v>3039923.6107142856</c:v>
                </c:pt>
                <c:pt idx="9">
                  <c:v>3155470.6785714286</c:v>
                </c:pt>
                <c:pt idx="10">
                  <c:v>3271017.7464285716</c:v>
                </c:pt>
                <c:pt idx="11">
                  <c:v>3386564.8142857142</c:v>
                </c:pt>
                <c:pt idx="12">
                  <c:v>3502111.8821428567</c:v>
                </c:pt>
                <c:pt idx="13">
                  <c:v>3617658.9499999997</c:v>
                </c:pt>
                <c:pt idx="14">
                  <c:v>3733206.0178571427</c:v>
                </c:pt>
                <c:pt idx="15">
                  <c:v>3848753.0857142853</c:v>
                </c:pt>
                <c:pt idx="16">
                  <c:v>3964300.1535714278</c:v>
                </c:pt>
                <c:pt idx="17">
                  <c:v>4079847.2214285708</c:v>
                </c:pt>
                <c:pt idx="18">
                  <c:v>4195394.2892857138</c:v>
                </c:pt>
                <c:pt idx="19">
                  <c:v>4310941.3571428563</c:v>
                </c:pt>
                <c:pt idx="20">
                  <c:v>4426488.4249999998</c:v>
                </c:pt>
                <c:pt idx="21">
                  <c:v>4542035.4928571433</c:v>
                </c:pt>
                <c:pt idx="22">
                  <c:v>4657582.5607142858</c:v>
                </c:pt>
                <c:pt idx="23">
                  <c:v>4773129.6285714284</c:v>
                </c:pt>
                <c:pt idx="24">
                  <c:v>4888676.6964285718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423-401D-B722-AF924EE17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8720"/>
        <c:axId val="112285808"/>
      </c:scatterChart>
      <c:valAx>
        <c:axId val="1122887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5808"/>
        <c:crosses val="autoZero"/>
        <c:crossBetween val="midCat"/>
        <c:minorUnit val="2"/>
      </c:valAx>
      <c:valAx>
        <c:axId val="112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228872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9673083163953745"/>
          <c:y val="0.16980240274843694"/>
          <c:w val="0.40306193179858463"/>
          <c:h val="0.22947492335815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75246</xdr:colOff>
      <xdr:row>9</xdr:row>
      <xdr:rowOff>93345</xdr:rowOff>
    </xdr:from>
    <xdr:to>
      <xdr:col>15</xdr:col>
      <xdr:colOff>4762866</xdr:colOff>
      <xdr:row>27</xdr:row>
      <xdr:rowOff>58695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BA8F394-A557-4B73-A488-48E68A2F2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76199</xdr:colOff>
      <xdr:row>9</xdr:row>
      <xdr:rowOff>97154</xdr:rowOff>
    </xdr:from>
    <xdr:to>
      <xdr:col>16</xdr:col>
      <xdr:colOff>4754294</xdr:colOff>
      <xdr:row>27</xdr:row>
      <xdr:rowOff>56789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C9A1987-C345-4E77-84A6-763A63216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64770</xdr:colOff>
      <xdr:row>27</xdr:row>
      <xdr:rowOff>152399</xdr:rowOff>
    </xdr:from>
    <xdr:to>
      <xdr:col>15</xdr:col>
      <xdr:colOff>4742865</xdr:colOff>
      <xdr:row>45</xdr:row>
      <xdr:rowOff>113939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5A4FE8AA-7197-403B-B7A4-33CCBFACF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87629</xdr:colOff>
      <xdr:row>27</xdr:row>
      <xdr:rowOff>150495</xdr:rowOff>
    </xdr:from>
    <xdr:to>
      <xdr:col>16</xdr:col>
      <xdr:colOff>4761914</xdr:colOff>
      <xdr:row>45</xdr:row>
      <xdr:rowOff>115845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FA2AE65C-A16F-4858-88CC-01D3E73D1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46</xdr:row>
      <xdr:rowOff>59054</xdr:rowOff>
    </xdr:from>
    <xdr:to>
      <xdr:col>15</xdr:col>
      <xdr:colOff>4754295</xdr:colOff>
      <xdr:row>64</xdr:row>
      <xdr:rowOff>20594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34ABB558-DFF9-4623-906E-B404443C9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114299</xdr:colOff>
      <xdr:row>46</xdr:row>
      <xdr:rowOff>38099</xdr:rowOff>
    </xdr:from>
    <xdr:to>
      <xdr:col>16</xdr:col>
      <xdr:colOff>4792394</xdr:colOff>
      <xdr:row>63</xdr:row>
      <xdr:rowOff>161564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9793B434-AC6B-4720-97E9-BCC0F4CDD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76200</xdr:colOff>
      <xdr:row>64</xdr:row>
      <xdr:rowOff>95250</xdr:rowOff>
    </xdr:from>
    <xdr:to>
      <xdr:col>15</xdr:col>
      <xdr:colOff>4756200</xdr:colOff>
      <xdr:row>82</xdr:row>
      <xdr:rowOff>56790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12440820-394F-4A67-A74D-FF67D1E1C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123824</xdr:colOff>
      <xdr:row>64</xdr:row>
      <xdr:rowOff>38100</xdr:rowOff>
    </xdr:from>
    <xdr:to>
      <xdr:col>16</xdr:col>
      <xdr:colOff>4801919</xdr:colOff>
      <xdr:row>81</xdr:row>
      <xdr:rowOff>161565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682A982A-FCF3-4706-824C-8592F205F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82</xdr:row>
      <xdr:rowOff>144779</xdr:rowOff>
    </xdr:from>
    <xdr:to>
      <xdr:col>15</xdr:col>
      <xdr:colOff>4801920</xdr:colOff>
      <xdr:row>100</xdr:row>
      <xdr:rowOff>106319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41C54276-D17D-47C5-970E-8C63A48B2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133350</xdr:colOff>
      <xdr:row>82</xdr:row>
      <xdr:rowOff>152399</xdr:rowOff>
    </xdr:from>
    <xdr:to>
      <xdr:col>16</xdr:col>
      <xdr:colOff>4811445</xdr:colOff>
      <xdr:row>100</xdr:row>
      <xdr:rowOff>113939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C67EC823-3CB6-464E-9922-1DC9486FF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140970</xdr:colOff>
      <xdr:row>101</xdr:row>
      <xdr:rowOff>47624</xdr:rowOff>
    </xdr:from>
    <xdr:to>
      <xdr:col>15</xdr:col>
      <xdr:colOff>4820970</xdr:colOff>
      <xdr:row>119</xdr:row>
      <xdr:rowOff>11069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3F0653E1-A43C-4191-AF09-FB7377F33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140970</xdr:colOff>
      <xdr:row>101</xdr:row>
      <xdr:rowOff>47625</xdr:rowOff>
    </xdr:from>
    <xdr:to>
      <xdr:col>16</xdr:col>
      <xdr:colOff>4820970</xdr:colOff>
      <xdr:row>119</xdr:row>
      <xdr:rowOff>11070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9BF6BB82-E054-4C81-865E-F5A20E982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34</xdr:row>
      <xdr:rowOff>17145</xdr:rowOff>
    </xdr:from>
    <xdr:to>
      <xdr:col>4</xdr:col>
      <xdr:colOff>695325</xdr:colOff>
      <xdr:row>52</xdr:row>
      <xdr:rowOff>76200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5FB1602-88FB-450E-A595-6BD1EE21F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34</xdr:row>
      <xdr:rowOff>28575</xdr:rowOff>
    </xdr:from>
    <xdr:to>
      <xdr:col>8</xdr:col>
      <xdr:colOff>723900</xdr:colOff>
      <xdr:row>52</xdr:row>
      <xdr:rowOff>83820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B3B17412-24FD-4979-9BF7-7421717FA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152400</xdr:colOff>
      <xdr:row>34</xdr:row>
      <xdr:rowOff>38100</xdr:rowOff>
    </xdr:from>
    <xdr:to>
      <xdr:col>13</xdr:col>
      <xdr:colOff>19050</xdr:colOff>
      <xdr:row>52</xdr:row>
      <xdr:rowOff>95250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C9D11E8F-74D5-45C2-B269-78493C6EF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171450</xdr:colOff>
      <xdr:row>34</xdr:row>
      <xdr:rowOff>57150</xdr:rowOff>
    </xdr:from>
    <xdr:to>
      <xdr:col>17</xdr:col>
      <xdr:colOff>38100</xdr:colOff>
      <xdr:row>52</xdr:row>
      <xdr:rowOff>114300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D070B13-8C63-4F2D-AA15-45742E6BD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142875</xdr:colOff>
      <xdr:row>34</xdr:row>
      <xdr:rowOff>57150</xdr:rowOff>
    </xdr:from>
    <xdr:to>
      <xdr:col>21</xdr:col>
      <xdr:colOff>9525</xdr:colOff>
      <xdr:row>52</xdr:row>
      <xdr:rowOff>114300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4558EF28-BD81-4450-BFE5-DFA7D382B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133350</xdr:colOff>
      <xdr:row>34</xdr:row>
      <xdr:rowOff>85725</xdr:rowOff>
    </xdr:from>
    <xdr:to>
      <xdr:col>25</xdr:col>
      <xdr:colOff>0</xdr:colOff>
      <xdr:row>52</xdr:row>
      <xdr:rowOff>142875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5EAFEACE-74EC-4575-93BB-62E471DD7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66675</xdr:colOff>
      <xdr:row>34</xdr:row>
      <xdr:rowOff>17145</xdr:rowOff>
    </xdr:from>
    <xdr:to>
      <xdr:col>4</xdr:col>
      <xdr:colOff>695325</xdr:colOff>
      <xdr:row>52</xdr:row>
      <xdr:rowOff>76200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33CE2E8B-C3CA-4FA1-BD33-7C9A497F3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V">
  <a:themeElements>
    <a:clrScheme name="Asplan Viak">
      <a:dk1>
        <a:srgbClr val="000000"/>
      </a:dk1>
      <a:lt1>
        <a:srgbClr val="FFFFFF"/>
      </a:lt1>
      <a:dk2>
        <a:srgbClr val="1D3C34"/>
      </a:dk2>
      <a:lt2>
        <a:srgbClr val="F6F8F1"/>
      </a:lt2>
      <a:accent1>
        <a:srgbClr val="B7DC8F"/>
      </a:accent1>
      <a:accent2>
        <a:srgbClr val="1D3C34"/>
      </a:accent2>
      <a:accent3>
        <a:srgbClr val="F0F4E3"/>
      </a:accent3>
      <a:accent4>
        <a:srgbClr val="48A23F"/>
      </a:accent4>
      <a:accent5>
        <a:srgbClr val="FFC358"/>
      </a:accent5>
      <a:accent6>
        <a:srgbClr val="F6F8F1"/>
      </a:accent6>
      <a:hlink>
        <a:srgbClr val="48A23F"/>
      </a:hlink>
      <a:folHlink>
        <a:srgbClr val="4D4D4D"/>
      </a:folHlink>
    </a:clrScheme>
    <a:fontScheme name="Avenir Next LT Pro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rdpoolgroup.com/Market-data1/Dayahead/Area-Prices/NO/Monthly/?view=tab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9F9B-2386-4386-A65B-1ECA7B088AA1}">
  <dimension ref="A1:L51"/>
  <sheetViews>
    <sheetView workbookViewId="0">
      <selection activeCell="I3" sqref="I3"/>
    </sheetView>
  </sheetViews>
  <sheetFormatPr baseColWidth="10" defaultRowHeight="12.3"/>
  <sheetData>
    <row r="1" spans="1:12" ht="50.4">
      <c r="A1" s="4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J1" s="9" t="s">
        <v>71</v>
      </c>
      <c r="K1" s="9"/>
      <c r="L1" s="9"/>
    </row>
    <row r="2" spans="1:12" ht="12.6">
      <c r="A2" s="6" t="s">
        <v>22</v>
      </c>
      <c r="B2" s="7">
        <v>1063.28</v>
      </c>
      <c r="C2" s="7">
        <v>1063.33</v>
      </c>
      <c r="D2" s="7">
        <v>1064.6099999999999</v>
      </c>
      <c r="E2" s="7">
        <v>417.17</v>
      </c>
      <c r="F2" s="7">
        <v>417.17</v>
      </c>
      <c r="G2" s="7">
        <v>416.99</v>
      </c>
      <c r="I2" s="8"/>
    </row>
    <row r="3" spans="1:12" ht="12.6">
      <c r="A3" s="6" t="s">
        <v>23</v>
      </c>
      <c r="B3" s="7">
        <v>961.13</v>
      </c>
      <c r="C3" s="7">
        <v>973.33</v>
      </c>
      <c r="D3" s="7">
        <v>959.47</v>
      </c>
      <c r="E3" s="7">
        <v>247.07</v>
      </c>
      <c r="F3" s="7">
        <v>247.07</v>
      </c>
      <c r="G3" s="7">
        <v>219.49</v>
      </c>
    </row>
    <row r="4" spans="1:12" ht="12.6">
      <c r="A4" s="6" t="s">
        <v>24</v>
      </c>
      <c r="B4" s="7">
        <v>1083.67</v>
      </c>
      <c r="C4" s="7">
        <v>1083.67</v>
      </c>
      <c r="D4" s="7">
        <v>1083.67</v>
      </c>
      <c r="E4" s="7">
        <v>539.15</v>
      </c>
      <c r="F4" s="7">
        <v>539.15</v>
      </c>
      <c r="G4" s="7">
        <v>512.57000000000005</v>
      </c>
    </row>
    <row r="5" spans="1:12" ht="12.6">
      <c r="A5" s="6" t="s">
        <v>25</v>
      </c>
      <c r="B5" s="7">
        <v>748.34</v>
      </c>
      <c r="C5" s="7">
        <v>748.56</v>
      </c>
      <c r="D5" s="7">
        <v>749.04</v>
      </c>
      <c r="E5" s="7">
        <v>595.89</v>
      </c>
      <c r="F5" s="7">
        <v>595.89</v>
      </c>
      <c r="G5" s="7">
        <v>446.57</v>
      </c>
    </row>
    <row r="6" spans="1:12" ht="12.6">
      <c r="A6" s="6" t="s">
        <v>26</v>
      </c>
      <c r="B6" s="7">
        <v>576.47</v>
      </c>
      <c r="C6" s="7">
        <v>596.22</v>
      </c>
      <c r="D6" s="7">
        <v>576.47</v>
      </c>
      <c r="E6" s="7">
        <v>474.04</v>
      </c>
      <c r="F6" s="7">
        <v>474.04</v>
      </c>
      <c r="G6" s="7">
        <v>228.53</v>
      </c>
    </row>
    <row r="7" spans="1:12" ht="12.6">
      <c r="A7" s="6" t="s">
        <v>27</v>
      </c>
      <c r="B7" s="7">
        <v>469.12</v>
      </c>
      <c r="C7" s="7">
        <v>548.82000000000005</v>
      </c>
      <c r="D7" s="7">
        <v>468.86</v>
      </c>
      <c r="E7" s="7">
        <v>356.81</v>
      </c>
      <c r="F7" s="7">
        <v>356.81</v>
      </c>
      <c r="G7" s="7">
        <v>212.47</v>
      </c>
    </row>
    <row r="8" spans="1:12" ht="12.6">
      <c r="A8" s="6" t="s">
        <v>28</v>
      </c>
      <c r="B8" s="7">
        <v>485.74</v>
      </c>
      <c r="C8" s="7">
        <v>486.34</v>
      </c>
      <c r="D8" s="7">
        <v>487.66</v>
      </c>
      <c r="E8" s="7">
        <v>368.84</v>
      </c>
      <c r="F8" s="7">
        <v>368.84</v>
      </c>
      <c r="G8" s="7">
        <v>328.28</v>
      </c>
    </row>
    <row r="9" spans="1:12" ht="12.6">
      <c r="A9" s="6" t="s">
        <v>29</v>
      </c>
      <c r="B9" s="7">
        <v>452.14</v>
      </c>
      <c r="C9" s="7">
        <v>443.84</v>
      </c>
      <c r="D9" s="7">
        <v>443.94</v>
      </c>
      <c r="E9" s="7">
        <v>277.61</v>
      </c>
      <c r="F9" s="7">
        <v>277.61</v>
      </c>
      <c r="G9" s="7">
        <v>268.77</v>
      </c>
    </row>
    <row r="10" spans="1:12" ht="12.6">
      <c r="A10" s="6" t="s">
        <v>30</v>
      </c>
      <c r="B10" s="7">
        <v>421.3</v>
      </c>
      <c r="C10" s="7">
        <v>421.22</v>
      </c>
      <c r="D10" s="7">
        <v>421.3</v>
      </c>
      <c r="E10" s="7">
        <v>253.98</v>
      </c>
      <c r="F10" s="7">
        <v>253.98</v>
      </c>
      <c r="G10" s="7">
        <v>252.05</v>
      </c>
    </row>
    <row r="11" spans="1:12" ht="12.6">
      <c r="A11" s="6" t="s">
        <v>31</v>
      </c>
      <c r="B11" s="7">
        <v>545.07000000000005</v>
      </c>
      <c r="C11" s="7">
        <v>487.91</v>
      </c>
      <c r="D11" s="7">
        <v>544.08000000000004</v>
      </c>
      <c r="E11" s="7">
        <v>440.78</v>
      </c>
      <c r="F11" s="7">
        <v>440.78</v>
      </c>
      <c r="G11" s="7">
        <v>425.16</v>
      </c>
    </row>
    <row r="12" spans="1:12" ht="12.6">
      <c r="A12" s="6" t="s">
        <v>32</v>
      </c>
      <c r="B12" s="7">
        <v>500.49</v>
      </c>
      <c r="C12" s="7">
        <v>499.09</v>
      </c>
      <c r="D12" s="7">
        <v>499.88</v>
      </c>
      <c r="E12" s="7">
        <v>454.92</v>
      </c>
      <c r="F12" s="7">
        <v>454.92</v>
      </c>
      <c r="G12" s="7">
        <v>376.89</v>
      </c>
    </row>
    <row r="13" spans="1:12" ht="12.6">
      <c r="A13" s="6" t="s">
        <v>33</v>
      </c>
      <c r="B13" s="7">
        <v>214.15</v>
      </c>
      <c r="C13" s="7">
        <v>214.18</v>
      </c>
      <c r="D13" s="7">
        <v>208.8</v>
      </c>
      <c r="E13" s="7">
        <v>151.07</v>
      </c>
      <c r="F13" s="7">
        <v>151.07</v>
      </c>
      <c r="G13" s="7">
        <v>140.63</v>
      </c>
    </row>
    <row r="14" spans="1:12" ht="12.6">
      <c r="A14" s="6" t="s">
        <v>34</v>
      </c>
      <c r="B14" s="7">
        <v>49.93</v>
      </c>
      <c r="C14" s="7">
        <v>49.93</v>
      </c>
      <c r="D14" s="7">
        <v>50.09</v>
      </c>
      <c r="E14" s="7">
        <v>56.35</v>
      </c>
      <c r="F14" s="7">
        <v>56.35</v>
      </c>
      <c r="G14" s="7">
        <v>55.9</v>
      </c>
    </row>
    <row r="15" spans="1:12" ht="12.6">
      <c r="A15" s="6" t="s">
        <v>35</v>
      </c>
      <c r="B15" s="7">
        <v>143.52000000000001</v>
      </c>
      <c r="C15" s="7">
        <v>143.52000000000001</v>
      </c>
      <c r="D15" s="7">
        <v>137.80000000000001</v>
      </c>
      <c r="E15" s="7">
        <v>130.88999999999999</v>
      </c>
      <c r="F15" s="7">
        <v>130.88999999999999</v>
      </c>
      <c r="G15" s="7">
        <v>104.02</v>
      </c>
    </row>
    <row r="16" spans="1:12" ht="12.6">
      <c r="A16" s="6" t="s">
        <v>36</v>
      </c>
      <c r="B16" s="7">
        <v>102.02</v>
      </c>
      <c r="C16" s="7">
        <v>102.02</v>
      </c>
      <c r="D16" s="7">
        <v>101</v>
      </c>
      <c r="E16" s="7">
        <v>107.04</v>
      </c>
      <c r="F16" s="7">
        <v>107.04</v>
      </c>
      <c r="G16" s="7">
        <v>74.23</v>
      </c>
    </row>
    <row r="17" spans="1:7" ht="12.6">
      <c r="A17" s="6" t="s">
        <v>37</v>
      </c>
      <c r="B17" s="7">
        <v>38.880000000000003</v>
      </c>
      <c r="C17" s="7">
        <v>41.01</v>
      </c>
      <c r="D17" s="7">
        <v>36.15</v>
      </c>
      <c r="E17" s="7">
        <v>67.95</v>
      </c>
      <c r="F17" s="7">
        <v>67.95</v>
      </c>
      <c r="G17" s="7">
        <v>60.25</v>
      </c>
    </row>
    <row r="18" spans="1:7" ht="12.6">
      <c r="A18" s="6" t="s">
        <v>38</v>
      </c>
      <c r="B18" s="7">
        <v>15.05</v>
      </c>
      <c r="C18" s="7">
        <v>15.05</v>
      </c>
      <c r="D18" s="7">
        <v>15.05</v>
      </c>
      <c r="E18" s="7">
        <v>27.18</v>
      </c>
      <c r="F18" s="7">
        <v>27.18</v>
      </c>
      <c r="G18" s="7">
        <v>29.3</v>
      </c>
    </row>
    <row r="19" spans="1:7" ht="12.6">
      <c r="A19" s="6" t="s">
        <v>39</v>
      </c>
      <c r="B19" s="7">
        <v>15.61</v>
      </c>
      <c r="C19" s="7">
        <v>15.61</v>
      </c>
      <c r="D19" s="7">
        <v>15.61</v>
      </c>
      <c r="E19" s="7">
        <v>33.770000000000003</v>
      </c>
      <c r="F19" s="7">
        <v>33.770000000000003</v>
      </c>
      <c r="G19" s="7">
        <v>33.79</v>
      </c>
    </row>
    <row r="20" spans="1:7" ht="12.6">
      <c r="A20" s="6" t="s">
        <v>40</v>
      </c>
      <c r="B20" s="7">
        <v>79.540000000000006</v>
      </c>
      <c r="C20" s="7">
        <v>79.260000000000005</v>
      </c>
      <c r="D20" s="7">
        <v>79.540000000000006</v>
      </c>
      <c r="E20" s="7">
        <v>96</v>
      </c>
      <c r="F20" s="7">
        <v>96</v>
      </c>
      <c r="G20" s="7">
        <v>97.66</v>
      </c>
    </row>
    <row r="21" spans="1:7" ht="12.6">
      <c r="A21" s="6" t="s">
        <v>41</v>
      </c>
      <c r="B21" s="7">
        <v>53.31</v>
      </c>
      <c r="C21" s="7">
        <v>53.29</v>
      </c>
      <c r="D21" s="7">
        <v>53.31</v>
      </c>
      <c r="E21" s="7">
        <v>52.85</v>
      </c>
      <c r="F21" s="7">
        <v>52.85</v>
      </c>
      <c r="G21" s="7">
        <v>53.88</v>
      </c>
    </row>
    <row r="22" spans="1:7" ht="12.6">
      <c r="A22" s="6" t="s">
        <v>42</v>
      </c>
      <c r="B22" s="7">
        <v>90.1</v>
      </c>
      <c r="C22" s="7">
        <v>89.73</v>
      </c>
      <c r="D22" s="7">
        <v>90.1</v>
      </c>
      <c r="E22" s="7">
        <v>100.23</v>
      </c>
      <c r="F22" s="7">
        <v>100.23</v>
      </c>
      <c r="G22" s="7">
        <v>100.23</v>
      </c>
    </row>
    <row r="23" spans="1:7" ht="12.6">
      <c r="A23" s="6" t="s">
        <v>43</v>
      </c>
      <c r="B23" s="7">
        <v>126.32</v>
      </c>
      <c r="C23" s="7">
        <v>125.08</v>
      </c>
      <c r="D23" s="7">
        <v>126.32</v>
      </c>
      <c r="E23" s="7">
        <v>139.44</v>
      </c>
      <c r="F23" s="7">
        <v>139.44</v>
      </c>
      <c r="G23" s="7">
        <v>139.1</v>
      </c>
    </row>
    <row r="24" spans="1:7" ht="12.6">
      <c r="A24" s="6" t="s">
        <v>44</v>
      </c>
      <c r="B24" s="7">
        <v>244.04</v>
      </c>
      <c r="C24" s="7">
        <v>244.04</v>
      </c>
      <c r="D24" s="7">
        <v>244.03</v>
      </c>
      <c r="E24" s="7">
        <v>232.93</v>
      </c>
      <c r="F24" s="7">
        <v>232.93</v>
      </c>
      <c r="G24" s="7">
        <v>232.57</v>
      </c>
    </row>
    <row r="25" spans="1:7" ht="12.6">
      <c r="A25" s="6" t="s">
        <v>45</v>
      </c>
      <c r="B25" s="7">
        <v>381.61</v>
      </c>
      <c r="C25" s="7">
        <v>380.49</v>
      </c>
      <c r="D25" s="7">
        <v>381.79</v>
      </c>
      <c r="E25" s="7">
        <v>357.54</v>
      </c>
      <c r="F25" s="7">
        <v>357.54</v>
      </c>
      <c r="G25" s="7">
        <v>357.14</v>
      </c>
    </row>
    <row r="26" spans="1:7" ht="12.6">
      <c r="A26" s="6" t="s">
        <v>46</v>
      </c>
      <c r="B26" s="7">
        <v>427.59</v>
      </c>
      <c r="C26" s="7">
        <v>427.05</v>
      </c>
      <c r="D26" s="7">
        <v>428.58</v>
      </c>
      <c r="E26" s="7">
        <v>417.72</v>
      </c>
      <c r="F26" s="7">
        <v>417.72</v>
      </c>
      <c r="G26" s="7">
        <v>414.03</v>
      </c>
    </row>
    <row r="27" spans="1:7" ht="12.6">
      <c r="A27" s="6" t="s">
        <v>47</v>
      </c>
      <c r="B27" s="7">
        <v>371.32</v>
      </c>
      <c r="C27" s="7">
        <v>370.99</v>
      </c>
      <c r="D27" s="7">
        <v>371.34</v>
      </c>
      <c r="E27" s="7">
        <v>369.99</v>
      </c>
      <c r="F27" s="7">
        <v>369.99</v>
      </c>
      <c r="G27" s="7">
        <v>366.17</v>
      </c>
    </row>
    <row r="28" spans="1:7" ht="12.6">
      <c r="A28" s="6" t="s">
        <v>48</v>
      </c>
      <c r="B28" s="7">
        <v>296.61</v>
      </c>
      <c r="C28" s="7">
        <v>298.39999999999998</v>
      </c>
      <c r="D28" s="7">
        <v>296.61</v>
      </c>
      <c r="E28" s="7">
        <v>331.04</v>
      </c>
      <c r="F28" s="7">
        <v>331.04</v>
      </c>
      <c r="G28" s="7">
        <v>330.51</v>
      </c>
    </row>
    <row r="29" spans="1:7" ht="12.6">
      <c r="A29" s="6" t="s">
        <v>49</v>
      </c>
      <c r="B29" s="7">
        <v>346.01</v>
      </c>
      <c r="C29" s="7">
        <v>346.01</v>
      </c>
      <c r="D29" s="7">
        <v>346.01</v>
      </c>
      <c r="E29" s="7">
        <v>365</v>
      </c>
      <c r="F29" s="7">
        <v>365</v>
      </c>
      <c r="G29" s="7">
        <v>360.95</v>
      </c>
    </row>
    <row r="30" spans="1:7" ht="12.6">
      <c r="A30" s="6" t="s">
        <v>50</v>
      </c>
      <c r="B30" s="7">
        <v>337.81</v>
      </c>
      <c r="C30" s="7">
        <v>337.84</v>
      </c>
      <c r="D30" s="7">
        <v>337.81</v>
      </c>
      <c r="E30" s="7">
        <v>332.55</v>
      </c>
      <c r="F30" s="7">
        <v>332.55</v>
      </c>
      <c r="G30" s="7">
        <v>331.16</v>
      </c>
    </row>
    <row r="31" spans="1:7" ht="12.6">
      <c r="A31" s="6" t="s">
        <v>51</v>
      </c>
      <c r="B31" s="7">
        <v>293.23</v>
      </c>
      <c r="C31" s="7">
        <v>294.58</v>
      </c>
      <c r="D31" s="7">
        <v>293.16000000000003</v>
      </c>
      <c r="E31" s="7">
        <v>253.3</v>
      </c>
      <c r="F31" s="7">
        <v>253.3</v>
      </c>
      <c r="G31" s="7">
        <v>253.77</v>
      </c>
    </row>
    <row r="32" spans="1:7" ht="12.6">
      <c r="A32" s="6" t="s">
        <v>52</v>
      </c>
      <c r="B32" s="7">
        <v>385.88</v>
      </c>
      <c r="C32" s="7">
        <v>385.89</v>
      </c>
      <c r="D32" s="7">
        <v>385.88</v>
      </c>
      <c r="E32" s="7">
        <v>378.09</v>
      </c>
      <c r="F32" s="7">
        <v>378.09</v>
      </c>
      <c r="G32" s="7">
        <v>377.23</v>
      </c>
    </row>
    <row r="33" spans="1:7" ht="12.6">
      <c r="A33" s="6" t="s">
        <v>53</v>
      </c>
      <c r="B33" s="7">
        <v>398.27</v>
      </c>
      <c r="C33" s="7">
        <v>397.82</v>
      </c>
      <c r="D33" s="7">
        <v>398.27</v>
      </c>
      <c r="E33" s="7">
        <v>397.61</v>
      </c>
      <c r="F33" s="7">
        <v>397.61</v>
      </c>
      <c r="G33" s="7">
        <v>396.97</v>
      </c>
    </row>
    <row r="34" spans="1:7" ht="12.6">
      <c r="A34" s="6" t="s">
        <v>54</v>
      </c>
      <c r="B34" s="7">
        <v>408.53</v>
      </c>
      <c r="C34" s="7">
        <v>408.41</v>
      </c>
      <c r="D34" s="7">
        <v>408.53</v>
      </c>
      <c r="E34" s="7">
        <v>399.76</v>
      </c>
      <c r="F34" s="7">
        <v>399.76</v>
      </c>
      <c r="G34" s="7">
        <v>399.76</v>
      </c>
    </row>
    <row r="35" spans="1:7" ht="12.6">
      <c r="A35" s="6" t="s">
        <v>55</v>
      </c>
      <c r="B35" s="7">
        <v>451.51</v>
      </c>
      <c r="C35" s="7">
        <v>450.78</v>
      </c>
      <c r="D35" s="7">
        <v>451.01</v>
      </c>
      <c r="E35" s="7">
        <v>441.33</v>
      </c>
      <c r="F35" s="7">
        <v>441.33</v>
      </c>
      <c r="G35" s="7">
        <v>441.31</v>
      </c>
    </row>
    <row r="36" spans="1:7" ht="12.6">
      <c r="A36" s="6" t="s">
        <v>56</v>
      </c>
      <c r="B36" s="7">
        <v>545.82000000000005</v>
      </c>
      <c r="C36" s="7">
        <v>543.48</v>
      </c>
      <c r="D36" s="7">
        <v>543.09</v>
      </c>
      <c r="E36" s="7">
        <v>512.96</v>
      </c>
      <c r="F36" s="7">
        <v>512.96</v>
      </c>
      <c r="G36" s="7">
        <v>501.02</v>
      </c>
    </row>
    <row r="37" spans="1:7" ht="12.6">
      <c r="A37" s="6" t="s">
        <v>57</v>
      </c>
      <c r="B37" s="7">
        <v>507.98</v>
      </c>
      <c r="C37" s="7">
        <v>507.78</v>
      </c>
      <c r="D37" s="7">
        <v>506.54</v>
      </c>
      <c r="E37" s="7">
        <v>501.58</v>
      </c>
      <c r="F37" s="7">
        <v>501.58</v>
      </c>
      <c r="G37" s="7">
        <v>496.4</v>
      </c>
    </row>
    <row r="38" spans="1:7" ht="12.6">
      <c r="A38" s="6" t="s">
        <v>58</v>
      </c>
      <c r="B38" s="7">
        <v>462.17</v>
      </c>
      <c r="C38" s="7">
        <v>462.08</v>
      </c>
      <c r="D38" s="7">
        <v>454.19</v>
      </c>
      <c r="E38" s="7">
        <v>455.77</v>
      </c>
      <c r="F38" s="7">
        <v>455.77</v>
      </c>
      <c r="G38" s="7">
        <v>450.35</v>
      </c>
    </row>
    <row r="39" spans="1:7" ht="12.6">
      <c r="A39" s="6" t="s">
        <v>59</v>
      </c>
      <c r="B39" s="7">
        <v>396.08</v>
      </c>
      <c r="C39" s="7">
        <v>395.97</v>
      </c>
      <c r="D39" s="7">
        <v>376.79</v>
      </c>
      <c r="E39" s="7">
        <v>407</v>
      </c>
      <c r="F39" s="7">
        <v>407</v>
      </c>
      <c r="G39" s="7">
        <v>417.36</v>
      </c>
    </row>
    <row r="40" spans="1:7" ht="12.6">
      <c r="A40" s="6" t="s">
        <v>60</v>
      </c>
      <c r="B40" s="7">
        <v>447.51</v>
      </c>
      <c r="C40" s="7">
        <v>447.4</v>
      </c>
      <c r="D40" s="7">
        <v>446.34</v>
      </c>
      <c r="E40" s="7">
        <v>470.19</v>
      </c>
      <c r="F40" s="7">
        <v>470.19</v>
      </c>
      <c r="G40" s="7">
        <v>463.41</v>
      </c>
    </row>
    <row r="41" spans="1:7" ht="12.6">
      <c r="A41" s="6" t="s">
        <v>61</v>
      </c>
      <c r="B41" s="7">
        <v>494.79</v>
      </c>
      <c r="C41" s="7">
        <v>487.33</v>
      </c>
      <c r="D41" s="7">
        <v>487.12</v>
      </c>
      <c r="E41" s="7">
        <v>494.4</v>
      </c>
      <c r="F41" s="7">
        <v>494.4</v>
      </c>
      <c r="G41" s="7">
        <v>482.53</v>
      </c>
    </row>
    <row r="42" spans="1:7" ht="12.6">
      <c r="A42" s="6" t="s">
        <v>62</v>
      </c>
      <c r="B42" s="7">
        <v>498.74</v>
      </c>
      <c r="C42" s="7">
        <v>489.36</v>
      </c>
      <c r="D42" s="7">
        <v>489.03</v>
      </c>
      <c r="E42" s="7">
        <v>496.18</v>
      </c>
      <c r="F42" s="7">
        <v>496.18</v>
      </c>
      <c r="G42" s="7">
        <v>481.82</v>
      </c>
    </row>
    <row r="43" spans="1:7" ht="12.6">
      <c r="A43" s="6" t="s">
        <v>63</v>
      </c>
      <c r="B43" s="7">
        <v>422.89</v>
      </c>
      <c r="C43" s="7">
        <v>422.87</v>
      </c>
      <c r="D43" s="7">
        <v>422.27</v>
      </c>
      <c r="E43" s="7">
        <v>428.59</v>
      </c>
      <c r="F43" s="7">
        <v>428.59</v>
      </c>
      <c r="G43" s="7">
        <v>428.18</v>
      </c>
    </row>
    <row r="44" spans="1:7" ht="12.6">
      <c r="A44" s="6" t="s">
        <v>64</v>
      </c>
      <c r="B44" s="7">
        <v>315.64999999999998</v>
      </c>
      <c r="C44" s="7">
        <v>315.68</v>
      </c>
      <c r="D44" s="7">
        <v>315.42</v>
      </c>
      <c r="E44" s="7">
        <v>325.17</v>
      </c>
      <c r="F44" s="7">
        <v>325.17</v>
      </c>
      <c r="G44" s="7">
        <v>341.03</v>
      </c>
    </row>
    <row r="45" spans="1:7" ht="12.6">
      <c r="A45" s="6" t="s">
        <v>65</v>
      </c>
      <c r="B45" s="7">
        <v>374.02</v>
      </c>
      <c r="C45" s="7">
        <v>371.42</v>
      </c>
      <c r="D45" s="7">
        <v>374.28</v>
      </c>
      <c r="E45" s="7">
        <v>376.98</v>
      </c>
      <c r="F45" s="7">
        <v>376.98</v>
      </c>
      <c r="G45" s="7">
        <v>380.9</v>
      </c>
    </row>
    <row r="46" spans="1:7" ht="12.6">
      <c r="A46" s="6" t="s">
        <v>66</v>
      </c>
      <c r="B46" s="7">
        <v>425.22</v>
      </c>
      <c r="C46" s="7">
        <v>401.57</v>
      </c>
      <c r="D46" s="7">
        <v>406.24</v>
      </c>
      <c r="E46" s="7">
        <v>430.38</v>
      </c>
      <c r="F46" s="7">
        <v>430.38</v>
      </c>
      <c r="G46" s="7">
        <v>429.97</v>
      </c>
    </row>
    <row r="47" spans="1:7" ht="12.6">
      <c r="A47" s="6" t="s">
        <v>67</v>
      </c>
      <c r="B47" s="7">
        <v>370.39</v>
      </c>
      <c r="C47" s="7">
        <v>369.7</v>
      </c>
      <c r="D47" s="7">
        <v>369.82</v>
      </c>
      <c r="E47" s="7">
        <v>380.33</v>
      </c>
      <c r="F47" s="7">
        <v>380.33</v>
      </c>
      <c r="G47" s="7">
        <v>361.41</v>
      </c>
    </row>
    <row r="48" spans="1:7" ht="12.6">
      <c r="A48" s="6" t="s">
        <v>68</v>
      </c>
      <c r="B48" s="7">
        <v>312.92</v>
      </c>
      <c r="C48" s="7">
        <v>311.42</v>
      </c>
      <c r="D48" s="7">
        <v>311.70999999999998</v>
      </c>
      <c r="E48" s="7">
        <v>311.77</v>
      </c>
      <c r="F48" s="7">
        <v>311.77</v>
      </c>
      <c r="G48" s="7">
        <v>300.02999999999997</v>
      </c>
    </row>
    <row r="49" spans="1:7" ht="12.6">
      <c r="A49" s="6" t="s">
        <v>69</v>
      </c>
      <c r="B49" s="7">
        <v>305.99</v>
      </c>
      <c r="C49" s="7">
        <v>305.99</v>
      </c>
      <c r="D49" s="7">
        <v>305.99</v>
      </c>
      <c r="E49" s="7">
        <v>296.89</v>
      </c>
      <c r="F49" s="7">
        <v>296.89</v>
      </c>
      <c r="G49" s="7">
        <v>290.63</v>
      </c>
    </row>
    <row r="50" spans="1:7" ht="12.6">
      <c r="A50" s="6" t="s">
        <v>70</v>
      </c>
      <c r="B50" s="7">
        <v>300.95</v>
      </c>
      <c r="C50" s="7">
        <v>300.51</v>
      </c>
      <c r="D50" s="7">
        <v>300.33</v>
      </c>
      <c r="E50" s="7">
        <v>307.08</v>
      </c>
      <c r="F50" s="7">
        <v>307.08</v>
      </c>
      <c r="G50" s="7">
        <v>306.02</v>
      </c>
    </row>
    <row r="51" spans="1:7" ht="12.6">
      <c r="A51" s="5"/>
      <c r="B51" s="5"/>
      <c r="C51" s="5"/>
      <c r="D51" s="5"/>
      <c r="E51" s="5"/>
      <c r="F51" s="5"/>
      <c r="G51" s="5"/>
    </row>
  </sheetData>
  <hyperlinks>
    <hyperlink ref="J1" r:id="rId1" display="https://www.nordpoolgroup.com/Market-data1/Dayahead/Area-Prices/NO/Monthly/?view=table" xr:uid="{96245E3C-55D8-4C98-B3A9-6BCF17BC0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54F5-04FB-46FF-BB50-DA6F4EC688AA}">
  <dimension ref="A1:G58"/>
  <sheetViews>
    <sheetView workbookViewId="0">
      <selection activeCell="I26" sqref="I26"/>
    </sheetView>
  </sheetViews>
  <sheetFormatPr baseColWidth="10" defaultRowHeight="12.3"/>
  <cols>
    <col min="6" max="6" width="12" bestFit="1" customWidth="1"/>
  </cols>
  <sheetData>
    <row r="1" spans="1:7" ht="12.6">
      <c r="A1" s="18" t="s">
        <v>82</v>
      </c>
      <c r="B1" s="18"/>
      <c r="C1" s="18"/>
      <c r="D1" s="18"/>
      <c r="E1" s="18"/>
      <c r="F1" s="18"/>
      <c r="G1" s="18"/>
    </row>
    <row r="2" spans="1:7" ht="50.4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</row>
    <row r="3" spans="1:7" ht="12.6">
      <c r="A3" s="1" t="str" cm="1">
        <f t="array" aca="1" ref="A3:A14" ca="1">INDIRECT(""&amp;"Strømpris_NordPool"&amp;"!"&amp;("A"&amp;2)):INDIRECT(""&amp;"Strømpris_NordPool"&amp;"!"&amp;("A"&amp;13))</f>
        <v>21 - Nov</v>
      </c>
      <c r="B3" s="1" cm="1">
        <f t="array" aca="1" ref="B3:B14" ca="1">INDIRECT(""&amp;"Strømpris_NordPool"&amp;"!"&amp;("B"&amp;2)):INDIRECT(""&amp;"Strømpris_NordPool"&amp;"!"&amp;("B"&amp;13))</f>
        <v>1063.28</v>
      </c>
      <c r="C3" s="1" cm="1">
        <f t="array" aca="1" ref="C3:C14" ca="1">INDIRECT(""&amp;"Strømpris_NordPool"&amp;"!"&amp;("C"&amp;2)):INDIRECT(""&amp;"Strømpris_NordPool"&amp;"!"&amp;("C"&amp;13))</f>
        <v>1063.33</v>
      </c>
      <c r="D3" s="1" cm="1">
        <f t="array" aca="1" ref="D3:D14" ca="1">INDIRECT(""&amp;"Strømpris_NordPool"&amp;"!"&amp;("D"&amp;2)):INDIRECT(""&amp;"Strømpris_NordPool"&amp;"!"&amp;("D"&amp;13))</f>
        <v>1064.6099999999999</v>
      </c>
      <c r="E3" s="1" cm="1">
        <f t="array" aca="1" ref="E3:E14" ca="1">INDIRECT(""&amp;"Strømpris_NordPool"&amp;"!"&amp;("E"&amp;2)):INDIRECT(""&amp;"Strømpris_NordPool"&amp;"!"&amp;("E"&amp;13))</f>
        <v>417.17</v>
      </c>
      <c r="F3" s="1" cm="1">
        <f t="array" aca="1" ref="F3:F14" ca="1">INDIRECT(""&amp;"Strømpris_NordPool"&amp;"!"&amp;("F"&amp;2)):INDIRECT(""&amp;"Strømpris_NordPool"&amp;"!"&amp;("F"&amp;13))</f>
        <v>417.17</v>
      </c>
      <c r="G3" s="1" cm="1">
        <f t="array" aca="1" ref="G3:G14" ca="1">INDIRECT(""&amp;"Strømpris_NordPool"&amp;"!"&amp;("G"&amp;2)):INDIRECT(""&amp;"Strømpris_NordPool"&amp;"!"&amp;("G"&amp;13))</f>
        <v>416.99</v>
      </c>
    </row>
    <row r="4" spans="1:7" ht="12.6">
      <c r="A4" s="1" t="str">
        <f ca="1"/>
        <v>21 - Oct</v>
      </c>
      <c r="B4" s="1">
        <f ca="1"/>
        <v>961.13</v>
      </c>
      <c r="C4" s="1">
        <f ca="1"/>
        <v>973.33</v>
      </c>
      <c r="D4" s="1">
        <f ca="1"/>
        <v>959.47</v>
      </c>
      <c r="E4" s="1">
        <f ca="1"/>
        <v>247.07</v>
      </c>
      <c r="F4" s="1">
        <f ca="1"/>
        <v>247.07</v>
      </c>
      <c r="G4" s="1">
        <f ca="1"/>
        <v>219.49</v>
      </c>
    </row>
    <row r="5" spans="1:7" ht="12.6">
      <c r="A5" s="1" t="str">
        <f ca="1"/>
        <v>21 - Sep</v>
      </c>
      <c r="B5" s="1">
        <f ca="1"/>
        <v>1083.67</v>
      </c>
      <c r="C5" s="1">
        <f ca="1"/>
        <v>1083.67</v>
      </c>
      <c r="D5" s="1">
        <f ca="1"/>
        <v>1083.67</v>
      </c>
      <c r="E5" s="1">
        <f ca="1"/>
        <v>539.15</v>
      </c>
      <c r="F5" s="1">
        <f ca="1"/>
        <v>539.15</v>
      </c>
      <c r="G5" s="1">
        <f ca="1"/>
        <v>512.57000000000005</v>
      </c>
    </row>
    <row r="6" spans="1:7" ht="12.6">
      <c r="A6" s="1" t="str">
        <f ca="1"/>
        <v>21 - Aug</v>
      </c>
      <c r="B6" s="1">
        <f ca="1"/>
        <v>748.34</v>
      </c>
      <c r="C6" s="1">
        <f ca="1"/>
        <v>748.56</v>
      </c>
      <c r="D6" s="1">
        <f ca="1"/>
        <v>749.04</v>
      </c>
      <c r="E6" s="1">
        <f ca="1"/>
        <v>595.89</v>
      </c>
      <c r="F6" s="1">
        <f ca="1"/>
        <v>595.89</v>
      </c>
      <c r="G6" s="1">
        <f ca="1"/>
        <v>446.57</v>
      </c>
    </row>
    <row r="7" spans="1:7" ht="12.6">
      <c r="A7" s="1" t="str">
        <f ca="1"/>
        <v>21 - Jul</v>
      </c>
      <c r="B7" s="1">
        <f ca="1"/>
        <v>576.47</v>
      </c>
      <c r="C7" s="1">
        <f ca="1"/>
        <v>596.22</v>
      </c>
      <c r="D7" s="1">
        <f ca="1"/>
        <v>576.47</v>
      </c>
      <c r="E7" s="1">
        <f ca="1"/>
        <v>474.04</v>
      </c>
      <c r="F7" s="1">
        <f ca="1"/>
        <v>474.04</v>
      </c>
      <c r="G7" s="1">
        <f ca="1"/>
        <v>228.53</v>
      </c>
    </row>
    <row r="8" spans="1:7" ht="12.6">
      <c r="A8" s="1" t="str">
        <f ca="1"/>
        <v>21 - Jun</v>
      </c>
      <c r="B8" s="1">
        <f ca="1"/>
        <v>469.12</v>
      </c>
      <c r="C8" s="1">
        <f ca="1"/>
        <v>548.82000000000005</v>
      </c>
      <c r="D8" s="1">
        <f ca="1"/>
        <v>468.86</v>
      </c>
      <c r="E8" s="1">
        <f ca="1"/>
        <v>356.81</v>
      </c>
      <c r="F8" s="1">
        <f ca="1"/>
        <v>356.81</v>
      </c>
      <c r="G8" s="1">
        <f ca="1"/>
        <v>212.47</v>
      </c>
    </row>
    <row r="9" spans="1:7" ht="12.6">
      <c r="A9" s="1" t="str">
        <f ca="1"/>
        <v>21 - May</v>
      </c>
      <c r="B9" s="1">
        <f ca="1"/>
        <v>485.74</v>
      </c>
      <c r="C9" s="1">
        <f ca="1"/>
        <v>486.34</v>
      </c>
      <c r="D9" s="1">
        <f ca="1"/>
        <v>487.66</v>
      </c>
      <c r="E9" s="1">
        <f ca="1"/>
        <v>368.84</v>
      </c>
      <c r="F9" s="1">
        <f ca="1"/>
        <v>368.84</v>
      </c>
      <c r="G9" s="1">
        <f ca="1"/>
        <v>328.28</v>
      </c>
    </row>
    <row r="10" spans="1:7" ht="12.6">
      <c r="A10" s="1" t="str">
        <f ca="1"/>
        <v>21 - Apr</v>
      </c>
      <c r="B10" s="1">
        <f ca="1"/>
        <v>452.14</v>
      </c>
      <c r="C10" s="1">
        <f ca="1"/>
        <v>443.84</v>
      </c>
      <c r="D10" s="1">
        <f ca="1"/>
        <v>443.94</v>
      </c>
      <c r="E10" s="1">
        <f ca="1"/>
        <v>277.61</v>
      </c>
      <c r="F10" s="1">
        <f ca="1"/>
        <v>277.61</v>
      </c>
      <c r="G10" s="1">
        <f ca="1"/>
        <v>268.77</v>
      </c>
    </row>
    <row r="11" spans="1:7" ht="12.6">
      <c r="A11" s="1" t="str">
        <f ca="1"/>
        <v>21 - Mar</v>
      </c>
      <c r="B11" s="1">
        <f ca="1"/>
        <v>421.3</v>
      </c>
      <c r="C11" s="1">
        <f ca="1"/>
        <v>421.22</v>
      </c>
      <c r="D11" s="1">
        <f ca="1"/>
        <v>421.3</v>
      </c>
      <c r="E11" s="1">
        <f ca="1"/>
        <v>253.98</v>
      </c>
      <c r="F11" s="1">
        <f ca="1"/>
        <v>253.98</v>
      </c>
      <c r="G11" s="1">
        <f ca="1"/>
        <v>252.05</v>
      </c>
    </row>
    <row r="12" spans="1:7" ht="12.6">
      <c r="A12" s="1" t="str">
        <f ca="1"/>
        <v>21 - Feb</v>
      </c>
      <c r="B12" s="1">
        <f ca="1"/>
        <v>545.07000000000005</v>
      </c>
      <c r="C12" s="1">
        <f ca="1"/>
        <v>487.91</v>
      </c>
      <c r="D12" s="1">
        <f ca="1"/>
        <v>544.08000000000004</v>
      </c>
      <c r="E12" s="1">
        <f ca="1"/>
        <v>440.78</v>
      </c>
      <c r="F12" s="1">
        <f ca="1"/>
        <v>440.78</v>
      </c>
      <c r="G12" s="1">
        <f ca="1"/>
        <v>425.16</v>
      </c>
    </row>
    <row r="13" spans="1:7" ht="12.6">
      <c r="A13" s="1" t="str">
        <f ca="1"/>
        <v>21 - Jan</v>
      </c>
      <c r="B13" s="1">
        <f ca="1"/>
        <v>500.49</v>
      </c>
      <c r="C13" s="1">
        <f ca="1"/>
        <v>499.09</v>
      </c>
      <c r="D13" s="1">
        <f ca="1"/>
        <v>499.88</v>
      </c>
      <c r="E13" s="1">
        <f ca="1"/>
        <v>454.92</v>
      </c>
      <c r="F13" s="1">
        <f ca="1"/>
        <v>454.92</v>
      </c>
      <c r="G13" s="1">
        <f ca="1"/>
        <v>376.89</v>
      </c>
    </row>
    <row r="14" spans="1:7" ht="12.6">
      <c r="A14" s="1" t="str">
        <f ca="1"/>
        <v>20 - Dec</v>
      </c>
      <c r="B14" s="1">
        <f ca="1"/>
        <v>214.15</v>
      </c>
      <c r="C14" s="1">
        <f ca="1"/>
        <v>214.18</v>
      </c>
      <c r="D14" s="1">
        <f ca="1"/>
        <v>208.8</v>
      </c>
      <c r="E14" s="1">
        <f ca="1"/>
        <v>151.07</v>
      </c>
      <c r="F14" s="1">
        <f ca="1"/>
        <v>151.07</v>
      </c>
      <c r="G14" s="1">
        <f ca="1"/>
        <v>140.63</v>
      </c>
    </row>
    <row r="15" spans="1:7" ht="12.6">
      <c r="A15" s="1"/>
      <c r="B15" s="1"/>
      <c r="C15" s="1"/>
      <c r="D15" s="1"/>
      <c r="E15" s="1"/>
      <c r="F15" s="1"/>
      <c r="G15" s="1"/>
    </row>
    <row r="16" spans="1:7" ht="12.6">
      <c r="A16" s="18" t="s">
        <v>83</v>
      </c>
      <c r="B16" s="18"/>
      <c r="C16" s="18"/>
      <c r="D16" s="18"/>
      <c r="E16" s="18"/>
      <c r="F16" s="18"/>
      <c r="G16" s="18"/>
    </row>
    <row r="17" spans="1:7" ht="37.799999999999997">
      <c r="A17" s="4" t="s">
        <v>76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  <c r="G17" s="5" t="s">
        <v>21</v>
      </c>
    </row>
    <row r="18" spans="1:7" ht="12.6">
      <c r="A18" s="1" t="str">
        <f t="shared" ref="A18:A29" ca="1" si="0">A3</f>
        <v>21 - Nov</v>
      </c>
      <c r="B18" s="1">
        <f ca="1">B3/1000</f>
        <v>1.06328</v>
      </c>
      <c r="C18" s="1">
        <f ca="1">C3/1000</f>
        <v>1.0633299999999999</v>
      </c>
      <c r="D18" s="1">
        <f t="shared" ref="D18:G18" ca="1" si="1">D3/1000</f>
        <v>1.0646099999999998</v>
      </c>
      <c r="E18" s="1">
        <f t="shared" ca="1" si="1"/>
        <v>0.41717000000000004</v>
      </c>
      <c r="F18" s="1">
        <f t="shared" ca="1" si="1"/>
        <v>0.41717000000000004</v>
      </c>
      <c r="G18" s="1">
        <f t="shared" ca="1" si="1"/>
        <v>0.41699000000000003</v>
      </c>
    </row>
    <row r="19" spans="1:7" ht="12.6">
      <c r="A19" s="1" t="str">
        <f t="shared" ca="1" si="0"/>
        <v>21 - Oct</v>
      </c>
      <c r="B19" s="1">
        <f t="shared" ref="B19:G19" ca="1" si="2">B4/1000</f>
        <v>0.96113000000000004</v>
      </c>
      <c r="C19" s="1">
        <f t="shared" ca="1" si="2"/>
        <v>0.97333000000000003</v>
      </c>
      <c r="D19" s="1">
        <f t="shared" ca="1" si="2"/>
        <v>0.95947000000000005</v>
      </c>
      <c r="E19" s="1">
        <f t="shared" ca="1" si="2"/>
        <v>0.24706999999999998</v>
      </c>
      <c r="F19" s="1">
        <f t="shared" ca="1" si="2"/>
        <v>0.24706999999999998</v>
      </c>
      <c r="G19" s="1">
        <f t="shared" ca="1" si="2"/>
        <v>0.21949000000000002</v>
      </c>
    </row>
    <row r="20" spans="1:7" ht="12.6">
      <c r="A20" s="1" t="str">
        <f t="shared" ca="1" si="0"/>
        <v>21 - Sep</v>
      </c>
      <c r="B20" s="1">
        <f t="shared" ref="B20:G20" ca="1" si="3">B5/1000</f>
        <v>1.0836700000000001</v>
      </c>
      <c r="C20" s="1">
        <f t="shared" ca="1" si="3"/>
        <v>1.0836700000000001</v>
      </c>
      <c r="D20" s="1">
        <f t="shared" ca="1" si="3"/>
        <v>1.0836700000000001</v>
      </c>
      <c r="E20" s="1">
        <f t="shared" ca="1" si="3"/>
        <v>0.53915000000000002</v>
      </c>
      <c r="F20" s="1">
        <f t="shared" ca="1" si="3"/>
        <v>0.53915000000000002</v>
      </c>
      <c r="G20" s="1">
        <f t="shared" ca="1" si="3"/>
        <v>0.51257000000000008</v>
      </c>
    </row>
    <row r="21" spans="1:7" ht="12.6">
      <c r="A21" s="1" t="str">
        <f t="shared" ca="1" si="0"/>
        <v>21 - Aug</v>
      </c>
      <c r="B21" s="1">
        <f t="shared" ref="B21:G21" ca="1" si="4">B6/1000</f>
        <v>0.74834000000000001</v>
      </c>
      <c r="C21" s="1">
        <f t="shared" ca="1" si="4"/>
        <v>0.74855999999999989</v>
      </c>
      <c r="D21" s="1">
        <f t="shared" ca="1" si="4"/>
        <v>0.74903999999999993</v>
      </c>
      <c r="E21" s="1">
        <f t="shared" ca="1" si="4"/>
        <v>0.59589000000000003</v>
      </c>
      <c r="F21" s="1">
        <f t="shared" ca="1" si="4"/>
        <v>0.59589000000000003</v>
      </c>
      <c r="G21" s="1">
        <f t="shared" ca="1" si="4"/>
        <v>0.44656999999999997</v>
      </c>
    </row>
    <row r="22" spans="1:7" ht="12.6">
      <c r="A22" s="1" t="str">
        <f t="shared" ca="1" si="0"/>
        <v>21 - Jul</v>
      </c>
      <c r="B22" s="1">
        <f t="shared" ref="B22:G22" ca="1" si="5">B7/1000</f>
        <v>0.57647000000000004</v>
      </c>
      <c r="C22" s="1">
        <f t="shared" ca="1" si="5"/>
        <v>0.59621999999999997</v>
      </c>
      <c r="D22" s="1">
        <f t="shared" ca="1" si="5"/>
        <v>0.57647000000000004</v>
      </c>
      <c r="E22" s="1">
        <f t="shared" ca="1" si="5"/>
        <v>0.47404000000000002</v>
      </c>
      <c r="F22" s="1">
        <f t="shared" ca="1" si="5"/>
        <v>0.47404000000000002</v>
      </c>
      <c r="G22" s="1">
        <f t="shared" ca="1" si="5"/>
        <v>0.22853000000000001</v>
      </c>
    </row>
    <row r="23" spans="1:7" ht="12.6">
      <c r="A23" s="1" t="str">
        <f t="shared" ca="1" si="0"/>
        <v>21 - Jun</v>
      </c>
      <c r="B23" s="1">
        <f t="shared" ref="B23:G23" ca="1" si="6">B8/1000</f>
        <v>0.46911999999999998</v>
      </c>
      <c r="C23" s="1">
        <f t="shared" ca="1" si="6"/>
        <v>0.54882000000000009</v>
      </c>
      <c r="D23" s="1">
        <f t="shared" ca="1" si="6"/>
        <v>0.46886</v>
      </c>
      <c r="E23" s="1">
        <f t="shared" ca="1" si="6"/>
        <v>0.35681000000000002</v>
      </c>
      <c r="F23" s="1">
        <f t="shared" ca="1" si="6"/>
        <v>0.35681000000000002</v>
      </c>
      <c r="G23" s="1">
        <f t="shared" ca="1" si="6"/>
        <v>0.21246999999999999</v>
      </c>
    </row>
    <row r="24" spans="1:7" ht="12.6">
      <c r="A24" s="1" t="str">
        <f t="shared" ca="1" si="0"/>
        <v>21 - May</v>
      </c>
      <c r="B24" s="1">
        <f t="shared" ref="B24:G24" ca="1" si="7">B9/1000</f>
        <v>0.48574000000000001</v>
      </c>
      <c r="C24" s="1">
        <f t="shared" ca="1" si="7"/>
        <v>0.48633999999999999</v>
      </c>
      <c r="D24" s="1">
        <f t="shared" ca="1" si="7"/>
        <v>0.48766000000000004</v>
      </c>
      <c r="E24" s="1">
        <f t="shared" ca="1" si="7"/>
        <v>0.36884</v>
      </c>
      <c r="F24" s="1">
        <f t="shared" ca="1" si="7"/>
        <v>0.36884</v>
      </c>
      <c r="G24" s="1">
        <f t="shared" ca="1" si="7"/>
        <v>0.32827999999999996</v>
      </c>
    </row>
    <row r="25" spans="1:7" ht="12.6">
      <c r="A25" s="1" t="str">
        <f t="shared" ca="1" si="0"/>
        <v>21 - Apr</v>
      </c>
      <c r="B25" s="1">
        <f t="shared" ref="B25:G25" ca="1" si="8">B10/1000</f>
        <v>0.45213999999999999</v>
      </c>
      <c r="C25" s="1">
        <f t="shared" ca="1" si="8"/>
        <v>0.44383999999999996</v>
      </c>
      <c r="D25" s="1">
        <f t="shared" ca="1" si="8"/>
        <v>0.44394</v>
      </c>
      <c r="E25" s="1">
        <f t="shared" ca="1" si="8"/>
        <v>0.27761000000000002</v>
      </c>
      <c r="F25" s="1">
        <f t="shared" ca="1" si="8"/>
        <v>0.27761000000000002</v>
      </c>
      <c r="G25" s="1">
        <f t="shared" ca="1" si="8"/>
        <v>0.26877000000000001</v>
      </c>
    </row>
    <row r="26" spans="1:7" ht="12.6">
      <c r="A26" s="1" t="str">
        <f t="shared" ca="1" si="0"/>
        <v>21 - Mar</v>
      </c>
      <c r="B26" s="1">
        <f t="shared" ref="B26:G26" ca="1" si="9">B11/1000</f>
        <v>0.42130000000000001</v>
      </c>
      <c r="C26" s="1">
        <f t="shared" ca="1" si="9"/>
        <v>0.42122000000000004</v>
      </c>
      <c r="D26" s="1">
        <f t="shared" ca="1" si="9"/>
        <v>0.42130000000000001</v>
      </c>
      <c r="E26" s="1">
        <f t="shared" ca="1" si="9"/>
        <v>0.25397999999999998</v>
      </c>
      <c r="F26" s="1">
        <f t="shared" ca="1" si="9"/>
        <v>0.25397999999999998</v>
      </c>
      <c r="G26" s="1">
        <f t="shared" ca="1" si="9"/>
        <v>0.25205</v>
      </c>
    </row>
    <row r="27" spans="1:7" ht="12.6">
      <c r="A27" s="1" t="str">
        <f t="shared" ca="1" si="0"/>
        <v>21 - Feb</v>
      </c>
      <c r="B27" s="1">
        <f t="shared" ref="B27:G27" ca="1" si="10">B12/1000</f>
        <v>0.54507000000000005</v>
      </c>
      <c r="C27" s="1">
        <f t="shared" ca="1" si="10"/>
        <v>0.48791000000000001</v>
      </c>
      <c r="D27" s="1">
        <f t="shared" ca="1" si="10"/>
        <v>0.54408000000000001</v>
      </c>
      <c r="E27" s="1">
        <f t="shared" ca="1" si="10"/>
        <v>0.44077999999999995</v>
      </c>
      <c r="F27" s="1">
        <f t="shared" ca="1" si="10"/>
        <v>0.44077999999999995</v>
      </c>
      <c r="G27" s="1">
        <f t="shared" ca="1" si="10"/>
        <v>0.42516000000000004</v>
      </c>
    </row>
    <row r="28" spans="1:7" ht="12.6">
      <c r="A28" s="1" t="str">
        <f t="shared" ca="1" si="0"/>
        <v>21 - Jan</v>
      </c>
      <c r="B28" s="1">
        <f t="shared" ref="B28:G28" ca="1" si="11">B13/1000</f>
        <v>0.50048999999999999</v>
      </c>
      <c r="C28" s="1">
        <f t="shared" ca="1" si="11"/>
        <v>0.49908999999999998</v>
      </c>
      <c r="D28" s="1">
        <f t="shared" ca="1" si="11"/>
        <v>0.49987999999999999</v>
      </c>
      <c r="E28" s="1">
        <f t="shared" ca="1" si="11"/>
        <v>0.45491999999999999</v>
      </c>
      <c r="F28" s="1">
        <f t="shared" ca="1" si="11"/>
        <v>0.45491999999999999</v>
      </c>
      <c r="G28" s="1">
        <f t="shared" ca="1" si="11"/>
        <v>0.37689</v>
      </c>
    </row>
    <row r="29" spans="1:7" ht="12.6">
      <c r="A29" s="1" t="str">
        <f t="shared" ca="1" si="0"/>
        <v>20 - Dec</v>
      </c>
      <c r="B29" s="1">
        <f t="shared" ref="B29:G29" ca="1" si="12">B14/1000</f>
        <v>0.21415000000000001</v>
      </c>
      <c r="C29" s="1">
        <f t="shared" ca="1" si="12"/>
        <v>0.21418000000000001</v>
      </c>
      <c r="D29" s="1">
        <f t="shared" ca="1" si="12"/>
        <v>0.20880000000000001</v>
      </c>
      <c r="E29" s="1">
        <f t="shared" ca="1" si="12"/>
        <v>0.15106999999999998</v>
      </c>
      <c r="F29" s="1">
        <f t="shared" ca="1" si="12"/>
        <v>0.15106999999999998</v>
      </c>
      <c r="G29" s="1">
        <f t="shared" ca="1" si="12"/>
        <v>0.14063000000000001</v>
      </c>
    </row>
    <row r="30" spans="1:7" ht="12.6">
      <c r="A30" s="1"/>
      <c r="B30" s="1"/>
      <c r="C30" s="1"/>
      <c r="D30" s="1"/>
      <c r="E30" s="1"/>
      <c r="F30" s="1"/>
      <c r="G30" s="1"/>
    </row>
    <row r="31" spans="1:7" ht="12.6">
      <c r="A31" s="18" t="s">
        <v>81</v>
      </c>
      <c r="B31" s="18"/>
      <c r="C31" s="18"/>
      <c r="D31" s="18"/>
      <c r="E31" s="18"/>
      <c r="F31" s="18"/>
      <c r="G31" s="18"/>
    </row>
    <row r="32" spans="1:7" ht="37.799999999999997">
      <c r="A32" s="4" t="s">
        <v>76</v>
      </c>
      <c r="B32" s="5" t="s">
        <v>16</v>
      </c>
      <c r="C32" s="5" t="s">
        <v>17</v>
      </c>
      <c r="D32" s="5" t="s">
        <v>18</v>
      </c>
      <c r="E32" s="5" t="s">
        <v>19</v>
      </c>
      <c r="F32" s="5" t="s">
        <v>20</v>
      </c>
      <c r="G32" s="5" t="s">
        <v>21</v>
      </c>
    </row>
    <row r="33" spans="1:7" ht="12.6">
      <c r="A33" s="1" t="str">
        <f ca="1">A28</f>
        <v>21 - Jan</v>
      </c>
      <c r="B33" s="1">
        <f ca="1">B28</f>
        <v>0.50048999999999999</v>
      </c>
      <c r="C33" s="1">
        <f t="shared" ref="C33:G33" ca="1" si="13">C28</f>
        <v>0.49908999999999998</v>
      </c>
      <c r="D33" s="1">
        <f t="shared" ca="1" si="13"/>
        <v>0.49987999999999999</v>
      </c>
      <c r="E33" s="1">
        <f t="shared" ca="1" si="13"/>
        <v>0.45491999999999999</v>
      </c>
      <c r="F33" s="1">
        <f t="shared" ca="1" si="13"/>
        <v>0.45491999999999999</v>
      </c>
      <c r="G33" s="1">
        <f t="shared" ca="1" si="13"/>
        <v>0.37689</v>
      </c>
    </row>
    <row r="34" spans="1:7" ht="12.6">
      <c r="A34" s="1" t="str">
        <f ca="1">A27</f>
        <v>21 - Feb</v>
      </c>
      <c r="B34" s="1">
        <f ca="1">B27</f>
        <v>0.54507000000000005</v>
      </c>
      <c r="C34" s="1">
        <f t="shared" ref="C34:G34" ca="1" si="14">C27</f>
        <v>0.48791000000000001</v>
      </c>
      <c r="D34" s="1">
        <f t="shared" ca="1" si="14"/>
        <v>0.54408000000000001</v>
      </c>
      <c r="E34" s="1">
        <f t="shared" ca="1" si="14"/>
        <v>0.44077999999999995</v>
      </c>
      <c r="F34" s="1">
        <f t="shared" ca="1" si="14"/>
        <v>0.44077999999999995</v>
      </c>
      <c r="G34" s="1">
        <f t="shared" ca="1" si="14"/>
        <v>0.42516000000000004</v>
      </c>
    </row>
    <row r="35" spans="1:7" ht="12.6">
      <c r="A35" s="1" t="str">
        <f ca="1">A26</f>
        <v>21 - Mar</v>
      </c>
      <c r="B35" s="1">
        <f ca="1">B26</f>
        <v>0.42130000000000001</v>
      </c>
      <c r="C35" s="1">
        <f t="shared" ref="C35:G35" ca="1" si="15">C26</f>
        <v>0.42122000000000004</v>
      </c>
      <c r="D35" s="1">
        <f t="shared" ca="1" si="15"/>
        <v>0.42130000000000001</v>
      </c>
      <c r="E35" s="1">
        <f t="shared" ca="1" si="15"/>
        <v>0.25397999999999998</v>
      </c>
      <c r="F35" s="1">
        <f t="shared" ca="1" si="15"/>
        <v>0.25397999999999998</v>
      </c>
      <c r="G35" s="1">
        <f t="shared" ca="1" si="15"/>
        <v>0.25205</v>
      </c>
    </row>
    <row r="36" spans="1:7" ht="12.6">
      <c r="A36" s="1" t="str">
        <f ca="1">A25</f>
        <v>21 - Apr</v>
      </c>
      <c r="B36" s="1">
        <f ca="1">B25</f>
        <v>0.45213999999999999</v>
      </c>
      <c r="C36" s="1">
        <f t="shared" ref="C36:G36" ca="1" si="16">C25</f>
        <v>0.44383999999999996</v>
      </c>
      <c r="D36" s="1">
        <f t="shared" ca="1" si="16"/>
        <v>0.44394</v>
      </c>
      <c r="E36" s="1">
        <f t="shared" ca="1" si="16"/>
        <v>0.27761000000000002</v>
      </c>
      <c r="F36" s="1">
        <f t="shared" ca="1" si="16"/>
        <v>0.27761000000000002</v>
      </c>
      <c r="G36" s="1">
        <f t="shared" ca="1" si="16"/>
        <v>0.26877000000000001</v>
      </c>
    </row>
    <row r="37" spans="1:7" ht="12.6">
      <c r="A37" s="1" t="str">
        <f ca="1">A24</f>
        <v>21 - May</v>
      </c>
      <c r="B37" s="1">
        <f ca="1">B24</f>
        <v>0.48574000000000001</v>
      </c>
      <c r="C37" s="1">
        <f t="shared" ref="C37:G37" ca="1" si="17">C24</f>
        <v>0.48633999999999999</v>
      </c>
      <c r="D37" s="1">
        <f t="shared" ca="1" si="17"/>
        <v>0.48766000000000004</v>
      </c>
      <c r="E37" s="1">
        <f t="shared" ca="1" si="17"/>
        <v>0.36884</v>
      </c>
      <c r="F37" s="1">
        <f t="shared" ca="1" si="17"/>
        <v>0.36884</v>
      </c>
      <c r="G37" s="1">
        <f t="shared" ca="1" si="17"/>
        <v>0.32827999999999996</v>
      </c>
    </row>
    <row r="38" spans="1:7" ht="12.6">
      <c r="A38" s="1" t="str">
        <f ca="1">A23</f>
        <v>21 - Jun</v>
      </c>
      <c r="B38" s="1">
        <f ca="1">B23</f>
        <v>0.46911999999999998</v>
      </c>
      <c r="C38" s="1">
        <f t="shared" ref="C38:G38" ca="1" si="18">C23</f>
        <v>0.54882000000000009</v>
      </c>
      <c r="D38" s="1">
        <f t="shared" ca="1" si="18"/>
        <v>0.46886</v>
      </c>
      <c r="E38" s="1">
        <f t="shared" ca="1" si="18"/>
        <v>0.35681000000000002</v>
      </c>
      <c r="F38" s="1">
        <f t="shared" ca="1" si="18"/>
        <v>0.35681000000000002</v>
      </c>
      <c r="G38" s="1">
        <f t="shared" ca="1" si="18"/>
        <v>0.21246999999999999</v>
      </c>
    </row>
    <row r="39" spans="1:7" ht="12.6">
      <c r="A39" s="1" t="str">
        <f ca="1">A22</f>
        <v>21 - Jul</v>
      </c>
      <c r="B39" s="1">
        <f ca="1">B22</f>
        <v>0.57647000000000004</v>
      </c>
      <c r="C39" s="1">
        <f t="shared" ref="C39:G39" ca="1" si="19">C22</f>
        <v>0.59621999999999997</v>
      </c>
      <c r="D39" s="1">
        <f t="shared" ca="1" si="19"/>
        <v>0.57647000000000004</v>
      </c>
      <c r="E39" s="1">
        <f t="shared" ca="1" si="19"/>
        <v>0.47404000000000002</v>
      </c>
      <c r="F39" s="1">
        <f t="shared" ca="1" si="19"/>
        <v>0.47404000000000002</v>
      </c>
      <c r="G39" s="1">
        <f t="shared" ca="1" si="19"/>
        <v>0.22853000000000001</v>
      </c>
    </row>
    <row r="40" spans="1:7" ht="12.6">
      <c r="A40" s="1" t="str">
        <f ca="1">A21</f>
        <v>21 - Aug</v>
      </c>
      <c r="B40" s="1">
        <f t="shared" ref="B40:G43" ca="1" si="20">B23</f>
        <v>0.46911999999999998</v>
      </c>
      <c r="C40" s="1">
        <f t="shared" ca="1" si="20"/>
        <v>0.54882000000000009</v>
      </c>
      <c r="D40" s="1">
        <f t="shared" ca="1" si="20"/>
        <v>0.46886</v>
      </c>
      <c r="E40" s="1">
        <f t="shared" ca="1" si="20"/>
        <v>0.35681000000000002</v>
      </c>
      <c r="F40" s="1">
        <f t="shared" ca="1" si="20"/>
        <v>0.35681000000000002</v>
      </c>
      <c r="G40" s="1">
        <f t="shared" ca="1" si="20"/>
        <v>0.21246999999999999</v>
      </c>
    </row>
    <row r="41" spans="1:7" ht="12.6">
      <c r="A41" s="1" t="str">
        <f ca="1">A20</f>
        <v>21 - Sep</v>
      </c>
      <c r="B41" s="1">
        <f t="shared" ca="1" si="20"/>
        <v>0.48574000000000001</v>
      </c>
      <c r="C41" s="1">
        <f t="shared" ca="1" si="20"/>
        <v>0.48633999999999999</v>
      </c>
      <c r="D41" s="1">
        <f t="shared" ca="1" si="20"/>
        <v>0.48766000000000004</v>
      </c>
      <c r="E41" s="1">
        <f t="shared" ca="1" si="20"/>
        <v>0.36884</v>
      </c>
      <c r="F41" s="1">
        <f t="shared" ca="1" si="20"/>
        <v>0.36884</v>
      </c>
      <c r="G41" s="1">
        <f t="shared" ca="1" si="20"/>
        <v>0.32827999999999996</v>
      </c>
    </row>
    <row r="42" spans="1:7" ht="12.6">
      <c r="A42" s="1" t="str">
        <f ca="1">A19</f>
        <v>21 - Oct</v>
      </c>
      <c r="B42" s="1">
        <f t="shared" ca="1" si="20"/>
        <v>0.45213999999999999</v>
      </c>
      <c r="C42" s="1">
        <f t="shared" ca="1" si="20"/>
        <v>0.44383999999999996</v>
      </c>
      <c r="D42" s="1">
        <f t="shared" ca="1" si="20"/>
        <v>0.44394</v>
      </c>
      <c r="E42" s="1">
        <f t="shared" ca="1" si="20"/>
        <v>0.27761000000000002</v>
      </c>
      <c r="F42" s="1">
        <f t="shared" ca="1" si="20"/>
        <v>0.27761000000000002</v>
      </c>
      <c r="G42" s="1">
        <f t="shared" ca="1" si="20"/>
        <v>0.26877000000000001</v>
      </c>
    </row>
    <row r="43" spans="1:7" ht="12.6">
      <c r="A43" s="1" t="str">
        <f ca="1">A18</f>
        <v>21 - Nov</v>
      </c>
      <c r="B43" s="1">
        <f t="shared" ca="1" si="20"/>
        <v>0.42130000000000001</v>
      </c>
      <c r="C43" s="1">
        <f t="shared" ca="1" si="20"/>
        <v>0.42122000000000004</v>
      </c>
      <c r="D43" s="1">
        <f t="shared" ca="1" si="20"/>
        <v>0.42130000000000001</v>
      </c>
      <c r="E43" s="1">
        <f t="shared" ca="1" si="20"/>
        <v>0.25397999999999998</v>
      </c>
      <c r="F43" s="1">
        <f t="shared" ca="1" si="20"/>
        <v>0.25397999999999998</v>
      </c>
      <c r="G43" s="1">
        <f t="shared" ca="1" si="20"/>
        <v>0.25205</v>
      </c>
    </row>
    <row r="44" spans="1:7" ht="12.6">
      <c r="A44" s="1" t="str">
        <f ca="1">A29</f>
        <v>20 - Dec</v>
      </c>
      <c r="B44" s="1">
        <f t="shared" ref="B44:F44" ca="1" si="21">B29</f>
        <v>0.21415000000000001</v>
      </c>
      <c r="C44" s="1">
        <f t="shared" ca="1" si="21"/>
        <v>0.21418000000000001</v>
      </c>
      <c r="D44" s="1">
        <f t="shared" ca="1" si="21"/>
        <v>0.20880000000000001</v>
      </c>
      <c r="E44" s="1">
        <f t="shared" ca="1" si="21"/>
        <v>0.15106999999999998</v>
      </c>
      <c r="F44" s="1">
        <f t="shared" ca="1" si="21"/>
        <v>0.15106999999999998</v>
      </c>
      <c r="G44" s="1">
        <f ca="1">G29</f>
        <v>0.14063000000000001</v>
      </c>
    </row>
    <row r="46" spans="1:7" ht="12.6">
      <c r="A46" s="4"/>
      <c r="B46" s="5"/>
      <c r="C46" s="5"/>
      <c r="D46" s="5"/>
      <c r="E46" s="5"/>
      <c r="F46" s="5"/>
      <c r="G46" s="5"/>
    </row>
    <row r="47" spans="1:7" ht="12.6">
      <c r="A47" s="1"/>
      <c r="B47" s="1"/>
      <c r="C47" s="1"/>
      <c r="D47" s="1"/>
      <c r="E47" s="1"/>
      <c r="F47" s="1"/>
      <c r="G47" s="1"/>
    </row>
    <row r="48" spans="1:7" ht="12.6">
      <c r="A48" s="1"/>
      <c r="B48" s="1"/>
      <c r="C48" s="1"/>
      <c r="D48" s="1"/>
      <c r="E48" s="1"/>
      <c r="F48" s="1"/>
      <c r="G48" s="1"/>
    </row>
    <row r="49" spans="1:7" ht="12.6">
      <c r="A49" s="1"/>
      <c r="B49" s="1"/>
      <c r="C49" s="1"/>
      <c r="D49" s="1"/>
      <c r="E49" s="1"/>
      <c r="F49" s="1"/>
      <c r="G49" s="1"/>
    </row>
    <row r="50" spans="1:7" ht="12.6">
      <c r="A50" s="1"/>
      <c r="B50" s="1"/>
      <c r="C50" s="1"/>
      <c r="D50" s="1"/>
      <c r="E50" s="1"/>
      <c r="F50" s="1"/>
      <c r="G50" s="1"/>
    </row>
    <row r="51" spans="1:7" ht="12.6">
      <c r="A51" s="1"/>
      <c r="B51" s="1"/>
      <c r="C51" s="1"/>
      <c r="D51" s="1"/>
      <c r="E51" s="1"/>
      <c r="F51" s="1"/>
      <c r="G51" s="1"/>
    </row>
    <row r="52" spans="1:7" ht="12.6">
      <c r="A52" s="1"/>
      <c r="B52" s="1"/>
      <c r="C52" s="1"/>
      <c r="D52" s="1"/>
      <c r="E52" s="1"/>
      <c r="F52" s="1"/>
      <c r="G52" s="1"/>
    </row>
    <row r="53" spans="1:7" ht="12.6">
      <c r="A53" s="1"/>
      <c r="B53" s="1"/>
      <c r="C53" s="1"/>
      <c r="D53" s="1"/>
      <c r="E53" s="1"/>
      <c r="F53" s="1"/>
      <c r="G53" s="1"/>
    </row>
    <row r="54" spans="1:7" ht="12.6">
      <c r="A54" s="1"/>
      <c r="B54" s="1"/>
      <c r="C54" s="1"/>
      <c r="D54" s="1"/>
      <c r="E54" s="1"/>
      <c r="F54" s="1"/>
      <c r="G54" s="1"/>
    </row>
    <row r="55" spans="1:7" ht="12.6">
      <c r="A55" s="1"/>
      <c r="B55" s="1"/>
      <c r="C55" s="1"/>
      <c r="D55" s="1"/>
      <c r="E55" s="1"/>
      <c r="F55" s="1"/>
      <c r="G55" s="1"/>
    </row>
    <row r="56" spans="1:7" ht="12.6">
      <c r="A56" s="1"/>
      <c r="B56" s="1"/>
      <c r="C56" s="1"/>
      <c r="D56" s="1"/>
      <c r="E56" s="1"/>
      <c r="F56" s="1"/>
      <c r="G56" s="1"/>
    </row>
    <row r="57" spans="1:7" ht="12.6">
      <c r="A57" s="1"/>
      <c r="B57" s="1"/>
      <c r="C57" s="1"/>
      <c r="D57" s="1"/>
      <c r="E57" s="1"/>
      <c r="F57" s="1"/>
      <c r="G57" s="1"/>
    </row>
    <row r="58" spans="1:7" ht="12.6">
      <c r="A58" s="1"/>
      <c r="B58" s="1"/>
      <c r="C58" s="1"/>
      <c r="D58" s="1"/>
      <c r="E58" s="1"/>
      <c r="F58" s="1"/>
      <c r="G58" s="1"/>
    </row>
  </sheetData>
  <mergeCells count="3">
    <mergeCell ref="A31:G31"/>
    <mergeCell ref="A16:G16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95F7-C4FC-4642-A834-813C61A006BC}">
  <dimension ref="A1:E12"/>
  <sheetViews>
    <sheetView workbookViewId="0">
      <selection activeCell="H10" sqref="H10"/>
    </sheetView>
  </sheetViews>
  <sheetFormatPr baseColWidth="10" defaultRowHeight="12.6"/>
  <cols>
    <col min="1" max="1" width="6.33203125" style="1" bestFit="1" customWidth="1"/>
    <col min="2" max="2" width="18.88671875" style="1" bestFit="1" customWidth="1"/>
    <col min="3" max="3" width="15.33203125" style="1" bestFit="1" customWidth="1"/>
    <col min="4" max="4" width="21.33203125" style="1" bestFit="1" customWidth="1"/>
    <col min="5" max="16384" width="10.6640625" style="1"/>
  </cols>
  <sheetData>
    <row r="1" spans="1:5">
      <c r="B1" s="1" t="s">
        <v>85</v>
      </c>
      <c r="C1" s="1" t="s">
        <v>86</v>
      </c>
      <c r="D1" s="1" t="s">
        <v>87</v>
      </c>
    </row>
    <row r="2" spans="1:5">
      <c r="A2" s="1" t="s">
        <v>84</v>
      </c>
      <c r="B2" s="14">
        <f>2000/12</f>
        <v>166.66666666666666</v>
      </c>
      <c r="C2" s="1">
        <f>0.24375</f>
        <v>0.24374999999999999</v>
      </c>
      <c r="D2" s="1">
        <v>0.20863000000000001</v>
      </c>
    </row>
    <row r="12" spans="1:5">
      <c r="E1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052-E966-4418-8A2B-9F4EAB7E1622}">
  <dimension ref="A2:B37"/>
  <sheetViews>
    <sheetView workbookViewId="0">
      <selection activeCell="B38" sqref="B38"/>
    </sheetView>
  </sheetViews>
  <sheetFormatPr baseColWidth="10" defaultRowHeight="12.6"/>
  <cols>
    <col min="1" max="1" width="31.5" style="1" bestFit="1" customWidth="1"/>
    <col min="2" max="2" width="9.109375" style="1" bestFit="1" customWidth="1"/>
    <col min="3" max="16384" width="10.6640625" style="1"/>
  </cols>
  <sheetData>
    <row r="2" spans="1:2">
      <c r="A2" s="1" t="s">
        <v>72</v>
      </c>
      <c r="B2" s="1">
        <v>3.5</v>
      </c>
    </row>
    <row r="4" spans="1:2">
      <c r="A4" s="10" t="s">
        <v>0</v>
      </c>
      <c r="B4" s="10"/>
    </row>
    <row r="5" spans="1:2">
      <c r="A5" s="1" t="s">
        <v>1</v>
      </c>
      <c r="B5" s="2">
        <v>78500</v>
      </c>
    </row>
    <row r="6" spans="1:2">
      <c r="A6" s="1" t="s">
        <v>2</v>
      </c>
      <c r="B6" s="2">
        <v>71000</v>
      </c>
    </row>
    <row r="7" spans="1:2">
      <c r="A7" s="1" t="s">
        <v>3</v>
      </c>
      <c r="B7" s="2">
        <v>54000</v>
      </c>
    </row>
    <row r="8" spans="1:2">
      <c r="A8" s="1" t="s">
        <v>4</v>
      </c>
      <c r="B8" s="2">
        <v>18000</v>
      </c>
    </row>
    <row r="9" spans="1:2">
      <c r="A9" s="1" t="s">
        <v>5</v>
      </c>
      <c r="B9" s="2">
        <v>3500</v>
      </c>
    </row>
    <row r="10" spans="1:2">
      <c r="A10" s="1" t="s">
        <v>6</v>
      </c>
      <c r="B10" s="2">
        <v>2500</v>
      </c>
    </row>
    <row r="11" spans="1:2">
      <c r="A11" s="1" t="s">
        <v>7</v>
      </c>
      <c r="B11" s="2">
        <v>2500</v>
      </c>
    </row>
    <row r="12" spans="1:2">
      <c r="A12" s="1" t="s">
        <v>8</v>
      </c>
      <c r="B12" s="2">
        <v>2500</v>
      </c>
    </row>
    <row r="13" spans="1:2">
      <c r="A13" s="1" t="s">
        <v>9</v>
      </c>
      <c r="B13" s="2">
        <v>3000</v>
      </c>
    </row>
    <row r="14" spans="1:2">
      <c r="A14" s="1" t="s">
        <v>10</v>
      </c>
      <c r="B14" s="2">
        <v>11000</v>
      </c>
    </row>
    <row r="15" spans="1:2">
      <c r="A15" s="1" t="s">
        <v>11</v>
      </c>
      <c r="B15" s="2">
        <v>43000</v>
      </c>
    </row>
    <row r="16" spans="1:2">
      <c r="A16" s="1" t="s">
        <v>12</v>
      </c>
      <c r="B16" s="2">
        <v>70000</v>
      </c>
    </row>
    <row r="17" spans="1:2">
      <c r="A17" s="1" t="s">
        <v>74</v>
      </c>
      <c r="B17" s="2">
        <f>SUM(B5:B16)</f>
        <v>359500</v>
      </c>
    </row>
    <row r="19" spans="1:2">
      <c r="A19" s="1" t="s">
        <v>73</v>
      </c>
    </row>
    <row r="20" spans="1:2">
      <c r="A20" s="1" t="s">
        <v>1</v>
      </c>
      <c r="B20" s="2">
        <v>0</v>
      </c>
    </row>
    <row r="21" spans="1:2">
      <c r="A21" s="1" t="s">
        <v>2</v>
      </c>
      <c r="B21" s="2">
        <v>0</v>
      </c>
    </row>
    <row r="22" spans="1:2">
      <c r="A22" s="1" t="s">
        <v>3</v>
      </c>
      <c r="B22" s="2">
        <v>0</v>
      </c>
    </row>
    <row r="23" spans="1:2">
      <c r="A23" s="1" t="s">
        <v>4</v>
      </c>
      <c r="B23" s="2">
        <v>0</v>
      </c>
    </row>
    <row r="24" spans="1:2">
      <c r="A24" s="1" t="s">
        <v>5</v>
      </c>
      <c r="B24" s="2">
        <v>500</v>
      </c>
    </row>
    <row r="25" spans="1:2">
      <c r="A25" s="1" t="s">
        <v>6</v>
      </c>
      <c r="B25" s="2">
        <v>3500</v>
      </c>
    </row>
    <row r="26" spans="1:2">
      <c r="A26" s="1" t="s">
        <v>7</v>
      </c>
      <c r="B26" s="2">
        <v>6500</v>
      </c>
    </row>
    <row r="27" spans="1:2">
      <c r="A27" s="1" t="s">
        <v>8</v>
      </c>
      <c r="B27" s="2">
        <v>4000</v>
      </c>
    </row>
    <row r="28" spans="1:2">
      <c r="A28" s="1" t="s">
        <v>9</v>
      </c>
      <c r="B28" s="2">
        <v>500</v>
      </c>
    </row>
    <row r="29" spans="1:2">
      <c r="A29" s="1" t="s">
        <v>10</v>
      </c>
      <c r="B29" s="2">
        <v>0</v>
      </c>
    </row>
    <row r="30" spans="1:2">
      <c r="A30" s="1" t="s">
        <v>11</v>
      </c>
      <c r="B30" s="2">
        <v>0</v>
      </c>
    </row>
    <row r="31" spans="1:2">
      <c r="A31" s="1" t="s">
        <v>12</v>
      </c>
      <c r="B31" s="2">
        <v>0</v>
      </c>
    </row>
    <row r="32" spans="1:2">
      <c r="A32" s="1" t="s">
        <v>74</v>
      </c>
      <c r="B32" s="2">
        <f>SUM(B20:B31)</f>
        <v>15000</v>
      </c>
    </row>
    <row r="35" spans="1:2">
      <c r="A35" s="1" t="s">
        <v>122</v>
      </c>
    </row>
    <row r="36" spans="1:2">
      <c r="A36" s="1" t="s">
        <v>128</v>
      </c>
      <c r="B36" s="1">
        <v>15</v>
      </c>
    </row>
    <row r="37" spans="1:2">
      <c r="A37" s="1" t="s">
        <v>129</v>
      </c>
      <c r="B37" s="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938-2216-490F-B914-F62D6CAB816D}">
  <dimension ref="A2:E20"/>
  <sheetViews>
    <sheetView tabSelected="1" workbookViewId="0">
      <selection activeCell="E6" sqref="E6"/>
    </sheetView>
  </sheetViews>
  <sheetFormatPr baseColWidth="10" defaultRowHeight="12.6"/>
  <cols>
    <col min="1" max="1" width="38.109375" style="1" bestFit="1" customWidth="1"/>
    <col min="2" max="2" width="9.6640625" style="1" bestFit="1" customWidth="1"/>
    <col min="3" max="3" width="5.77734375" style="1" bestFit="1" customWidth="1"/>
    <col min="4" max="4" width="14.38671875" style="1" bestFit="1" customWidth="1"/>
    <col min="5" max="5" width="16.21875" style="1" bestFit="1" customWidth="1"/>
    <col min="6" max="16384" width="10.6640625" style="1"/>
  </cols>
  <sheetData>
    <row r="2" spans="1:5">
      <c r="B2" s="1" t="s">
        <v>109</v>
      </c>
      <c r="C2" s="1" t="s">
        <v>123</v>
      </c>
      <c r="D2" s="1" t="s">
        <v>124</v>
      </c>
      <c r="E2" s="1" t="s">
        <v>127</v>
      </c>
    </row>
    <row r="3" spans="1:5">
      <c r="A3" s="1" t="s">
        <v>110</v>
      </c>
    </row>
    <row r="4" spans="1:5">
      <c r="A4" s="1" t="s">
        <v>111</v>
      </c>
    </row>
    <row r="6" spans="1:5" ht="14.1">
      <c r="A6" s="1" t="s">
        <v>125</v>
      </c>
      <c r="B6" s="1">
        <v>635</v>
      </c>
      <c r="C6" s="47"/>
      <c r="D6" s="1">
        <f>B6*C6</f>
        <v>0</v>
      </c>
    </row>
    <row r="7" spans="1:5" ht="14.1">
      <c r="A7" s="1" t="s">
        <v>126</v>
      </c>
      <c r="B7" s="1">
        <v>163</v>
      </c>
      <c r="C7" s="47"/>
      <c r="D7" s="1">
        <f>B7*C7</f>
        <v>0</v>
      </c>
    </row>
    <row r="8" spans="1:5">
      <c r="A8" s="1" t="s">
        <v>112</v>
      </c>
      <c r="B8" s="1">
        <v>1500</v>
      </c>
      <c r="D8" s="1">
        <f>B8</f>
        <v>1500</v>
      </c>
    </row>
    <row r="9" spans="1:5">
      <c r="A9" s="1" t="s">
        <v>113</v>
      </c>
      <c r="B9" s="1">
        <v>800</v>
      </c>
      <c r="D9" s="1">
        <f>B9</f>
        <v>800</v>
      </c>
    </row>
    <row r="10" spans="1:5">
      <c r="A10" s="1" t="s">
        <v>116</v>
      </c>
      <c r="B10" s="1">
        <v>2500</v>
      </c>
      <c r="D10" s="1">
        <f>B10</f>
        <v>2500</v>
      </c>
    </row>
    <row r="11" spans="1:5">
      <c r="A11" s="1" t="s">
        <v>117</v>
      </c>
      <c r="B11" s="1">
        <v>400</v>
      </c>
      <c r="D11" s="1">
        <f>B11</f>
        <v>400</v>
      </c>
    </row>
    <row r="13" spans="1:5" ht="14.1">
      <c r="A13" s="1" t="s">
        <v>118</v>
      </c>
      <c r="B13" s="1">
        <v>69</v>
      </c>
      <c r="C13" s="47"/>
      <c r="D13" s="1">
        <f>B13*C13</f>
        <v>0</v>
      </c>
    </row>
    <row r="14" spans="1:5">
      <c r="A14" s="1" t="s">
        <v>119</v>
      </c>
      <c r="B14" s="1">
        <v>1500</v>
      </c>
      <c r="D14" s="1">
        <f>B14</f>
        <v>1500</v>
      </c>
    </row>
    <row r="15" spans="1:5">
      <c r="A15" s="1" t="s">
        <v>120</v>
      </c>
      <c r="B15" s="1">
        <v>500</v>
      </c>
      <c r="D15" s="1">
        <f>B15</f>
        <v>500</v>
      </c>
    </row>
    <row r="17" spans="1:4">
      <c r="A17" s="1" t="s">
        <v>121</v>
      </c>
      <c r="B17" s="1">
        <v>25000</v>
      </c>
      <c r="D17" s="1">
        <f>B17</f>
        <v>25000</v>
      </c>
    </row>
    <row r="19" spans="1:4">
      <c r="A19" s="1" t="s">
        <v>114</v>
      </c>
      <c r="B19" s="1">
        <v>8000</v>
      </c>
      <c r="D19" s="1">
        <f>B19</f>
        <v>8000</v>
      </c>
    </row>
    <row r="20" spans="1:4">
      <c r="A20" s="1" t="s">
        <v>115</v>
      </c>
      <c r="B20" s="1">
        <v>6500</v>
      </c>
      <c r="D20" s="1">
        <f>B20</f>
        <v>6500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DD9F-25B2-4342-809A-9B7B31299818}">
  <dimension ref="A1:P468"/>
  <sheetViews>
    <sheetView topLeftCell="G1" zoomScaleNormal="100" workbookViewId="0">
      <selection activeCell="N12" sqref="N12"/>
    </sheetView>
  </sheetViews>
  <sheetFormatPr baseColWidth="10" defaultColWidth="9.1640625" defaultRowHeight="12.6"/>
  <cols>
    <col min="1" max="1" width="11.94140625" style="1" bestFit="1" customWidth="1"/>
    <col min="2" max="2" width="12.83203125" style="1" bestFit="1" customWidth="1"/>
    <col min="3" max="3" width="24.5546875" style="1" bestFit="1" customWidth="1"/>
    <col min="4" max="4" width="16.71875" style="1" bestFit="1" customWidth="1"/>
    <col min="5" max="5" width="10.88671875" style="1" bestFit="1" customWidth="1"/>
    <col min="6" max="6" width="23" style="1" bestFit="1" customWidth="1"/>
    <col min="7" max="7" width="17.5" style="1" bestFit="1" customWidth="1"/>
    <col min="8" max="8" width="8.27734375" style="1" bestFit="1" customWidth="1"/>
    <col min="9" max="9" width="12.1640625" style="1" bestFit="1" customWidth="1"/>
    <col min="10" max="10" width="10.33203125" style="1" bestFit="1" customWidth="1"/>
    <col min="11" max="11" width="11.71875" style="1" bestFit="1" customWidth="1"/>
    <col min="12" max="12" width="11.5" style="1" bestFit="1" customWidth="1"/>
    <col min="13" max="13" width="8.27734375" style="1" bestFit="1" customWidth="1"/>
    <col min="14" max="14" width="12.1640625" style="1" bestFit="1" customWidth="1"/>
    <col min="15" max="15" width="17.83203125" style="1" bestFit="1" customWidth="1"/>
    <col min="16" max="17" width="70.609375" style="1" customWidth="1"/>
    <col min="18" max="16384" width="9.1640625" style="1"/>
  </cols>
  <sheetData>
    <row r="1" spans="1:16">
      <c r="A1" s="18" t="s">
        <v>77</v>
      </c>
      <c r="B1" s="18"/>
      <c r="C1" s="18"/>
      <c r="D1" s="18"/>
      <c r="E1" s="18"/>
      <c r="F1" s="18"/>
      <c r="G1" s="18"/>
      <c r="H1" s="18"/>
      <c r="I1" s="18"/>
    </row>
    <row r="2" spans="1:16">
      <c r="B2" s="1" t="s">
        <v>93</v>
      </c>
      <c r="D2" s="1" t="s">
        <v>94</v>
      </c>
      <c r="E2" s="1" t="s">
        <v>99</v>
      </c>
      <c r="F2" s="1" t="s">
        <v>95</v>
      </c>
      <c r="G2" s="1" t="s">
        <v>96</v>
      </c>
    </row>
    <row r="3" spans="1:16">
      <c r="A3" s="1" t="s">
        <v>1</v>
      </c>
      <c r="B3" s="2">
        <f>Input!B5</f>
        <v>78500</v>
      </c>
      <c r="C3" s="2"/>
      <c r="D3" s="2">
        <f>Input!B20</f>
        <v>0</v>
      </c>
      <c r="E3" s="46">
        <f>B3+D3</f>
        <v>78500</v>
      </c>
      <c r="F3" s="2">
        <f>B3/Input!$B$2</f>
        <v>22428.571428571428</v>
      </c>
      <c r="G3" s="2">
        <f>B3-F3</f>
        <v>56071.428571428572</v>
      </c>
      <c r="H3" s="2"/>
      <c r="J3" s="2"/>
      <c r="K3" s="2"/>
      <c r="L3" s="2"/>
      <c r="M3" s="2"/>
      <c r="N3" s="2"/>
      <c r="O3" s="2"/>
      <c r="P3" s="2"/>
    </row>
    <row r="4" spans="1:16">
      <c r="A4" s="1" t="s">
        <v>2</v>
      </c>
      <c r="B4" s="2">
        <f>Input!B6</f>
        <v>71000</v>
      </c>
      <c r="C4" s="2"/>
      <c r="D4" s="2">
        <f>Input!B21</f>
        <v>0</v>
      </c>
      <c r="E4" s="46">
        <f>B4+D4</f>
        <v>71000</v>
      </c>
      <c r="F4" s="2">
        <f>B4/Input!$B$2</f>
        <v>20285.714285714286</v>
      </c>
      <c r="G4" s="2">
        <f>B4-F4</f>
        <v>50714.28571428571</v>
      </c>
      <c r="H4" s="2"/>
      <c r="J4" s="2"/>
      <c r="K4" s="2"/>
      <c r="L4" s="2"/>
      <c r="M4" s="2"/>
      <c r="N4" s="2"/>
      <c r="O4" s="2"/>
      <c r="P4" s="2"/>
    </row>
    <row r="5" spans="1:16">
      <c r="A5" s="1" t="s">
        <v>3</v>
      </c>
      <c r="B5" s="2">
        <f>Input!B7</f>
        <v>54000</v>
      </c>
      <c r="C5" s="2"/>
      <c r="D5" s="2">
        <f>Input!B22</f>
        <v>0</v>
      </c>
      <c r="E5" s="46">
        <f>B5+D5</f>
        <v>54000</v>
      </c>
      <c r="F5" s="2">
        <f>B5/Input!$B$2</f>
        <v>15428.571428571429</v>
      </c>
      <c r="G5" s="2">
        <f>B5-F5</f>
        <v>38571.428571428572</v>
      </c>
      <c r="H5" s="2"/>
      <c r="J5" s="2"/>
      <c r="K5" s="2"/>
      <c r="L5" s="2"/>
      <c r="M5" s="2"/>
      <c r="N5" s="2"/>
      <c r="O5" s="2"/>
      <c r="P5" s="2"/>
    </row>
    <row r="6" spans="1:16">
      <c r="A6" s="1" t="s">
        <v>4</v>
      </c>
      <c r="B6" s="2">
        <f>Input!B8</f>
        <v>18000</v>
      </c>
      <c r="C6" s="2"/>
      <c r="D6" s="2">
        <f>Input!B23</f>
        <v>0</v>
      </c>
      <c r="E6" s="46">
        <f>B6+D6</f>
        <v>18000</v>
      </c>
      <c r="F6" s="2">
        <f>B6/Input!$B$2</f>
        <v>5142.8571428571431</v>
      </c>
      <c r="G6" s="2">
        <f>B6-F6</f>
        <v>12857.142857142857</v>
      </c>
      <c r="H6" s="2"/>
      <c r="J6" s="2"/>
      <c r="K6" s="2"/>
      <c r="L6" s="2"/>
      <c r="M6" s="2"/>
      <c r="N6" s="2"/>
      <c r="O6" s="2"/>
      <c r="P6" s="2"/>
    </row>
    <row r="7" spans="1:16">
      <c r="A7" s="1" t="s">
        <v>5</v>
      </c>
      <c r="B7" s="2">
        <f>Input!B9</f>
        <v>3500</v>
      </c>
      <c r="C7" s="2"/>
      <c r="D7" s="2">
        <f>Input!B24</f>
        <v>500</v>
      </c>
      <c r="E7" s="46">
        <f>B7+D7</f>
        <v>4000</v>
      </c>
      <c r="F7" s="2">
        <f>B7/Input!$B$2</f>
        <v>1000</v>
      </c>
      <c r="G7" s="2">
        <f>B7-F7</f>
        <v>2500</v>
      </c>
      <c r="H7" s="2"/>
      <c r="J7" s="2"/>
      <c r="K7" s="2"/>
      <c r="L7" s="2"/>
      <c r="M7" s="2"/>
      <c r="N7" s="2"/>
      <c r="O7" s="2"/>
      <c r="P7" s="2"/>
    </row>
    <row r="8" spans="1:16">
      <c r="A8" s="1" t="s">
        <v>6</v>
      </c>
      <c r="B8" s="2">
        <f>Input!B10</f>
        <v>2500</v>
      </c>
      <c r="C8" s="2"/>
      <c r="D8" s="2">
        <f>Input!B25</f>
        <v>3500</v>
      </c>
      <c r="E8" s="46">
        <f>B8+D8</f>
        <v>6000</v>
      </c>
      <c r="F8" s="2">
        <f>B8/Input!$B$2</f>
        <v>714.28571428571433</v>
      </c>
      <c r="G8" s="2">
        <f>B8-F8</f>
        <v>1785.7142857142858</v>
      </c>
      <c r="H8" s="2"/>
      <c r="J8" s="2"/>
      <c r="K8" s="2"/>
      <c r="L8" s="2"/>
      <c r="M8" s="2"/>
      <c r="N8" s="2"/>
      <c r="O8" s="2"/>
      <c r="P8" s="2"/>
    </row>
    <row r="9" spans="1:16">
      <c r="A9" s="1" t="s">
        <v>7</v>
      </c>
      <c r="B9" s="2">
        <f>Input!B11</f>
        <v>2500</v>
      </c>
      <c r="C9" s="2"/>
      <c r="D9" s="2">
        <f>Input!B26</f>
        <v>6500</v>
      </c>
      <c r="E9" s="46">
        <f>B9+D9</f>
        <v>9000</v>
      </c>
      <c r="F9" s="2">
        <f>B9/Input!$B$2</f>
        <v>714.28571428571433</v>
      </c>
      <c r="G9" s="2">
        <f>B9-F9</f>
        <v>1785.7142857142858</v>
      </c>
      <c r="H9" s="2"/>
      <c r="J9" s="2"/>
      <c r="K9" s="2"/>
      <c r="L9" s="2"/>
      <c r="M9" s="2"/>
      <c r="N9" s="2"/>
      <c r="O9" s="2"/>
      <c r="P9" s="2"/>
    </row>
    <row r="10" spans="1:16">
      <c r="A10" s="1" t="s">
        <v>8</v>
      </c>
      <c r="B10" s="2">
        <f>Input!B12</f>
        <v>2500</v>
      </c>
      <c r="C10" s="2"/>
      <c r="D10" s="2">
        <f>Input!B27</f>
        <v>4000</v>
      </c>
      <c r="E10" s="46">
        <f>B10+D10</f>
        <v>6500</v>
      </c>
      <c r="F10" s="2">
        <f>B10/Input!$B$2</f>
        <v>714.28571428571433</v>
      </c>
      <c r="G10" s="2">
        <f>B10-F10</f>
        <v>1785.7142857142858</v>
      </c>
      <c r="H10" s="2"/>
      <c r="J10" s="2"/>
      <c r="K10" s="2"/>
      <c r="L10" s="2"/>
      <c r="M10" s="2"/>
      <c r="N10" s="2"/>
      <c r="O10" s="2"/>
      <c r="P10" s="2"/>
    </row>
    <row r="11" spans="1:16">
      <c r="A11" s="1" t="s">
        <v>9</v>
      </c>
      <c r="B11" s="2">
        <f>Input!B13</f>
        <v>3000</v>
      </c>
      <c r="C11" s="2"/>
      <c r="D11" s="2">
        <f>Input!B28</f>
        <v>500</v>
      </c>
      <c r="E11" s="46">
        <f>B11+D11</f>
        <v>3500</v>
      </c>
      <c r="F11" s="2">
        <f>B11/Input!$B$2</f>
        <v>857.14285714285711</v>
      </c>
      <c r="G11" s="2">
        <f>B11-F11</f>
        <v>2142.8571428571431</v>
      </c>
      <c r="H11" s="2"/>
      <c r="J11" s="2"/>
      <c r="K11" s="2"/>
      <c r="L11" s="2"/>
      <c r="M11" s="2"/>
      <c r="O11" s="2"/>
      <c r="P11" s="2"/>
    </row>
    <row r="12" spans="1:16">
      <c r="A12" s="1" t="s">
        <v>10</v>
      </c>
      <c r="B12" s="2">
        <f>Input!B14</f>
        <v>11000</v>
      </c>
      <c r="C12" s="2"/>
      <c r="D12" s="2">
        <f>Input!B29</f>
        <v>0</v>
      </c>
      <c r="E12" s="46">
        <f>B12+D12</f>
        <v>11000</v>
      </c>
      <c r="F12" s="2">
        <f>B12/Input!$B$2</f>
        <v>3142.8571428571427</v>
      </c>
      <c r="G12" s="2">
        <f>B12-F12</f>
        <v>7857.1428571428569</v>
      </c>
      <c r="H12" s="2"/>
      <c r="J12" s="2"/>
      <c r="K12" s="2"/>
      <c r="L12" s="2"/>
      <c r="M12" s="2"/>
      <c r="O12" s="2"/>
      <c r="P12" s="2"/>
    </row>
    <row r="13" spans="1:16">
      <c r="A13" s="1" t="s">
        <v>11</v>
      </c>
      <c r="B13" s="2">
        <f>Input!B15</f>
        <v>43000</v>
      </c>
      <c r="C13" s="2"/>
      <c r="D13" s="2">
        <f>Input!B30</f>
        <v>0</v>
      </c>
      <c r="E13" s="46">
        <f>B13+D13</f>
        <v>43000</v>
      </c>
      <c r="F13" s="2">
        <f>B13/Input!$B$2</f>
        <v>12285.714285714286</v>
      </c>
      <c r="G13" s="2">
        <f>B13-F13</f>
        <v>30714.285714285714</v>
      </c>
      <c r="H13" s="2"/>
      <c r="J13" s="2"/>
      <c r="K13" s="2"/>
      <c r="L13" s="2"/>
      <c r="M13" s="2"/>
      <c r="O13" s="2"/>
      <c r="P13" s="2"/>
    </row>
    <row r="14" spans="1:16">
      <c r="A14" s="1" t="s">
        <v>12</v>
      </c>
      <c r="B14" s="2">
        <f>Input!B16</f>
        <v>70000</v>
      </c>
      <c r="C14" s="2"/>
      <c r="D14" s="2">
        <f>Input!B31</f>
        <v>0</v>
      </c>
      <c r="E14" s="46">
        <f>B14+D14</f>
        <v>70000</v>
      </c>
      <c r="F14" s="2">
        <f>B14/Input!$B$2</f>
        <v>20000</v>
      </c>
      <c r="G14" s="2">
        <f>B14-F14</f>
        <v>50000</v>
      </c>
      <c r="H14" s="2"/>
      <c r="J14" s="2"/>
      <c r="K14" s="2"/>
      <c r="L14" s="2"/>
      <c r="M14" s="2"/>
      <c r="O14" s="2"/>
      <c r="P14" s="2"/>
    </row>
    <row r="15" spans="1:16">
      <c r="A15" s="1" t="s">
        <v>13</v>
      </c>
      <c r="B15" s="2">
        <f>Input!B17</f>
        <v>359500</v>
      </c>
      <c r="C15" s="2"/>
      <c r="D15" s="2">
        <f>Input!B32</f>
        <v>15000</v>
      </c>
      <c r="E15" s="46">
        <f>B15+D15</f>
        <v>374500</v>
      </c>
      <c r="F15" s="2">
        <f>B15/Input!$B$2</f>
        <v>102714.28571428571</v>
      </c>
      <c r="G15" s="2">
        <f>B15-F15</f>
        <v>256785.71428571429</v>
      </c>
      <c r="H15" s="2"/>
      <c r="J15" s="13"/>
      <c r="K15" s="13"/>
      <c r="L15" s="2"/>
      <c r="M15" s="2"/>
    </row>
    <row r="16" spans="1:16">
      <c r="J16" s="13"/>
      <c r="K16" s="13"/>
    </row>
    <row r="17" spans="1:16">
      <c r="A17" s="28" t="s">
        <v>16</v>
      </c>
      <c r="B17" s="29"/>
      <c r="C17" s="29"/>
      <c r="D17" s="30"/>
      <c r="E17" s="31" t="s">
        <v>14</v>
      </c>
      <c r="F17" s="31"/>
      <c r="G17" s="31"/>
      <c r="H17" s="31"/>
      <c r="I17" s="32"/>
      <c r="J17" s="33" t="s">
        <v>78</v>
      </c>
      <c r="K17" s="33"/>
      <c r="L17" s="33"/>
      <c r="M17" s="33"/>
      <c r="N17" s="33"/>
      <c r="O17" s="34"/>
    </row>
    <row r="18" spans="1:16">
      <c r="A18" s="28"/>
      <c r="B18" s="1" t="s">
        <v>88</v>
      </c>
      <c r="C18" s="1" t="s">
        <v>100</v>
      </c>
      <c r="D18" s="22" t="s">
        <v>75</v>
      </c>
      <c r="E18" s="12" t="s">
        <v>90</v>
      </c>
      <c r="F18" s="12" t="s">
        <v>89</v>
      </c>
      <c r="G18" s="12" t="s">
        <v>91</v>
      </c>
      <c r="H18" s="12" t="s">
        <v>102</v>
      </c>
      <c r="I18" s="24" t="s">
        <v>92</v>
      </c>
      <c r="J18" s="13" t="s">
        <v>90</v>
      </c>
      <c r="K18" s="13" t="s">
        <v>89</v>
      </c>
      <c r="L18" s="1" t="s">
        <v>91</v>
      </c>
      <c r="M18" s="1" t="s">
        <v>102</v>
      </c>
      <c r="N18" s="22" t="s">
        <v>92</v>
      </c>
      <c r="O18" s="22" t="s">
        <v>104</v>
      </c>
    </row>
    <row r="19" spans="1:16">
      <c r="A19" s="22" t="s">
        <v>1</v>
      </c>
      <c r="B19" s="2">
        <f>E3</f>
        <v>78500</v>
      </c>
      <c r="C19" s="2">
        <f>F3</f>
        <v>22428.571428571428</v>
      </c>
      <c r="D19" s="23">
        <f ca="1">Strømpris_År!B33</f>
        <v>0.50048999999999999</v>
      </c>
      <c r="E19" s="2">
        <f ca="1">D19*B19</f>
        <v>39288.464999999997</v>
      </c>
      <c r="F19" s="2">
        <f>((Nettleie!$C$2+Nettleie!$D$2)*Beregning!B19)+Nettleie!$B$2</f>
        <v>35678.496666666666</v>
      </c>
      <c r="G19" s="2">
        <f ca="1">E19+F19</f>
        <v>74966.96166666667</v>
      </c>
      <c r="H19" s="2">
        <f ca="1">G19*0.25</f>
        <v>18741.740416666667</v>
      </c>
      <c r="I19" s="25">
        <f ca="1">H19+G19</f>
        <v>93708.702083333337</v>
      </c>
      <c r="J19" s="2">
        <f ca="1">C19*D19</f>
        <v>11225.275714285714</v>
      </c>
      <c r="K19" s="2">
        <f>((Nettleie!$C$2+Nettleie!$D$2)*Beregning!C19)+Nettleie!$B$2</f>
        <v>10312.903809523808</v>
      </c>
      <c r="L19" s="2">
        <f ca="1">J19+K19</f>
        <v>21538.179523809522</v>
      </c>
      <c r="M19" s="2">
        <f ca="1">L19*0.25</f>
        <v>5384.5448809523805</v>
      </c>
      <c r="N19" s="25">
        <f ca="1">M19+L19</f>
        <v>26922.724404761902</v>
      </c>
      <c r="O19" s="26">
        <f t="shared" ref="O19:O30" ca="1" si="0">I19-N19</f>
        <v>66785.977678571435</v>
      </c>
    </row>
    <row r="20" spans="1:16">
      <c r="A20" s="22" t="s">
        <v>2</v>
      </c>
      <c r="B20" s="2">
        <f>E4</f>
        <v>71000</v>
      </c>
      <c r="C20" s="2">
        <f t="shared" ref="C20:C30" si="1">F4</f>
        <v>20285.714285714286</v>
      </c>
      <c r="D20" s="23">
        <f ca="1">Strømpris_År!B34</f>
        <v>0.54507000000000005</v>
      </c>
      <c r="E20" s="2">
        <f ca="1">D20*B20</f>
        <v>38699.97</v>
      </c>
      <c r="F20" s="2">
        <f>((Nettleie!$C$2+Nettleie!$D$2)*Beregning!B20)+Nettleie!$B$2</f>
        <v>32285.646666666667</v>
      </c>
      <c r="G20" s="2">
        <f t="shared" ref="G20:G30" ca="1" si="2">E20+F20</f>
        <v>70985.616666666669</v>
      </c>
      <c r="H20" s="2">
        <f t="shared" ref="H20:H30" ca="1" si="3">G20*0.25</f>
        <v>17746.404166666667</v>
      </c>
      <c r="I20" s="25">
        <f t="shared" ref="I20:I30" ca="1" si="4">H20+G20</f>
        <v>88732.020833333343</v>
      </c>
      <c r="J20" s="2">
        <f t="shared" ref="J20:J30" ca="1" si="5">C20*D20</f>
        <v>11057.134285714286</v>
      </c>
      <c r="K20" s="2">
        <f>((Nettleie!$C$2+Nettleie!$D$2)*Beregning!C20)+Nettleie!$B$2</f>
        <v>9343.5180952380942</v>
      </c>
      <c r="L20" s="2">
        <f t="shared" ref="L20:L30" ca="1" si="6">J20+K20</f>
        <v>20400.652380952379</v>
      </c>
      <c r="M20" s="2">
        <f t="shared" ref="M20:M30" ca="1" si="7">L20*0.25</f>
        <v>5100.1630952380947</v>
      </c>
      <c r="N20" s="25">
        <f t="shared" ref="N20:N30" ca="1" si="8">M20+L20</f>
        <v>25500.815476190473</v>
      </c>
      <c r="O20" s="26">
        <f t="shared" ca="1" si="0"/>
        <v>63231.20535714287</v>
      </c>
    </row>
    <row r="21" spans="1:16">
      <c r="A21" s="22" t="s">
        <v>3</v>
      </c>
      <c r="B21" s="2">
        <f>E5</f>
        <v>54000</v>
      </c>
      <c r="C21" s="2">
        <f t="shared" si="1"/>
        <v>15428.571428571429</v>
      </c>
      <c r="D21" s="23">
        <f ca="1">Strømpris_År!B35</f>
        <v>0.42130000000000001</v>
      </c>
      <c r="E21" s="2">
        <f ca="1">D21*B21</f>
        <v>22750.2</v>
      </c>
      <c r="F21" s="2">
        <f>((Nettleie!$C$2+Nettleie!$D$2)*Beregning!B21)+Nettleie!$B$2</f>
        <v>24595.186666666668</v>
      </c>
      <c r="G21" s="2">
        <f t="shared" ca="1" si="2"/>
        <v>47345.386666666673</v>
      </c>
      <c r="H21" s="2">
        <f t="shared" ca="1" si="3"/>
        <v>11836.346666666668</v>
      </c>
      <c r="I21" s="25">
        <f t="shared" ca="1" si="4"/>
        <v>59181.733333333337</v>
      </c>
      <c r="J21" s="2">
        <f t="shared" ca="1" si="5"/>
        <v>6500.0571428571429</v>
      </c>
      <c r="K21" s="2">
        <f>((Nettleie!$C$2+Nettleie!$D$2)*Beregning!C21)+Nettleie!$B$2</f>
        <v>7146.2438095238103</v>
      </c>
      <c r="L21" s="2">
        <f t="shared" ca="1" si="6"/>
        <v>13646.300952380952</v>
      </c>
      <c r="M21" s="2">
        <f t="shared" ca="1" si="7"/>
        <v>3411.5752380952381</v>
      </c>
      <c r="N21" s="25">
        <f t="shared" ca="1" si="8"/>
        <v>17057.876190476192</v>
      </c>
      <c r="O21" s="26">
        <f t="shared" ca="1" si="0"/>
        <v>42123.857142857145</v>
      </c>
    </row>
    <row r="22" spans="1:16">
      <c r="A22" s="22" t="s">
        <v>4</v>
      </c>
      <c r="B22" s="2">
        <f>E6</f>
        <v>18000</v>
      </c>
      <c r="C22" s="2">
        <f t="shared" si="1"/>
        <v>5142.8571428571431</v>
      </c>
      <c r="D22" s="23">
        <f ca="1">Strømpris_År!B36</f>
        <v>0.45213999999999999</v>
      </c>
      <c r="E22" s="2">
        <f ca="1">D22*B22</f>
        <v>8138.5199999999995</v>
      </c>
      <c r="F22" s="2">
        <f>((Nettleie!$C$2+Nettleie!$D$2)*Beregning!B22)+Nettleie!$B$2</f>
        <v>8309.5066666666662</v>
      </c>
      <c r="G22" s="2">
        <f t="shared" ca="1" si="2"/>
        <v>16448.026666666665</v>
      </c>
      <c r="H22" s="2">
        <f t="shared" ca="1" si="3"/>
        <v>4112.0066666666662</v>
      </c>
      <c r="I22" s="25">
        <f t="shared" ca="1" si="4"/>
        <v>20560.033333333333</v>
      </c>
      <c r="J22" s="2">
        <f t="shared" ca="1" si="5"/>
        <v>2325.2914285714287</v>
      </c>
      <c r="K22" s="2">
        <f>((Nettleie!$C$2+Nettleie!$D$2)*Beregning!C22)+Nettleie!$B$2</f>
        <v>2493.192380952381</v>
      </c>
      <c r="L22" s="2">
        <f t="shared" ca="1" si="6"/>
        <v>4818.4838095238101</v>
      </c>
      <c r="M22" s="2">
        <f t="shared" ca="1" si="7"/>
        <v>1204.6209523809525</v>
      </c>
      <c r="N22" s="25">
        <f t="shared" ca="1" si="8"/>
        <v>6023.1047619047622</v>
      </c>
      <c r="O22" s="26">
        <f t="shared" ca="1" si="0"/>
        <v>14536.928571428571</v>
      </c>
    </row>
    <row r="23" spans="1:16">
      <c r="A23" s="22" t="s">
        <v>5</v>
      </c>
      <c r="B23" s="2">
        <f>E7</f>
        <v>4000</v>
      </c>
      <c r="C23" s="2">
        <f t="shared" si="1"/>
        <v>1000</v>
      </c>
      <c r="D23" s="23">
        <f ca="1">Strømpris_År!B37</f>
        <v>0.48574000000000001</v>
      </c>
      <c r="E23" s="2">
        <f ca="1">D23*B23</f>
        <v>1942.96</v>
      </c>
      <c r="F23" s="2">
        <f>((Nettleie!$C$2+Nettleie!$D$2)*Beregning!B23)+Nettleie!$B$2</f>
        <v>1976.1866666666667</v>
      </c>
      <c r="G23" s="2">
        <f t="shared" ca="1" si="2"/>
        <v>3919.1466666666665</v>
      </c>
      <c r="H23" s="2">
        <f t="shared" ca="1" si="3"/>
        <v>979.78666666666663</v>
      </c>
      <c r="I23" s="25">
        <f t="shared" ca="1" si="4"/>
        <v>4898.9333333333334</v>
      </c>
      <c r="J23" s="2">
        <f t="shared" ca="1" si="5"/>
        <v>485.74</v>
      </c>
      <c r="K23" s="2">
        <f>((Nettleie!$C$2+Nettleie!$D$2)*Beregning!C23)+Nettleie!$B$2</f>
        <v>619.04666666666662</v>
      </c>
      <c r="L23" s="2">
        <f t="shared" ca="1" si="6"/>
        <v>1104.7866666666666</v>
      </c>
      <c r="M23" s="2">
        <f t="shared" ca="1" si="7"/>
        <v>276.19666666666666</v>
      </c>
      <c r="N23" s="25">
        <f t="shared" ca="1" si="8"/>
        <v>1380.9833333333333</v>
      </c>
      <c r="O23" s="26">
        <f t="shared" ca="1" si="0"/>
        <v>3517.95</v>
      </c>
    </row>
    <row r="24" spans="1:16">
      <c r="A24" s="22" t="s">
        <v>6</v>
      </c>
      <c r="B24" s="2">
        <f>E8</f>
        <v>6000</v>
      </c>
      <c r="C24" s="2">
        <f t="shared" si="1"/>
        <v>714.28571428571433</v>
      </c>
      <c r="D24" s="23">
        <f ca="1">Strømpris_År!B38</f>
        <v>0.46911999999999998</v>
      </c>
      <c r="E24" s="2">
        <f ca="1">D24*B24</f>
        <v>2814.72</v>
      </c>
      <c r="F24" s="2">
        <f>((Nettleie!$C$2+Nettleie!$D$2)*Beregning!B24)+Nettleie!$B$2</f>
        <v>2880.9466666666667</v>
      </c>
      <c r="G24" s="2">
        <f t="shared" ca="1" si="2"/>
        <v>5695.6666666666661</v>
      </c>
      <c r="H24" s="2">
        <f t="shared" ca="1" si="3"/>
        <v>1423.9166666666665</v>
      </c>
      <c r="I24" s="25">
        <f t="shared" ca="1" si="4"/>
        <v>7119.5833333333321</v>
      </c>
      <c r="J24" s="2">
        <f t="shared" ca="1" si="5"/>
        <v>335.08571428571429</v>
      </c>
      <c r="K24" s="2">
        <f>((Nettleie!$C$2+Nettleie!$D$2)*Beregning!C24)+Nettleie!$B$2</f>
        <v>489.79523809523812</v>
      </c>
      <c r="L24" s="2">
        <f t="shared" ca="1" si="6"/>
        <v>824.88095238095241</v>
      </c>
      <c r="M24" s="2">
        <f t="shared" ca="1" si="7"/>
        <v>206.2202380952381</v>
      </c>
      <c r="N24" s="25">
        <f t="shared" ca="1" si="8"/>
        <v>1031.1011904761906</v>
      </c>
      <c r="O24" s="26">
        <f t="shared" ca="1" si="0"/>
        <v>6088.4821428571413</v>
      </c>
    </row>
    <row r="25" spans="1:16">
      <c r="A25" s="22" t="s">
        <v>7</v>
      </c>
      <c r="B25" s="2">
        <f>E9</f>
        <v>9000</v>
      </c>
      <c r="C25" s="2">
        <f t="shared" si="1"/>
        <v>714.28571428571433</v>
      </c>
      <c r="D25" s="23">
        <f ca="1">Strømpris_År!B39</f>
        <v>0.57647000000000004</v>
      </c>
      <c r="E25" s="2">
        <f ca="1">D25*B25</f>
        <v>5188.2300000000005</v>
      </c>
      <c r="F25" s="2">
        <f>((Nettleie!$C$2+Nettleie!$D$2)*Beregning!B25)+Nettleie!$B$2</f>
        <v>4238.086666666667</v>
      </c>
      <c r="G25" s="2">
        <f t="shared" ca="1" si="2"/>
        <v>9426.3166666666675</v>
      </c>
      <c r="H25" s="2">
        <f t="shared" ca="1" si="3"/>
        <v>2356.5791666666669</v>
      </c>
      <c r="I25" s="25">
        <f t="shared" ca="1" si="4"/>
        <v>11782.895833333334</v>
      </c>
      <c r="J25" s="2">
        <f t="shared" ca="1" si="5"/>
        <v>411.76428571428579</v>
      </c>
      <c r="K25" s="2">
        <f>((Nettleie!$C$2+Nettleie!$D$2)*Beregning!C25)+Nettleie!$B$2</f>
        <v>489.79523809523812</v>
      </c>
      <c r="L25" s="2">
        <f t="shared" ca="1" si="6"/>
        <v>901.55952380952385</v>
      </c>
      <c r="M25" s="2">
        <f t="shared" ca="1" si="7"/>
        <v>225.38988095238096</v>
      </c>
      <c r="N25" s="25">
        <f t="shared" ca="1" si="8"/>
        <v>1126.9494047619048</v>
      </c>
      <c r="O25" s="26">
        <f t="shared" ca="1" si="0"/>
        <v>10655.946428571429</v>
      </c>
    </row>
    <row r="26" spans="1:16">
      <c r="A26" s="22" t="s">
        <v>8</v>
      </c>
      <c r="B26" s="2">
        <f>E10</f>
        <v>6500</v>
      </c>
      <c r="C26" s="2">
        <f t="shared" si="1"/>
        <v>714.28571428571433</v>
      </c>
      <c r="D26" s="23">
        <f ca="1">Strømpris_År!B40</f>
        <v>0.46911999999999998</v>
      </c>
      <c r="E26" s="2">
        <f ca="1">D26*B26</f>
        <v>3049.2799999999997</v>
      </c>
      <c r="F26" s="2">
        <f>((Nettleie!$C$2+Nettleie!$D$2)*Beregning!B26)+Nettleie!$B$2</f>
        <v>3107.1366666666668</v>
      </c>
      <c r="G26" s="2">
        <f t="shared" ca="1" si="2"/>
        <v>6156.4166666666661</v>
      </c>
      <c r="H26" s="2">
        <f t="shared" ca="1" si="3"/>
        <v>1539.1041666666665</v>
      </c>
      <c r="I26" s="25">
        <f t="shared" ca="1" si="4"/>
        <v>7695.5208333333321</v>
      </c>
      <c r="J26" s="2">
        <f t="shared" ca="1" si="5"/>
        <v>335.08571428571429</v>
      </c>
      <c r="K26" s="2">
        <f>((Nettleie!$C$2+Nettleie!$D$2)*Beregning!C26)+Nettleie!$B$2</f>
        <v>489.79523809523812</v>
      </c>
      <c r="L26" s="2">
        <f t="shared" ca="1" si="6"/>
        <v>824.88095238095241</v>
      </c>
      <c r="M26" s="2">
        <f t="shared" ca="1" si="7"/>
        <v>206.2202380952381</v>
      </c>
      <c r="N26" s="25">
        <f t="shared" ca="1" si="8"/>
        <v>1031.1011904761906</v>
      </c>
      <c r="O26" s="26">
        <f t="shared" ca="1" si="0"/>
        <v>6664.4196428571413</v>
      </c>
    </row>
    <row r="27" spans="1:16">
      <c r="A27" s="22" t="s">
        <v>9</v>
      </c>
      <c r="B27" s="2">
        <f>E11</f>
        <v>3500</v>
      </c>
      <c r="C27" s="2">
        <f t="shared" si="1"/>
        <v>857.14285714285711</v>
      </c>
      <c r="D27" s="23">
        <f ca="1">Strømpris_År!B41</f>
        <v>0.48574000000000001</v>
      </c>
      <c r="E27" s="2">
        <f ca="1">D27*B27</f>
        <v>1700.09</v>
      </c>
      <c r="F27" s="2">
        <f>((Nettleie!$C$2+Nettleie!$D$2)*Beregning!B27)+Nettleie!$B$2</f>
        <v>1749.9966666666667</v>
      </c>
      <c r="G27" s="2">
        <f t="shared" ca="1" si="2"/>
        <v>3450.0866666666666</v>
      </c>
      <c r="H27" s="2">
        <f t="shared" ca="1" si="3"/>
        <v>862.52166666666665</v>
      </c>
      <c r="I27" s="25">
        <f t="shared" ca="1" si="4"/>
        <v>4312.6083333333336</v>
      </c>
      <c r="J27" s="2">
        <f t="shared" ca="1" si="5"/>
        <v>416.3485714285714</v>
      </c>
      <c r="K27" s="2">
        <f>((Nettleie!$C$2+Nettleie!$D$2)*Beregning!C27)+Nettleie!$B$2</f>
        <v>554.42095238095237</v>
      </c>
      <c r="L27" s="2">
        <f t="shared" ca="1" si="6"/>
        <v>970.76952380952378</v>
      </c>
      <c r="M27" s="2">
        <f t="shared" ca="1" si="7"/>
        <v>242.69238095238094</v>
      </c>
      <c r="N27" s="25">
        <f t="shared" ca="1" si="8"/>
        <v>1213.4619047619046</v>
      </c>
      <c r="O27" s="26">
        <f t="shared" ca="1" si="0"/>
        <v>3099.1464285714292</v>
      </c>
    </row>
    <row r="28" spans="1:16">
      <c r="A28" s="22" t="s">
        <v>10</v>
      </c>
      <c r="B28" s="2">
        <f>E12</f>
        <v>11000</v>
      </c>
      <c r="C28" s="2">
        <f t="shared" si="1"/>
        <v>3142.8571428571427</v>
      </c>
      <c r="D28" s="23">
        <f ca="1">Strømpris_År!B42</f>
        <v>0.45213999999999999</v>
      </c>
      <c r="E28" s="2">
        <f ca="1">D28*B28</f>
        <v>4973.54</v>
      </c>
      <c r="F28" s="2">
        <f>((Nettleie!$C$2+Nettleie!$D$2)*Beregning!B28)+Nettleie!$B$2</f>
        <v>5142.8466666666673</v>
      </c>
      <c r="G28" s="2">
        <f t="shared" ca="1" si="2"/>
        <v>10116.386666666667</v>
      </c>
      <c r="H28" s="2">
        <f t="shared" ca="1" si="3"/>
        <v>2529.0966666666668</v>
      </c>
      <c r="I28" s="25">
        <f t="shared" ca="1" si="4"/>
        <v>12645.483333333334</v>
      </c>
      <c r="J28" s="2">
        <f t="shared" ca="1" si="5"/>
        <v>1421.0114285714285</v>
      </c>
      <c r="K28" s="2">
        <f>((Nettleie!$C$2+Nettleie!$D$2)*Beregning!C28)+Nettleie!$B$2</f>
        <v>1588.432380952381</v>
      </c>
      <c r="L28" s="2">
        <f t="shared" ca="1" si="6"/>
        <v>3009.4438095238093</v>
      </c>
      <c r="M28" s="2">
        <f t="shared" ca="1" si="7"/>
        <v>752.36095238095231</v>
      </c>
      <c r="N28" s="25">
        <f t="shared" ca="1" si="8"/>
        <v>3761.8047619047616</v>
      </c>
      <c r="O28" s="26">
        <f t="shared" ca="1" si="0"/>
        <v>8883.6785714285725</v>
      </c>
    </row>
    <row r="29" spans="1:16">
      <c r="A29" s="22" t="s">
        <v>11</v>
      </c>
      <c r="B29" s="2">
        <f>E13</f>
        <v>43000</v>
      </c>
      <c r="C29" s="2">
        <f t="shared" si="1"/>
        <v>12285.714285714286</v>
      </c>
      <c r="D29" s="23">
        <f ca="1">Strømpris_År!B43</f>
        <v>0.42130000000000001</v>
      </c>
      <c r="E29" s="2">
        <f ca="1">D29*B29</f>
        <v>18115.900000000001</v>
      </c>
      <c r="F29" s="2">
        <f>((Nettleie!$C$2+Nettleie!$D$2)*Beregning!B29)+Nettleie!$B$2</f>
        <v>19619.006666666668</v>
      </c>
      <c r="G29" s="2">
        <f t="shared" ca="1" si="2"/>
        <v>37734.906666666669</v>
      </c>
      <c r="H29" s="2">
        <f t="shared" ca="1" si="3"/>
        <v>9433.7266666666674</v>
      </c>
      <c r="I29" s="25">
        <f t="shared" ca="1" si="4"/>
        <v>47168.633333333339</v>
      </c>
      <c r="J29" s="2">
        <f t="shared" ca="1" si="5"/>
        <v>5175.971428571429</v>
      </c>
      <c r="K29" s="2">
        <f>((Nettleie!$C$2+Nettleie!$D$2)*Beregning!C29)+Nettleie!$B$2</f>
        <v>5724.4780952380961</v>
      </c>
      <c r="L29" s="2">
        <f t="shared" ca="1" si="6"/>
        <v>10900.449523809526</v>
      </c>
      <c r="M29" s="2">
        <f t="shared" ca="1" si="7"/>
        <v>2725.1123809523815</v>
      </c>
      <c r="N29" s="25">
        <f t="shared" ca="1" si="8"/>
        <v>13625.561904761907</v>
      </c>
      <c r="O29" s="26">
        <f t="shared" ca="1" si="0"/>
        <v>33543.071428571435</v>
      </c>
    </row>
    <row r="30" spans="1:16">
      <c r="A30" s="22" t="s">
        <v>12</v>
      </c>
      <c r="B30" s="2">
        <f>E14</f>
        <v>70000</v>
      </c>
      <c r="C30" s="2">
        <f t="shared" si="1"/>
        <v>20000</v>
      </c>
      <c r="D30" s="23">
        <f ca="1">Strømpris_År!B44</f>
        <v>0.21415000000000001</v>
      </c>
      <c r="E30" s="2">
        <f ca="1">D30*B30</f>
        <v>14990.5</v>
      </c>
      <c r="F30" s="2">
        <f>((Nettleie!$C$2+Nettleie!$D$2)*Beregning!B30)+Nettleie!$B$2</f>
        <v>31833.266666666666</v>
      </c>
      <c r="G30" s="2">
        <f t="shared" ca="1" si="2"/>
        <v>46823.766666666663</v>
      </c>
      <c r="H30" s="2">
        <f t="shared" ca="1" si="3"/>
        <v>11705.941666666666</v>
      </c>
      <c r="I30" s="25">
        <f t="shared" ca="1" si="4"/>
        <v>58529.708333333328</v>
      </c>
      <c r="J30" s="2">
        <f t="shared" ca="1" si="5"/>
        <v>4283</v>
      </c>
      <c r="K30" s="2">
        <f>((Nettleie!$C$2+Nettleie!$D$2)*Beregning!C30)+Nettleie!$B$2</f>
        <v>9214.2666666666664</v>
      </c>
      <c r="L30" s="2">
        <f t="shared" ca="1" si="6"/>
        <v>13497.266666666666</v>
      </c>
      <c r="M30" s="2">
        <f t="shared" ca="1" si="7"/>
        <v>3374.3166666666666</v>
      </c>
      <c r="N30" s="25">
        <f t="shared" ca="1" si="8"/>
        <v>16871.583333333332</v>
      </c>
      <c r="O30" s="26">
        <f t="shared" ca="1" si="0"/>
        <v>41658.125</v>
      </c>
    </row>
    <row r="31" spans="1:16">
      <c r="A31" s="22" t="s">
        <v>13</v>
      </c>
      <c r="B31" s="2">
        <f>SUM(B19:B30)</f>
        <v>374500</v>
      </c>
      <c r="C31" s="2">
        <f>SUM(C19:C30)</f>
        <v>102714.28571428571</v>
      </c>
      <c r="D31" s="23">
        <f ca="1">SUM(D19:D30)</f>
        <v>5.4927799999999998</v>
      </c>
      <c r="E31" s="2">
        <f ca="1">SUM(E19:E30)</f>
        <v>161652.375</v>
      </c>
      <c r="F31" s="2">
        <f>SUM(F19:F30)</f>
        <v>171416.31000000003</v>
      </c>
      <c r="G31" s="2">
        <f ca="1">SUM(G19:G30)</f>
        <v>333068.685</v>
      </c>
      <c r="H31" s="2">
        <f ca="1">SUM(H19:H30)</f>
        <v>83267.171249999999</v>
      </c>
      <c r="I31" s="25">
        <f ca="1">SUM(I19:I30)</f>
        <v>416335.85625000001</v>
      </c>
      <c r="J31" s="2">
        <f ca="1">SUM(J19:J30)</f>
        <v>43971.765714285713</v>
      </c>
      <c r="K31" s="2">
        <f>SUM(K19:K30)</f>
        <v>48465.888571428572</v>
      </c>
      <c r="L31" s="2">
        <f ca="1">SUM(L19:L30)</f>
        <v>92437.654285714292</v>
      </c>
      <c r="M31" s="2">
        <f ca="1">SUM(M19:M30)</f>
        <v>23109.413571428573</v>
      </c>
      <c r="N31" s="25">
        <f ca="1">SUM(N19:N30)</f>
        <v>115547.06785714284</v>
      </c>
      <c r="O31" s="26">
        <f ca="1">SUM(O19:O30)</f>
        <v>300788.78839285718</v>
      </c>
      <c r="P31" s="3"/>
    </row>
    <row r="32" spans="1:16">
      <c r="B32" s="2"/>
      <c r="C32" s="2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</row>
    <row r="33" spans="1:16">
      <c r="A33" s="28" t="s">
        <v>97</v>
      </c>
      <c r="B33" s="29"/>
      <c r="C33" s="29"/>
      <c r="D33" s="30"/>
      <c r="E33" s="31" t="s">
        <v>14</v>
      </c>
      <c r="F33" s="31"/>
      <c r="G33" s="31"/>
      <c r="H33" s="31"/>
      <c r="I33" s="32"/>
      <c r="J33" s="33" t="s">
        <v>78</v>
      </c>
      <c r="K33" s="33"/>
      <c r="L33" s="33"/>
      <c r="M33" s="33"/>
      <c r="N33" s="33"/>
      <c r="O33" s="34"/>
      <c r="P33" s="3"/>
    </row>
    <row r="34" spans="1:16">
      <c r="A34" s="28"/>
      <c r="B34" s="1" t="s">
        <v>88</v>
      </c>
      <c r="C34" s="1" t="s">
        <v>100</v>
      </c>
      <c r="D34" s="22" t="s">
        <v>75</v>
      </c>
      <c r="E34" s="12" t="s">
        <v>90</v>
      </c>
      <c r="F34" s="12" t="s">
        <v>89</v>
      </c>
      <c r="G34" s="12" t="s">
        <v>91</v>
      </c>
      <c r="H34" s="12" t="s">
        <v>102</v>
      </c>
      <c r="I34" s="24" t="s">
        <v>92</v>
      </c>
      <c r="J34" s="13" t="s">
        <v>90</v>
      </c>
      <c r="K34" s="13" t="s">
        <v>89</v>
      </c>
      <c r="L34" s="1" t="s">
        <v>91</v>
      </c>
      <c r="M34" s="1" t="s">
        <v>102</v>
      </c>
      <c r="N34" s="22" t="s">
        <v>92</v>
      </c>
      <c r="O34" s="22" t="s">
        <v>104</v>
      </c>
      <c r="P34" s="3"/>
    </row>
    <row r="35" spans="1:16">
      <c r="A35" s="22" t="s">
        <v>1</v>
      </c>
      <c r="B35" s="2">
        <f>E3</f>
        <v>78500</v>
      </c>
      <c r="C35" s="2">
        <f>F3</f>
        <v>22428.571428571428</v>
      </c>
      <c r="D35" s="23">
        <f ca="1">Strømpris_År!C33</f>
        <v>0.49908999999999998</v>
      </c>
      <c r="E35" s="2">
        <f ca="1">D35*B35</f>
        <v>39178.564999999995</v>
      </c>
      <c r="F35" s="2">
        <f>((Nettleie!$C$2+Nettleie!$D$2)*Beregning!B35)+Nettleie!$B$2</f>
        <v>35678.496666666666</v>
      </c>
      <c r="G35" s="2">
        <f ca="1">E35+F35</f>
        <v>74857.061666666661</v>
      </c>
      <c r="H35" s="2">
        <f ca="1">G35*0.25</f>
        <v>18714.265416666665</v>
      </c>
      <c r="I35" s="25">
        <f ca="1">H35+G35</f>
        <v>93571.327083333323</v>
      </c>
      <c r="J35" s="2">
        <f ca="1">C35*D35</f>
        <v>11193.875714285714</v>
      </c>
      <c r="K35" s="2">
        <f>((Nettleie!$C$2+Nettleie!$D$2)*Beregning!C35)+Nettleie!$B$2</f>
        <v>10312.903809523808</v>
      </c>
      <c r="L35" s="2">
        <f ca="1">J35+K35</f>
        <v>21506.77952380952</v>
      </c>
      <c r="M35" s="2">
        <f ca="1">L35*0.25</f>
        <v>5376.6948809523801</v>
      </c>
      <c r="N35" s="25">
        <f ca="1">M35+L35</f>
        <v>26883.474404761902</v>
      </c>
      <c r="O35" s="26">
        <f ca="1">I35-N35</f>
        <v>66687.85267857142</v>
      </c>
      <c r="P35" s="3"/>
    </row>
    <row r="36" spans="1:16">
      <c r="A36" s="22" t="s">
        <v>2</v>
      </c>
      <c r="B36" s="2">
        <f t="shared" ref="B36:C36" si="9">E4</f>
        <v>71000</v>
      </c>
      <c r="C36" s="2">
        <f t="shared" si="9"/>
        <v>20285.714285714286</v>
      </c>
      <c r="D36" s="23">
        <f ca="1">Strømpris_År!C34</f>
        <v>0.48791000000000001</v>
      </c>
      <c r="E36" s="2">
        <f ca="1">D36*B36</f>
        <v>34641.61</v>
      </c>
      <c r="F36" s="2">
        <f>((Nettleie!$C$2+Nettleie!$D$2)*Beregning!B36)+Nettleie!$B$2</f>
        <v>32285.646666666667</v>
      </c>
      <c r="G36" s="2">
        <f t="shared" ref="G36:G46" ca="1" si="10">E36+F36</f>
        <v>66927.256666666668</v>
      </c>
      <c r="H36" s="2">
        <f t="shared" ref="H36:H46" ca="1" si="11">G36*0.25</f>
        <v>16731.814166666667</v>
      </c>
      <c r="I36" s="25">
        <f t="shared" ref="I36:I46" ca="1" si="12">H36+G36</f>
        <v>83659.070833333331</v>
      </c>
      <c r="J36" s="2">
        <f t="shared" ref="J36:J46" ca="1" si="13">C36*D36</f>
        <v>9897.6028571428578</v>
      </c>
      <c r="K36" s="2">
        <f>((Nettleie!$C$2+Nettleie!$D$2)*Beregning!C36)+Nettleie!$B$2</f>
        <v>9343.5180952380942</v>
      </c>
      <c r="L36" s="2">
        <f t="shared" ref="L36:L46" ca="1" si="14">J36+K36</f>
        <v>19241.120952380952</v>
      </c>
      <c r="M36" s="2">
        <f t="shared" ref="M36:M46" ca="1" si="15">L36*0.25</f>
        <v>4810.280238095238</v>
      </c>
      <c r="N36" s="25">
        <f t="shared" ref="N36:N46" ca="1" si="16">M36+L36</f>
        <v>24051.40119047619</v>
      </c>
      <c r="O36" s="26">
        <f t="shared" ref="O35:O46" ca="1" si="17">I36-N36</f>
        <v>59607.669642857145</v>
      </c>
      <c r="P36" s="3"/>
    </row>
    <row r="37" spans="1:16">
      <c r="A37" s="22" t="s">
        <v>3</v>
      </c>
      <c r="B37" s="2">
        <f t="shared" ref="B37:C37" si="18">E5</f>
        <v>54000</v>
      </c>
      <c r="C37" s="2">
        <f t="shared" si="18"/>
        <v>15428.571428571429</v>
      </c>
      <c r="D37" s="23">
        <f ca="1">Strømpris_År!C35</f>
        <v>0.42122000000000004</v>
      </c>
      <c r="E37" s="2">
        <f ca="1">D37*B37</f>
        <v>22745.88</v>
      </c>
      <c r="F37" s="2">
        <f>((Nettleie!$C$2+Nettleie!$D$2)*Beregning!B37)+Nettleie!$B$2</f>
        <v>24595.186666666668</v>
      </c>
      <c r="G37" s="2">
        <f t="shared" ca="1" si="10"/>
        <v>47341.066666666666</v>
      </c>
      <c r="H37" s="2">
        <f t="shared" ca="1" si="11"/>
        <v>11835.266666666666</v>
      </c>
      <c r="I37" s="25">
        <f t="shared" ca="1" si="12"/>
        <v>59176.333333333328</v>
      </c>
      <c r="J37" s="2">
        <f t="shared" ca="1" si="13"/>
        <v>6498.8228571428581</v>
      </c>
      <c r="K37" s="2">
        <f>((Nettleie!$C$2+Nettleie!$D$2)*Beregning!C37)+Nettleie!$B$2</f>
        <v>7146.2438095238103</v>
      </c>
      <c r="L37" s="2">
        <f t="shared" ca="1" si="14"/>
        <v>13645.066666666669</v>
      </c>
      <c r="M37" s="2">
        <f t="shared" ca="1" si="15"/>
        <v>3411.2666666666673</v>
      </c>
      <c r="N37" s="25">
        <f t="shared" ca="1" si="16"/>
        <v>17056.333333333336</v>
      </c>
      <c r="O37" s="26">
        <f t="shared" ca="1" si="17"/>
        <v>42119.999999999993</v>
      </c>
      <c r="P37" s="3"/>
    </row>
    <row r="38" spans="1:16">
      <c r="A38" s="22" t="s">
        <v>4</v>
      </c>
      <c r="B38" s="2">
        <f t="shared" ref="B38:C38" si="19">E6</f>
        <v>18000</v>
      </c>
      <c r="C38" s="2">
        <f t="shared" si="19"/>
        <v>5142.8571428571431</v>
      </c>
      <c r="D38" s="23">
        <f ca="1">Strømpris_År!C36</f>
        <v>0.44383999999999996</v>
      </c>
      <c r="E38" s="2">
        <f ca="1">D38*B38</f>
        <v>7989.119999999999</v>
      </c>
      <c r="F38" s="2">
        <f>((Nettleie!$C$2+Nettleie!$D$2)*Beregning!B38)+Nettleie!$B$2</f>
        <v>8309.5066666666662</v>
      </c>
      <c r="G38" s="2">
        <f t="shared" ca="1" si="10"/>
        <v>16298.626666666665</v>
      </c>
      <c r="H38" s="2">
        <f t="shared" ca="1" si="11"/>
        <v>4074.6566666666663</v>
      </c>
      <c r="I38" s="25">
        <f t="shared" ca="1" si="12"/>
        <v>20373.283333333333</v>
      </c>
      <c r="J38" s="2">
        <f t="shared" ca="1" si="13"/>
        <v>2282.6057142857144</v>
      </c>
      <c r="K38" s="2">
        <f>((Nettleie!$C$2+Nettleie!$D$2)*Beregning!C38)+Nettleie!$B$2</f>
        <v>2493.192380952381</v>
      </c>
      <c r="L38" s="2">
        <f t="shared" ca="1" si="14"/>
        <v>4775.7980952380949</v>
      </c>
      <c r="M38" s="2">
        <f t="shared" ca="1" si="15"/>
        <v>1193.9495238095237</v>
      </c>
      <c r="N38" s="25">
        <f t="shared" ca="1" si="16"/>
        <v>5969.7476190476191</v>
      </c>
      <c r="O38" s="26">
        <f t="shared" ca="1" si="17"/>
        <v>14403.535714285714</v>
      </c>
      <c r="P38" s="3"/>
    </row>
    <row r="39" spans="1:16">
      <c r="A39" s="22" t="s">
        <v>5</v>
      </c>
      <c r="B39" s="2">
        <f t="shared" ref="B39:C39" si="20">E7</f>
        <v>4000</v>
      </c>
      <c r="C39" s="2">
        <f t="shared" si="20"/>
        <v>1000</v>
      </c>
      <c r="D39" s="23">
        <f ca="1">Strømpris_År!C37</f>
        <v>0.48633999999999999</v>
      </c>
      <c r="E39" s="2">
        <f ca="1">D39*B39</f>
        <v>1945.36</v>
      </c>
      <c r="F39" s="2">
        <f>((Nettleie!$C$2+Nettleie!$D$2)*Beregning!B39)+Nettleie!$B$2</f>
        <v>1976.1866666666667</v>
      </c>
      <c r="G39" s="2">
        <f t="shared" ca="1" si="10"/>
        <v>3921.5466666666666</v>
      </c>
      <c r="H39" s="2">
        <f t="shared" ca="1" si="11"/>
        <v>980.38666666666666</v>
      </c>
      <c r="I39" s="25">
        <f t="shared" ca="1" si="12"/>
        <v>4901.9333333333334</v>
      </c>
      <c r="J39" s="2">
        <f t="shared" ca="1" si="13"/>
        <v>486.34</v>
      </c>
      <c r="K39" s="2">
        <f>((Nettleie!$C$2+Nettleie!$D$2)*Beregning!C39)+Nettleie!$B$2</f>
        <v>619.04666666666662</v>
      </c>
      <c r="L39" s="2">
        <f t="shared" ca="1" si="14"/>
        <v>1105.3866666666665</v>
      </c>
      <c r="M39" s="2">
        <f t="shared" ca="1" si="15"/>
        <v>276.34666666666664</v>
      </c>
      <c r="N39" s="25">
        <f t="shared" ca="1" si="16"/>
        <v>1381.7333333333331</v>
      </c>
      <c r="O39" s="26">
        <f t="shared" ca="1" si="17"/>
        <v>3520.2000000000003</v>
      </c>
      <c r="P39" s="3"/>
    </row>
    <row r="40" spans="1:16">
      <c r="A40" s="22" t="s">
        <v>6</v>
      </c>
      <c r="B40" s="2">
        <f t="shared" ref="B40:C40" si="21">E8</f>
        <v>6000</v>
      </c>
      <c r="C40" s="2">
        <f t="shared" si="21"/>
        <v>714.28571428571433</v>
      </c>
      <c r="D40" s="23">
        <f ca="1">Strømpris_År!C38</f>
        <v>0.54882000000000009</v>
      </c>
      <c r="E40" s="2">
        <f ca="1">D40*B40</f>
        <v>3292.9200000000005</v>
      </c>
      <c r="F40" s="2">
        <f>((Nettleie!$C$2+Nettleie!$D$2)*Beregning!B40)+Nettleie!$B$2</f>
        <v>2880.9466666666667</v>
      </c>
      <c r="G40" s="2">
        <f t="shared" ca="1" si="10"/>
        <v>6173.8666666666668</v>
      </c>
      <c r="H40" s="2">
        <f t="shared" ca="1" si="11"/>
        <v>1543.4666666666667</v>
      </c>
      <c r="I40" s="25">
        <f t="shared" ca="1" si="12"/>
        <v>7717.3333333333339</v>
      </c>
      <c r="J40" s="2">
        <f t="shared" ca="1" si="13"/>
        <v>392.01428571428579</v>
      </c>
      <c r="K40" s="2">
        <f>((Nettleie!$C$2+Nettleie!$D$2)*Beregning!C40)+Nettleie!$B$2</f>
        <v>489.79523809523812</v>
      </c>
      <c r="L40" s="2">
        <f t="shared" ca="1" si="14"/>
        <v>881.80952380952385</v>
      </c>
      <c r="M40" s="2">
        <f t="shared" ca="1" si="15"/>
        <v>220.45238095238096</v>
      </c>
      <c r="N40" s="25">
        <f t="shared" ca="1" si="16"/>
        <v>1102.2619047619048</v>
      </c>
      <c r="O40" s="26">
        <f t="shared" ca="1" si="17"/>
        <v>6615.0714285714294</v>
      </c>
      <c r="P40" s="3"/>
    </row>
    <row r="41" spans="1:16">
      <c r="A41" s="22" t="s">
        <v>7</v>
      </c>
      <c r="B41" s="2">
        <f t="shared" ref="B41:C41" si="22">E9</f>
        <v>9000</v>
      </c>
      <c r="C41" s="2">
        <f t="shared" si="22"/>
        <v>714.28571428571433</v>
      </c>
      <c r="D41" s="23">
        <f ca="1">Strømpris_År!C39</f>
        <v>0.59621999999999997</v>
      </c>
      <c r="E41" s="2">
        <f ca="1">D41*B41</f>
        <v>5365.98</v>
      </c>
      <c r="F41" s="2">
        <f>((Nettleie!$C$2+Nettleie!$D$2)*Beregning!B41)+Nettleie!$B$2</f>
        <v>4238.086666666667</v>
      </c>
      <c r="G41" s="2">
        <f t="shared" ca="1" si="10"/>
        <v>9604.0666666666657</v>
      </c>
      <c r="H41" s="2">
        <f t="shared" ca="1" si="11"/>
        <v>2401.0166666666664</v>
      </c>
      <c r="I41" s="25">
        <f t="shared" ca="1" si="12"/>
        <v>12005.083333333332</v>
      </c>
      <c r="J41" s="2">
        <f t="shared" ca="1" si="13"/>
        <v>425.87142857142857</v>
      </c>
      <c r="K41" s="2">
        <f>((Nettleie!$C$2+Nettleie!$D$2)*Beregning!C41)+Nettleie!$B$2</f>
        <v>489.79523809523812</v>
      </c>
      <c r="L41" s="2">
        <f t="shared" ca="1" si="14"/>
        <v>915.66666666666674</v>
      </c>
      <c r="M41" s="2">
        <f t="shared" ca="1" si="15"/>
        <v>228.91666666666669</v>
      </c>
      <c r="N41" s="25">
        <f t="shared" ca="1" si="16"/>
        <v>1144.5833333333335</v>
      </c>
      <c r="O41" s="26">
        <f t="shared" ca="1" si="17"/>
        <v>10860.499999999998</v>
      </c>
      <c r="P41" s="3"/>
    </row>
    <row r="42" spans="1:16">
      <c r="A42" s="22" t="s">
        <v>8</v>
      </c>
      <c r="B42" s="2">
        <f t="shared" ref="B42:C42" si="23">E10</f>
        <v>6500</v>
      </c>
      <c r="C42" s="2">
        <f t="shared" si="23"/>
        <v>714.28571428571433</v>
      </c>
      <c r="D42" s="23">
        <f ca="1">Strømpris_År!C40</f>
        <v>0.54882000000000009</v>
      </c>
      <c r="E42" s="2">
        <f ca="1">D42*B42</f>
        <v>3567.3300000000004</v>
      </c>
      <c r="F42" s="2">
        <f>((Nettleie!$C$2+Nettleie!$D$2)*Beregning!B42)+Nettleie!$B$2</f>
        <v>3107.1366666666668</v>
      </c>
      <c r="G42" s="2">
        <f t="shared" ca="1" si="10"/>
        <v>6674.4666666666672</v>
      </c>
      <c r="H42" s="2">
        <f t="shared" ca="1" si="11"/>
        <v>1668.6166666666668</v>
      </c>
      <c r="I42" s="25">
        <f t="shared" ca="1" si="12"/>
        <v>8343.0833333333339</v>
      </c>
      <c r="J42" s="2">
        <f t="shared" ca="1" si="13"/>
        <v>392.01428571428579</v>
      </c>
      <c r="K42" s="2">
        <f>((Nettleie!$C$2+Nettleie!$D$2)*Beregning!C42)+Nettleie!$B$2</f>
        <v>489.79523809523812</v>
      </c>
      <c r="L42" s="2">
        <f t="shared" ca="1" si="14"/>
        <v>881.80952380952385</v>
      </c>
      <c r="M42" s="2">
        <f t="shared" ca="1" si="15"/>
        <v>220.45238095238096</v>
      </c>
      <c r="N42" s="25">
        <f t="shared" ca="1" si="16"/>
        <v>1102.2619047619048</v>
      </c>
      <c r="O42" s="26">
        <f t="shared" ca="1" si="17"/>
        <v>7240.8214285714294</v>
      </c>
      <c r="P42" s="3"/>
    </row>
    <row r="43" spans="1:16">
      <c r="A43" s="22" t="s">
        <v>9</v>
      </c>
      <c r="B43" s="2">
        <f t="shared" ref="B43:C43" si="24">E11</f>
        <v>3500</v>
      </c>
      <c r="C43" s="2">
        <f t="shared" si="24"/>
        <v>857.14285714285711</v>
      </c>
      <c r="D43" s="23">
        <f ca="1">Strømpris_År!C41</f>
        <v>0.48633999999999999</v>
      </c>
      <c r="E43" s="2">
        <f ca="1">D43*B43</f>
        <v>1702.19</v>
      </c>
      <c r="F43" s="2">
        <f>((Nettleie!$C$2+Nettleie!$D$2)*Beregning!B43)+Nettleie!$B$2</f>
        <v>1749.9966666666667</v>
      </c>
      <c r="G43" s="2">
        <f t="shared" ca="1" si="10"/>
        <v>3452.1866666666665</v>
      </c>
      <c r="H43" s="2">
        <f t="shared" ca="1" si="11"/>
        <v>863.04666666666662</v>
      </c>
      <c r="I43" s="25">
        <f t="shared" ca="1" si="12"/>
        <v>4315.2333333333336</v>
      </c>
      <c r="J43" s="2">
        <f t="shared" ca="1" si="13"/>
        <v>416.86285714285714</v>
      </c>
      <c r="K43" s="2">
        <f>((Nettleie!$C$2+Nettleie!$D$2)*Beregning!C43)+Nettleie!$B$2</f>
        <v>554.42095238095237</v>
      </c>
      <c r="L43" s="2">
        <f t="shared" ca="1" si="14"/>
        <v>971.28380952380951</v>
      </c>
      <c r="M43" s="2">
        <f t="shared" ca="1" si="15"/>
        <v>242.82095238095238</v>
      </c>
      <c r="N43" s="25">
        <f t="shared" ca="1" si="16"/>
        <v>1214.104761904762</v>
      </c>
      <c r="O43" s="26">
        <f t="shared" ca="1" si="17"/>
        <v>3101.1285714285714</v>
      </c>
      <c r="P43" s="3"/>
    </row>
    <row r="44" spans="1:16">
      <c r="A44" s="22" t="s">
        <v>10</v>
      </c>
      <c r="B44" s="2">
        <f t="shared" ref="B44:C44" si="25">E12</f>
        <v>11000</v>
      </c>
      <c r="C44" s="2">
        <f t="shared" si="25"/>
        <v>3142.8571428571427</v>
      </c>
      <c r="D44" s="23">
        <f ca="1">Strømpris_År!C42</f>
        <v>0.44383999999999996</v>
      </c>
      <c r="E44" s="2">
        <f ca="1">D44*B44</f>
        <v>4882.24</v>
      </c>
      <c r="F44" s="2">
        <f>((Nettleie!$C$2+Nettleie!$D$2)*Beregning!B44)+Nettleie!$B$2</f>
        <v>5142.8466666666673</v>
      </c>
      <c r="G44" s="2">
        <f t="shared" ca="1" si="10"/>
        <v>10025.086666666666</v>
      </c>
      <c r="H44" s="2">
        <f t="shared" ca="1" si="11"/>
        <v>2506.2716666666665</v>
      </c>
      <c r="I44" s="25">
        <f t="shared" ca="1" si="12"/>
        <v>12531.358333333334</v>
      </c>
      <c r="J44" s="2">
        <f t="shared" ca="1" si="13"/>
        <v>1394.9257142857141</v>
      </c>
      <c r="K44" s="2">
        <f>((Nettleie!$C$2+Nettleie!$D$2)*Beregning!C44)+Nettleie!$B$2</f>
        <v>1588.432380952381</v>
      </c>
      <c r="L44" s="2">
        <f t="shared" ca="1" si="14"/>
        <v>2983.3580952380953</v>
      </c>
      <c r="M44" s="2">
        <f t="shared" ca="1" si="15"/>
        <v>745.83952380952383</v>
      </c>
      <c r="N44" s="25">
        <f t="shared" ca="1" si="16"/>
        <v>3729.1976190476189</v>
      </c>
      <c r="O44" s="26">
        <f t="shared" ca="1" si="17"/>
        <v>8802.1607142857138</v>
      </c>
      <c r="P44" s="3"/>
    </row>
    <row r="45" spans="1:16">
      <c r="A45" s="22" t="s">
        <v>11</v>
      </c>
      <c r="B45" s="2">
        <f t="shared" ref="B45:C45" si="26">E13</f>
        <v>43000</v>
      </c>
      <c r="C45" s="2">
        <f t="shared" si="26"/>
        <v>12285.714285714286</v>
      </c>
      <c r="D45" s="23">
        <f ca="1">Strømpris_År!C43</f>
        <v>0.42122000000000004</v>
      </c>
      <c r="E45" s="2">
        <f ca="1">D45*B45</f>
        <v>18112.460000000003</v>
      </c>
      <c r="F45" s="2">
        <f>((Nettleie!$C$2+Nettleie!$D$2)*Beregning!B45)+Nettleie!$B$2</f>
        <v>19619.006666666668</v>
      </c>
      <c r="G45" s="2">
        <f t="shared" ca="1" si="10"/>
        <v>37731.466666666674</v>
      </c>
      <c r="H45" s="2">
        <f t="shared" ca="1" si="11"/>
        <v>9432.8666666666686</v>
      </c>
      <c r="I45" s="25">
        <f t="shared" ca="1" si="12"/>
        <v>47164.333333333343</v>
      </c>
      <c r="J45" s="2">
        <f t="shared" ca="1" si="13"/>
        <v>5174.988571428572</v>
      </c>
      <c r="K45" s="2">
        <f>((Nettleie!$C$2+Nettleie!$D$2)*Beregning!C45)+Nettleie!$B$2</f>
        <v>5724.4780952380961</v>
      </c>
      <c r="L45" s="2">
        <f t="shared" ca="1" si="14"/>
        <v>10899.466666666667</v>
      </c>
      <c r="M45" s="2">
        <f t="shared" ca="1" si="15"/>
        <v>2724.8666666666668</v>
      </c>
      <c r="N45" s="25">
        <f t="shared" ca="1" si="16"/>
        <v>13624.333333333334</v>
      </c>
      <c r="O45" s="26">
        <f t="shared" ca="1" si="17"/>
        <v>33540.000000000007</v>
      </c>
      <c r="P45" s="3"/>
    </row>
    <row r="46" spans="1:16">
      <c r="A46" s="22" t="s">
        <v>12</v>
      </c>
      <c r="B46" s="2">
        <f t="shared" ref="B46:C46" si="27">E14</f>
        <v>70000</v>
      </c>
      <c r="C46" s="2">
        <f t="shared" si="27"/>
        <v>20000</v>
      </c>
      <c r="D46" s="23">
        <f ca="1">Strømpris_År!C44</f>
        <v>0.21418000000000001</v>
      </c>
      <c r="E46" s="2">
        <f ca="1">D46*B46</f>
        <v>14992.6</v>
      </c>
      <c r="F46" s="2">
        <f>((Nettleie!$C$2+Nettleie!$D$2)*Beregning!B46)+Nettleie!$B$2</f>
        <v>31833.266666666666</v>
      </c>
      <c r="G46" s="2">
        <f t="shared" ca="1" si="10"/>
        <v>46825.866666666669</v>
      </c>
      <c r="H46" s="2">
        <f t="shared" ca="1" si="11"/>
        <v>11706.466666666667</v>
      </c>
      <c r="I46" s="25">
        <f t="shared" ca="1" si="12"/>
        <v>58532.333333333336</v>
      </c>
      <c r="J46" s="2">
        <f t="shared" ca="1" si="13"/>
        <v>4283.6000000000004</v>
      </c>
      <c r="K46" s="2">
        <f>((Nettleie!$C$2+Nettleie!$D$2)*Beregning!C46)+Nettleie!$B$2</f>
        <v>9214.2666666666664</v>
      </c>
      <c r="L46" s="2">
        <f t="shared" ca="1" si="14"/>
        <v>13497.866666666667</v>
      </c>
      <c r="M46" s="2">
        <f t="shared" ca="1" si="15"/>
        <v>3374.4666666666667</v>
      </c>
      <c r="N46" s="25">
        <f t="shared" ca="1" si="16"/>
        <v>16872.333333333332</v>
      </c>
      <c r="O46" s="26">
        <f t="shared" ca="1" si="17"/>
        <v>41660</v>
      </c>
      <c r="P46" s="3"/>
    </row>
    <row r="47" spans="1:16">
      <c r="A47" s="22" t="s">
        <v>13</v>
      </c>
      <c r="B47" s="2">
        <f t="shared" ref="B47:G47" si="28">SUM(B35:B46)</f>
        <v>374500</v>
      </c>
      <c r="C47" s="2">
        <f>SUM(C35:C46)</f>
        <v>102714.28571428571</v>
      </c>
      <c r="D47" s="23">
        <f t="shared" ref="D47:I47" ca="1" si="29">SUM(D35:D46)</f>
        <v>5.5978399999999997</v>
      </c>
      <c r="E47" s="2">
        <f t="shared" ca="1" si="29"/>
        <v>158416.255</v>
      </c>
      <c r="F47" s="2">
        <f t="shared" si="29"/>
        <v>171416.31000000003</v>
      </c>
      <c r="G47" s="2">
        <f t="shared" ca="1" si="29"/>
        <v>329832.56500000006</v>
      </c>
      <c r="H47" s="2">
        <f ca="1">SUM(H35:H46)</f>
        <v>82458.141250000015</v>
      </c>
      <c r="I47" s="25">
        <f ca="1">SUM(I35:I46)</f>
        <v>412290.70624999987</v>
      </c>
      <c r="J47" s="2">
        <f ca="1">SUM(J35:J46)</f>
        <v>42839.52428571428</v>
      </c>
      <c r="K47" s="2">
        <f>SUM(K35:K46)</f>
        <v>48465.888571428572</v>
      </c>
      <c r="L47" s="2">
        <f ca="1">SUM(L35:L46)</f>
        <v>91305.412857142859</v>
      </c>
      <c r="M47" s="2">
        <f ca="1">SUM(M35:M46)</f>
        <v>22826.353214285715</v>
      </c>
      <c r="N47" s="25">
        <f ca="1">SUM(N35:N46)</f>
        <v>114131.76607142856</v>
      </c>
      <c r="O47" s="26">
        <f ca="1">SUM(O35:O46)</f>
        <v>298158.94017857139</v>
      </c>
      <c r="P47" s="3"/>
    </row>
    <row r="48" spans="1:16">
      <c r="B48" s="2"/>
      <c r="C48" s="2"/>
      <c r="D48" s="16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</row>
    <row r="49" spans="1:16">
      <c r="A49" s="28" t="s">
        <v>18</v>
      </c>
      <c r="B49" s="29"/>
      <c r="C49" s="29"/>
      <c r="D49" s="30"/>
      <c r="E49" s="31" t="s">
        <v>14</v>
      </c>
      <c r="F49" s="31"/>
      <c r="G49" s="31"/>
      <c r="H49" s="31"/>
      <c r="I49" s="32"/>
      <c r="J49" s="33" t="s">
        <v>78</v>
      </c>
      <c r="K49" s="33"/>
      <c r="L49" s="33"/>
      <c r="M49" s="33"/>
      <c r="N49" s="33"/>
      <c r="O49" s="34"/>
      <c r="P49" s="3"/>
    </row>
    <row r="50" spans="1:16">
      <c r="A50" s="28"/>
      <c r="B50" s="1" t="s">
        <v>88</v>
      </c>
      <c r="C50" s="1" t="s">
        <v>100</v>
      </c>
      <c r="D50" s="22" t="s">
        <v>75</v>
      </c>
      <c r="E50" s="12" t="s">
        <v>90</v>
      </c>
      <c r="F50" s="12" t="s">
        <v>89</v>
      </c>
      <c r="G50" s="12" t="s">
        <v>91</v>
      </c>
      <c r="H50" s="12" t="s">
        <v>102</v>
      </c>
      <c r="I50" s="24" t="s">
        <v>92</v>
      </c>
      <c r="J50" s="13" t="s">
        <v>90</v>
      </c>
      <c r="K50" s="13" t="s">
        <v>89</v>
      </c>
      <c r="L50" s="1" t="s">
        <v>91</v>
      </c>
      <c r="M50" s="1" t="s">
        <v>102</v>
      </c>
      <c r="N50" s="22" t="s">
        <v>92</v>
      </c>
      <c r="O50" s="22" t="s">
        <v>104</v>
      </c>
      <c r="P50" s="3"/>
    </row>
    <row r="51" spans="1:16">
      <c r="A51" s="22" t="s">
        <v>1</v>
      </c>
      <c r="B51" s="2">
        <f>E3</f>
        <v>78500</v>
      </c>
      <c r="C51" s="2">
        <f>F3</f>
        <v>22428.571428571428</v>
      </c>
      <c r="D51" s="23">
        <f ca="1">Strømpris_År!D33</f>
        <v>0.49987999999999999</v>
      </c>
      <c r="E51" s="2">
        <f ca="1">D51*B51</f>
        <v>39240.58</v>
      </c>
      <c r="F51" s="2">
        <f>((Nettleie!$C$2+Nettleie!$D$2)*Beregning!B51)+Nettleie!$B$2</f>
        <v>35678.496666666666</v>
      </c>
      <c r="G51" s="2">
        <f ca="1">E51+F51</f>
        <v>74919.07666666666</v>
      </c>
      <c r="H51" s="2">
        <f ca="1">G51*0.25</f>
        <v>18729.769166666665</v>
      </c>
      <c r="I51" s="25">
        <f ca="1">H51+G51</f>
        <v>93648.845833333326</v>
      </c>
      <c r="J51" s="2">
        <f ca="1">C51*D51</f>
        <v>11211.594285714285</v>
      </c>
      <c r="K51" s="2">
        <f>((Nettleie!$C$2+Nettleie!$D$2)*Beregning!C51)+Nettleie!$B$2</f>
        <v>10312.903809523808</v>
      </c>
      <c r="L51" s="2">
        <f ca="1">J51+K51</f>
        <v>21524.498095238094</v>
      </c>
      <c r="M51" s="2">
        <f ca="1">L51*0.25</f>
        <v>5381.1245238095235</v>
      </c>
      <c r="N51" s="25">
        <f ca="1">M51+L51</f>
        <v>26905.622619047615</v>
      </c>
      <c r="O51" s="26">
        <f t="shared" ref="O51:O62" ca="1" si="30">I51-N51</f>
        <v>66743.22321428571</v>
      </c>
      <c r="P51" s="3"/>
    </row>
    <row r="52" spans="1:16">
      <c r="A52" s="22" t="s">
        <v>2</v>
      </c>
      <c r="B52" s="2">
        <f t="shared" ref="B52:C52" si="31">E4</f>
        <v>71000</v>
      </c>
      <c r="C52" s="2">
        <f t="shared" si="31"/>
        <v>20285.714285714286</v>
      </c>
      <c r="D52" s="23">
        <f ca="1">Strømpris_År!D34</f>
        <v>0.54408000000000001</v>
      </c>
      <c r="E52" s="2">
        <f ca="1">D52*B52</f>
        <v>38629.68</v>
      </c>
      <c r="F52" s="2">
        <f>((Nettleie!$C$2+Nettleie!$D$2)*Beregning!B52)+Nettleie!$B$2</f>
        <v>32285.646666666667</v>
      </c>
      <c r="G52" s="2">
        <f t="shared" ref="G52:G62" ca="1" si="32">E52+F52</f>
        <v>70915.32666666666</v>
      </c>
      <c r="H52" s="2">
        <f t="shared" ref="H52:H62" ca="1" si="33">G52*0.25</f>
        <v>17728.831666666665</v>
      </c>
      <c r="I52" s="25">
        <f t="shared" ref="I52:I62" ca="1" si="34">H52+G52</f>
        <v>88644.158333333326</v>
      </c>
      <c r="J52" s="2">
        <f t="shared" ref="J52:J62" ca="1" si="35">C52*D52</f>
        <v>11037.051428571429</v>
      </c>
      <c r="K52" s="2">
        <f>((Nettleie!$C$2+Nettleie!$D$2)*Beregning!C52)+Nettleie!$B$2</f>
        <v>9343.5180952380942</v>
      </c>
      <c r="L52" s="2">
        <f t="shared" ref="L52:L62" ca="1" si="36">J52+K52</f>
        <v>20380.569523809521</v>
      </c>
      <c r="M52" s="2">
        <f t="shared" ref="M52:M62" ca="1" si="37">L52*0.25</f>
        <v>5095.1423809523803</v>
      </c>
      <c r="N52" s="25">
        <f t="shared" ref="N52:N62" ca="1" si="38">M52+L52</f>
        <v>25475.711904761902</v>
      </c>
      <c r="O52" s="26">
        <f t="shared" ca="1" si="30"/>
        <v>63168.44642857142</v>
      </c>
      <c r="P52" s="3"/>
    </row>
    <row r="53" spans="1:16">
      <c r="A53" s="22" t="s">
        <v>3</v>
      </c>
      <c r="B53" s="2">
        <f t="shared" ref="B53:C53" si="39">E5</f>
        <v>54000</v>
      </c>
      <c r="C53" s="2">
        <f t="shared" si="39"/>
        <v>15428.571428571429</v>
      </c>
      <c r="D53" s="23">
        <f ca="1">Strømpris_År!D35</f>
        <v>0.42130000000000001</v>
      </c>
      <c r="E53" s="2">
        <f ca="1">D53*B53</f>
        <v>22750.2</v>
      </c>
      <c r="F53" s="2">
        <f>((Nettleie!$C$2+Nettleie!$D$2)*Beregning!B53)+Nettleie!$B$2</f>
        <v>24595.186666666668</v>
      </c>
      <c r="G53" s="2">
        <f t="shared" ca="1" si="32"/>
        <v>47345.386666666673</v>
      </c>
      <c r="H53" s="2">
        <f t="shared" ca="1" si="33"/>
        <v>11836.346666666668</v>
      </c>
      <c r="I53" s="25">
        <f t="shared" ca="1" si="34"/>
        <v>59181.733333333337</v>
      </c>
      <c r="J53" s="2">
        <f t="shared" ca="1" si="35"/>
        <v>6500.0571428571429</v>
      </c>
      <c r="K53" s="2">
        <f>((Nettleie!$C$2+Nettleie!$D$2)*Beregning!C53)+Nettleie!$B$2</f>
        <v>7146.2438095238103</v>
      </c>
      <c r="L53" s="2">
        <f t="shared" ca="1" si="36"/>
        <v>13646.300952380952</v>
      </c>
      <c r="M53" s="2">
        <f t="shared" ca="1" si="37"/>
        <v>3411.5752380952381</v>
      </c>
      <c r="N53" s="25">
        <f t="shared" ca="1" si="38"/>
        <v>17057.876190476192</v>
      </c>
      <c r="O53" s="26">
        <f t="shared" ca="1" si="30"/>
        <v>42123.857142857145</v>
      </c>
      <c r="P53" s="3"/>
    </row>
    <row r="54" spans="1:16">
      <c r="A54" s="22" t="s">
        <v>4</v>
      </c>
      <c r="B54" s="2">
        <f t="shared" ref="B54:C54" si="40">E6</f>
        <v>18000</v>
      </c>
      <c r="C54" s="2">
        <f t="shared" si="40"/>
        <v>5142.8571428571431</v>
      </c>
      <c r="D54" s="23">
        <f ca="1">Strømpris_År!D36</f>
        <v>0.44394</v>
      </c>
      <c r="E54" s="2">
        <f ca="1">D54*B54</f>
        <v>7990.92</v>
      </c>
      <c r="F54" s="2">
        <f>((Nettleie!$C$2+Nettleie!$D$2)*Beregning!B54)+Nettleie!$B$2</f>
        <v>8309.5066666666662</v>
      </c>
      <c r="G54" s="2">
        <f t="shared" ca="1" si="32"/>
        <v>16300.426666666666</v>
      </c>
      <c r="H54" s="2">
        <f t="shared" ca="1" si="33"/>
        <v>4075.1066666666666</v>
      </c>
      <c r="I54" s="25">
        <f t="shared" ca="1" si="34"/>
        <v>20375.533333333333</v>
      </c>
      <c r="J54" s="2">
        <f t="shared" ca="1" si="35"/>
        <v>2283.1200000000003</v>
      </c>
      <c r="K54" s="2">
        <f>((Nettleie!$C$2+Nettleie!$D$2)*Beregning!C54)+Nettleie!$B$2</f>
        <v>2493.192380952381</v>
      </c>
      <c r="L54" s="2">
        <f t="shared" ca="1" si="36"/>
        <v>4776.3123809523813</v>
      </c>
      <c r="M54" s="2">
        <f t="shared" ca="1" si="37"/>
        <v>1194.0780952380953</v>
      </c>
      <c r="N54" s="25">
        <f t="shared" ca="1" si="38"/>
        <v>5970.3904761904769</v>
      </c>
      <c r="O54" s="26">
        <f t="shared" ca="1" si="30"/>
        <v>14405.142857142855</v>
      </c>
      <c r="P54" s="3"/>
    </row>
    <row r="55" spans="1:16">
      <c r="A55" s="22" t="s">
        <v>5</v>
      </c>
      <c r="B55" s="2">
        <f t="shared" ref="B55:C55" si="41">E7</f>
        <v>4000</v>
      </c>
      <c r="C55" s="2">
        <f t="shared" si="41"/>
        <v>1000</v>
      </c>
      <c r="D55" s="23">
        <f ca="1">Strømpris_År!D37</f>
        <v>0.48766000000000004</v>
      </c>
      <c r="E55" s="2">
        <f ca="1">D55*B55</f>
        <v>1950.64</v>
      </c>
      <c r="F55" s="2">
        <f>((Nettleie!$C$2+Nettleie!$D$2)*Beregning!B55)+Nettleie!$B$2</f>
        <v>1976.1866666666667</v>
      </c>
      <c r="G55" s="2">
        <f t="shared" ca="1" si="32"/>
        <v>3926.8266666666668</v>
      </c>
      <c r="H55" s="2">
        <f t="shared" ca="1" si="33"/>
        <v>981.70666666666671</v>
      </c>
      <c r="I55" s="25">
        <f t="shared" ca="1" si="34"/>
        <v>4908.5333333333338</v>
      </c>
      <c r="J55" s="2">
        <f t="shared" ca="1" si="35"/>
        <v>487.66</v>
      </c>
      <c r="K55" s="2">
        <f>((Nettleie!$C$2+Nettleie!$D$2)*Beregning!C55)+Nettleie!$B$2</f>
        <v>619.04666666666662</v>
      </c>
      <c r="L55" s="2">
        <f t="shared" ca="1" si="36"/>
        <v>1106.7066666666667</v>
      </c>
      <c r="M55" s="2">
        <f t="shared" ca="1" si="37"/>
        <v>276.67666666666668</v>
      </c>
      <c r="N55" s="25">
        <f t="shared" ca="1" si="38"/>
        <v>1383.3833333333334</v>
      </c>
      <c r="O55" s="26">
        <f t="shared" ca="1" si="30"/>
        <v>3525.1500000000005</v>
      </c>
      <c r="P55" s="3"/>
    </row>
    <row r="56" spans="1:16">
      <c r="A56" s="22" t="s">
        <v>6</v>
      </c>
      <c r="B56" s="2">
        <f t="shared" ref="B56:C56" si="42">E8</f>
        <v>6000</v>
      </c>
      <c r="C56" s="2">
        <f t="shared" si="42"/>
        <v>714.28571428571433</v>
      </c>
      <c r="D56" s="23">
        <f ca="1">Strømpris_År!D38</f>
        <v>0.46886</v>
      </c>
      <c r="E56" s="2">
        <f ca="1">D56*B56</f>
        <v>2813.16</v>
      </c>
      <c r="F56" s="2">
        <f>((Nettleie!$C$2+Nettleie!$D$2)*Beregning!B56)+Nettleie!$B$2</f>
        <v>2880.9466666666667</v>
      </c>
      <c r="G56" s="2">
        <f t="shared" ca="1" si="32"/>
        <v>5694.1066666666666</v>
      </c>
      <c r="H56" s="2">
        <f t="shared" ca="1" si="33"/>
        <v>1423.5266666666666</v>
      </c>
      <c r="I56" s="25">
        <f t="shared" ca="1" si="34"/>
        <v>7117.6333333333332</v>
      </c>
      <c r="J56" s="2">
        <f t="shared" ca="1" si="35"/>
        <v>334.90000000000003</v>
      </c>
      <c r="K56" s="2">
        <f>((Nettleie!$C$2+Nettleie!$D$2)*Beregning!C56)+Nettleie!$B$2</f>
        <v>489.79523809523812</v>
      </c>
      <c r="L56" s="2">
        <f t="shared" ca="1" si="36"/>
        <v>824.69523809523821</v>
      </c>
      <c r="M56" s="2">
        <f t="shared" ca="1" si="37"/>
        <v>206.17380952380955</v>
      </c>
      <c r="N56" s="25">
        <f t="shared" ca="1" si="38"/>
        <v>1030.8690476190477</v>
      </c>
      <c r="O56" s="26">
        <f t="shared" ca="1" si="30"/>
        <v>6086.7642857142855</v>
      </c>
      <c r="P56" s="3"/>
    </row>
    <row r="57" spans="1:16">
      <c r="A57" s="22" t="s">
        <v>7</v>
      </c>
      <c r="B57" s="2">
        <f t="shared" ref="B57:C57" si="43">E9</f>
        <v>9000</v>
      </c>
      <c r="C57" s="2">
        <f t="shared" si="43"/>
        <v>714.28571428571433</v>
      </c>
      <c r="D57" s="23">
        <f ca="1">Strømpris_År!D39</f>
        <v>0.57647000000000004</v>
      </c>
      <c r="E57" s="2">
        <f ca="1">D57*B57</f>
        <v>5188.2300000000005</v>
      </c>
      <c r="F57" s="2">
        <f>((Nettleie!$C$2+Nettleie!$D$2)*Beregning!B57)+Nettleie!$B$2</f>
        <v>4238.086666666667</v>
      </c>
      <c r="G57" s="2">
        <f t="shared" ca="1" si="32"/>
        <v>9426.3166666666675</v>
      </c>
      <c r="H57" s="2">
        <f t="shared" ca="1" si="33"/>
        <v>2356.5791666666669</v>
      </c>
      <c r="I57" s="25">
        <f t="shared" ca="1" si="34"/>
        <v>11782.895833333334</v>
      </c>
      <c r="J57" s="2">
        <f t="shared" ca="1" si="35"/>
        <v>411.76428571428579</v>
      </c>
      <c r="K57" s="2">
        <f>((Nettleie!$C$2+Nettleie!$D$2)*Beregning!C57)+Nettleie!$B$2</f>
        <v>489.79523809523812</v>
      </c>
      <c r="L57" s="2">
        <f t="shared" ca="1" si="36"/>
        <v>901.55952380952385</v>
      </c>
      <c r="M57" s="2">
        <f t="shared" ca="1" si="37"/>
        <v>225.38988095238096</v>
      </c>
      <c r="N57" s="25">
        <f t="shared" ca="1" si="38"/>
        <v>1126.9494047619048</v>
      </c>
      <c r="O57" s="26">
        <f t="shared" ca="1" si="30"/>
        <v>10655.946428571429</v>
      </c>
      <c r="P57" s="3"/>
    </row>
    <row r="58" spans="1:16">
      <c r="A58" s="22" t="s">
        <v>8</v>
      </c>
      <c r="B58" s="2">
        <f t="shared" ref="B58:C58" si="44">E10</f>
        <v>6500</v>
      </c>
      <c r="C58" s="2">
        <f t="shared" si="44"/>
        <v>714.28571428571433</v>
      </c>
      <c r="D58" s="23">
        <f ca="1">Strømpris_År!D40</f>
        <v>0.46886</v>
      </c>
      <c r="E58" s="2">
        <f ca="1">D58*B58</f>
        <v>3047.59</v>
      </c>
      <c r="F58" s="2">
        <f>((Nettleie!$C$2+Nettleie!$D$2)*Beregning!B58)+Nettleie!$B$2</f>
        <v>3107.1366666666668</v>
      </c>
      <c r="G58" s="2">
        <f t="shared" ca="1" si="32"/>
        <v>6154.7266666666674</v>
      </c>
      <c r="H58" s="2">
        <f t="shared" ca="1" si="33"/>
        <v>1538.6816666666668</v>
      </c>
      <c r="I58" s="25">
        <f t="shared" ca="1" si="34"/>
        <v>7693.4083333333347</v>
      </c>
      <c r="J58" s="2">
        <f t="shared" ca="1" si="35"/>
        <v>334.90000000000003</v>
      </c>
      <c r="K58" s="2">
        <f>((Nettleie!$C$2+Nettleie!$D$2)*Beregning!C58)+Nettleie!$B$2</f>
        <v>489.79523809523812</v>
      </c>
      <c r="L58" s="2">
        <f t="shared" ca="1" si="36"/>
        <v>824.69523809523821</v>
      </c>
      <c r="M58" s="2">
        <f t="shared" ca="1" si="37"/>
        <v>206.17380952380955</v>
      </c>
      <c r="N58" s="25">
        <f t="shared" ca="1" si="38"/>
        <v>1030.8690476190477</v>
      </c>
      <c r="O58" s="26">
        <f t="shared" ca="1" si="30"/>
        <v>6662.539285714287</v>
      </c>
      <c r="P58" s="3"/>
    </row>
    <row r="59" spans="1:16">
      <c r="A59" s="22" t="s">
        <v>9</v>
      </c>
      <c r="B59" s="2">
        <f t="shared" ref="B59:C59" si="45">E11</f>
        <v>3500</v>
      </c>
      <c r="C59" s="2">
        <f t="shared" si="45"/>
        <v>857.14285714285711</v>
      </c>
      <c r="D59" s="23">
        <f ca="1">Strømpris_År!D41</f>
        <v>0.48766000000000004</v>
      </c>
      <c r="E59" s="2">
        <f ca="1">D59*B59</f>
        <v>1706.8100000000002</v>
      </c>
      <c r="F59" s="2">
        <f>((Nettleie!$C$2+Nettleie!$D$2)*Beregning!B59)+Nettleie!$B$2</f>
        <v>1749.9966666666667</v>
      </c>
      <c r="G59" s="2">
        <f t="shared" ca="1" si="32"/>
        <v>3456.8066666666668</v>
      </c>
      <c r="H59" s="2">
        <f t="shared" ca="1" si="33"/>
        <v>864.20166666666671</v>
      </c>
      <c r="I59" s="25">
        <f t="shared" ca="1" si="34"/>
        <v>4321.0083333333332</v>
      </c>
      <c r="J59" s="2">
        <f t="shared" ca="1" si="35"/>
        <v>417.99428571428575</v>
      </c>
      <c r="K59" s="2">
        <f>((Nettleie!$C$2+Nettleie!$D$2)*Beregning!C59)+Nettleie!$B$2</f>
        <v>554.42095238095237</v>
      </c>
      <c r="L59" s="2">
        <f t="shared" ca="1" si="36"/>
        <v>972.41523809523812</v>
      </c>
      <c r="M59" s="2">
        <f t="shared" ca="1" si="37"/>
        <v>243.10380952380953</v>
      </c>
      <c r="N59" s="25">
        <f t="shared" ca="1" si="38"/>
        <v>1215.5190476190476</v>
      </c>
      <c r="O59" s="26">
        <f t="shared" ca="1" si="30"/>
        <v>3105.4892857142859</v>
      </c>
      <c r="P59" s="3"/>
    </row>
    <row r="60" spans="1:16">
      <c r="A60" s="22" t="s">
        <v>10</v>
      </c>
      <c r="B60" s="2">
        <f t="shared" ref="B60:C60" si="46">E12</f>
        <v>11000</v>
      </c>
      <c r="C60" s="2">
        <f t="shared" si="46"/>
        <v>3142.8571428571427</v>
      </c>
      <c r="D60" s="23">
        <f ca="1">Strømpris_År!D42</f>
        <v>0.44394</v>
      </c>
      <c r="E60" s="2">
        <f ca="1">D60*B60</f>
        <v>4883.34</v>
      </c>
      <c r="F60" s="2">
        <f>((Nettleie!$C$2+Nettleie!$D$2)*Beregning!B60)+Nettleie!$B$2</f>
        <v>5142.8466666666673</v>
      </c>
      <c r="G60" s="2">
        <f t="shared" ca="1" si="32"/>
        <v>10026.186666666668</v>
      </c>
      <c r="H60" s="2">
        <f t="shared" ca="1" si="33"/>
        <v>2506.5466666666671</v>
      </c>
      <c r="I60" s="25">
        <f t="shared" ca="1" si="34"/>
        <v>12532.733333333335</v>
      </c>
      <c r="J60" s="2">
        <f t="shared" ca="1" si="35"/>
        <v>1395.24</v>
      </c>
      <c r="K60" s="2">
        <f>((Nettleie!$C$2+Nettleie!$D$2)*Beregning!C60)+Nettleie!$B$2</f>
        <v>1588.432380952381</v>
      </c>
      <c r="L60" s="2">
        <f t="shared" ca="1" si="36"/>
        <v>2983.672380952381</v>
      </c>
      <c r="M60" s="2">
        <f t="shared" ca="1" si="37"/>
        <v>745.91809523809525</v>
      </c>
      <c r="N60" s="25">
        <f t="shared" ca="1" si="38"/>
        <v>3729.5904761904762</v>
      </c>
      <c r="O60" s="26">
        <f t="shared" ca="1" si="30"/>
        <v>8803.1428571428587</v>
      </c>
      <c r="P60" s="3"/>
    </row>
    <row r="61" spans="1:16">
      <c r="A61" s="22" t="s">
        <v>11</v>
      </c>
      <c r="B61" s="2">
        <f t="shared" ref="B61:C61" si="47">E13</f>
        <v>43000</v>
      </c>
      <c r="C61" s="2">
        <f t="shared" si="47"/>
        <v>12285.714285714286</v>
      </c>
      <c r="D61" s="23">
        <f ca="1">Strømpris_År!D43</f>
        <v>0.42130000000000001</v>
      </c>
      <c r="E61" s="2">
        <f ca="1">D61*B61</f>
        <v>18115.900000000001</v>
      </c>
      <c r="F61" s="2">
        <f>((Nettleie!$C$2+Nettleie!$D$2)*Beregning!B61)+Nettleie!$B$2</f>
        <v>19619.006666666668</v>
      </c>
      <c r="G61" s="2">
        <f t="shared" ca="1" si="32"/>
        <v>37734.906666666669</v>
      </c>
      <c r="H61" s="2">
        <f t="shared" ca="1" si="33"/>
        <v>9433.7266666666674</v>
      </c>
      <c r="I61" s="25">
        <f t="shared" ca="1" si="34"/>
        <v>47168.633333333339</v>
      </c>
      <c r="J61" s="2">
        <f t="shared" ca="1" si="35"/>
        <v>5175.971428571429</v>
      </c>
      <c r="K61" s="2">
        <f>((Nettleie!$C$2+Nettleie!$D$2)*Beregning!C61)+Nettleie!$B$2</f>
        <v>5724.4780952380961</v>
      </c>
      <c r="L61" s="2">
        <f t="shared" ca="1" si="36"/>
        <v>10900.449523809526</v>
      </c>
      <c r="M61" s="2">
        <f t="shared" ca="1" si="37"/>
        <v>2725.1123809523815</v>
      </c>
      <c r="N61" s="25">
        <f t="shared" ca="1" si="38"/>
        <v>13625.561904761907</v>
      </c>
      <c r="O61" s="26">
        <f t="shared" ca="1" si="30"/>
        <v>33543.071428571435</v>
      </c>
      <c r="P61" s="3"/>
    </row>
    <row r="62" spans="1:16">
      <c r="A62" s="22" t="s">
        <v>12</v>
      </c>
      <c r="B62" s="2">
        <f t="shared" ref="B62:C62" si="48">E14</f>
        <v>70000</v>
      </c>
      <c r="C62" s="2">
        <f t="shared" si="48"/>
        <v>20000</v>
      </c>
      <c r="D62" s="23">
        <f ca="1">Strømpris_År!D44</f>
        <v>0.20880000000000001</v>
      </c>
      <c r="E62" s="2">
        <f ca="1">D62*B62</f>
        <v>14616.000000000002</v>
      </c>
      <c r="F62" s="2">
        <f>((Nettleie!$C$2+Nettleie!$D$2)*Beregning!B62)+Nettleie!$B$2</f>
        <v>31833.266666666666</v>
      </c>
      <c r="G62" s="2">
        <f t="shared" ca="1" si="32"/>
        <v>46449.26666666667</v>
      </c>
      <c r="H62" s="2">
        <f t="shared" ca="1" si="33"/>
        <v>11612.316666666668</v>
      </c>
      <c r="I62" s="25">
        <f t="shared" ca="1" si="34"/>
        <v>58061.583333333336</v>
      </c>
      <c r="J62" s="2">
        <f t="shared" ca="1" si="35"/>
        <v>4176</v>
      </c>
      <c r="K62" s="2">
        <f>((Nettleie!$C$2+Nettleie!$D$2)*Beregning!C62)+Nettleie!$B$2</f>
        <v>9214.2666666666664</v>
      </c>
      <c r="L62" s="2">
        <f t="shared" ca="1" si="36"/>
        <v>13390.266666666666</v>
      </c>
      <c r="M62" s="2">
        <f t="shared" ca="1" si="37"/>
        <v>3347.5666666666666</v>
      </c>
      <c r="N62" s="25">
        <f t="shared" ca="1" si="38"/>
        <v>16737.833333333332</v>
      </c>
      <c r="O62" s="26">
        <f t="shared" ca="1" si="30"/>
        <v>41323.75</v>
      </c>
      <c r="P62" s="3"/>
    </row>
    <row r="63" spans="1:16">
      <c r="A63" s="22" t="s">
        <v>13</v>
      </c>
      <c r="B63" s="2">
        <f t="shared" ref="B63:G63" si="49">SUM(B51:B62)</f>
        <v>374500</v>
      </c>
      <c r="C63" s="2">
        <f>SUM(C51:C62)</f>
        <v>102714.28571428571</v>
      </c>
      <c r="D63" s="23">
        <f t="shared" ref="D63:I63" ca="1" si="50">SUM(D51:D62)</f>
        <v>5.4727500000000013</v>
      </c>
      <c r="E63" s="2">
        <f t="shared" ca="1" si="50"/>
        <v>160933.04999999999</v>
      </c>
      <c r="F63" s="2">
        <f t="shared" si="50"/>
        <v>171416.31000000003</v>
      </c>
      <c r="G63" s="2">
        <f t="shared" ca="1" si="50"/>
        <v>332349.36</v>
      </c>
      <c r="H63" s="2">
        <f ca="1">SUM(H51:H62)</f>
        <v>83087.34</v>
      </c>
      <c r="I63" s="25">
        <f ca="1">SUM(I51:I62)</f>
        <v>415436.7</v>
      </c>
      <c r="J63" s="2">
        <f ca="1">SUM(J51:J62)</f>
        <v>43766.252857142856</v>
      </c>
      <c r="K63" s="2">
        <f>SUM(K51:K62)</f>
        <v>48465.888571428572</v>
      </c>
      <c r="L63" s="2">
        <f ca="1">SUM(L51:L62)</f>
        <v>92232.141428571413</v>
      </c>
      <c r="M63" s="2">
        <f ca="1">SUM(M51:M62)</f>
        <v>23058.035357142853</v>
      </c>
      <c r="N63" s="25">
        <f ca="1">SUM(N51:N62)</f>
        <v>115290.1767857143</v>
      </c>
      <c r="O63" s="26">
        <f ca="1">SUM(O51:O62)</f>
        <v>300146.52321428567</v>
      </c>
      <c r="P63" s="3"/>
    </row>
    <row r="64" spans="1:16">
      <c r="B64" s="2"/>
      <c r="C64" s="2"/>
      <c r="D64" s="16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</row>
    <row r="65" spans="1:16">
      <c r="A65" s="28" t="s">
        <v>19</v>
      </c>
      <c r="B65" s="29"/>
      <c r="C65" s="29"/>
      <c r="D65" s="30"/>
      <c r="E65" s="31" t="s">
        <v>14</v>
      </c>
      <c r="F65" s="31"/>
      <c r="G65" s="31"/>
      <c r="H65" s="31"/>
      <c r="I65" s="32"/>
      <c r="J65" s="33" t="s">
        <v>78</v>
      </c>
      <c r="K65" s="33"/>
      <c r="L65" s="33"/>
      <c r="M65" s="33"/>
      <c r="N65" s="33"/>
      <c r="O65" s="34"/>
      <c r="P65" s="3"/>
    </row>
    <row r="66" spans="1:16">
      <c r="A66" s="28"/>
      <c r="B66" s="1" t="s">
        <v>88</v>
      </c>
      <c r="C66" s="1" t="s">
        <v>100</v>
      </c>
      <c r="D66" s="22" t="s">
        <v>75</v>
      </c>
      <c r="E66" s="12" t="s">
        <v>90</v>
      </c>
      <c r="F66" s="12" t="s">
        <v>89</v>
      </c>
      <c r="G66" s="12" t="s">
        <v>91</v>
      </c>
      <c r="H66" s="12" t="s">
        <v>102</v>
      </c>
      <c r="I66" s="24" t="s">
        <v>92</v>
      </c>
      <c r="J66" s="13" t="s">
        <v>90</v>
      </c>
      <c r="K66" s="13" t="s">
        <v>89</v>
      </c>
      <c r="L66" s="1" t="s">
        <v>91</v>
      </c>
      <c r="M66" s="1" t="s">
        <v>102</v>
      </c>
      <c r="N66" s="22" t="s">
        <v>92</v>
      </c>
      <c r="O66" s="22" t="s">
        <v>104</v>
      </c>
      <c r="P66" s="3"/>
    </row>
    <row r="67" spans="1:16">
      <c r="A67" s="22" t="s">
        <v>1</v>
      </c>
      <c r="B67" s="2">
        <f>E3</f>
        <v>78500</v>
      </c>
      <c r="C67" s="2">
        <f>F3</f>
        <v>22428.571428571428</v>
      </c>
      <c r="D67" s="23">
        <f ca="1">Strømpris_År!E33</f>
        <v>0.45491999999999999</v>
      </c>
      <c r="E67" s="2">
        <f ca="1">D67*B67</f>
        <v>35711.22</v>
      </c>
      <c r="F67" s="2">
        <f>((Nettleie!$C$2+Nettleie!$D$2)*Beregning!B67)+Nettleie!$B$2</f>
        <v>35678.496666666666</v>
      </c>
      <c r="G67" s="2">
        <f ca="1">E67+F67</f>
        <v>71389.716666666674</v>
      </c>
      <c r="H67" s="2">
        <f ca="1">G67*0.25</f>
        <v>17847.429166666669</v>
      </c>
      <c r="I67" s="25">
        <f ca="1">H67+G67</f>
        <v>89237.145833333343</v>
      </c>
      <c r="J67" s="2">
        <f ca="1">C67*D67</f>
        <v>10203.205714285714</v>
      </c>
      <c r="K67" s="2">
        <f>((Nettleie!$C$2+Nettleie!$D$2)*Beregning!C67)+Nettleie!$B$2</f>
        <v>10312.903809523808</v>
      </c>
      <c r="L67" s="2">
        <f ca="1">J67+K67</f>
        <v>20516.109523809522</v>
      </c>
      <c r="M67" s="2">
        <f ca="1">L67*0.25</f>
        <v>5129.0273809523806</v>
      </c>
      <c r="N67" s="25">
        <f ca="1">M67+L67</f>
        <v>25645.136904761901</v>
      </c>
      <c r="O67" s="26">
        <f t="shared" ref="O67:O78" ca="1" si="51">I67-N67</f>
        <v>63592.008928571442</v>
      </c>
      <c r="P67" s="3"/>
    </row>
    <row r="68" spans="1:16">
      <c r="A68" s="22" t="s">
        <v>2</v>
      </c>
      <c r="B68" s="2">
        <f t="shared" ref="B68:C68" si="52">E4</f>
        <v>71000</v>
      </c>
      <c r="C68" s="2">
        <f t="shared" si="52"/>
        <v>20285.714285714286</v>
      </c>
      <c r="D68" s="23">
        <f ca="1">Strømpris_År!E34</f>
        <v>0.44077999999999995</v>
      </c>
      <c r="E68" s="2">
        <f ca="1">D68*B68</f>
        <v>31295.379999999997</v>
      </c>
      <c r="F68" s="2">
        <f>((Nettleie!$C$2+Nettleie!$D$2)*Beregning!B68)+Nettleie!$B$2</f>
        <v>32285.646666666667</v>
      </c>
      <c r="G68" s="2">
        <f t="shared" ref="G68:G78" ca="1" si="53">E68+F68</f>
        <v>63581.026666666665</v>
      </c>
      <c r="H68" s="2">
        <f t="shared" ref="H68:H78" ca="1" si="54">G68*0.25</f>
        <v>15895.256666666666</v>
      </c>
      <c r="I68" s="25">
        <f t="shared" ref="I68:I78" ca="1" si="55">H68+G68</f>
        <v>79476.283333333326</v>
      </c>
      <c r="J68" s="2">
        <f t="shared" ref="J68:J78" ca="1" si="56">C68*D68</f>
        <v>8941.5371428571416</v>
      </c>
      <c r="K68" s="2">
        <f>((Nettleie!$C$2+Nettleie!$D$2)*Beregning!C68)+Nettleie!$B$2</f>
        <v>9343.5180952380942</v>
      </c>
      <c r="L68" s="2">
        <f t="shared" ref="L68:L78" ca="1" si="57">J68+K68</f>
        <v>18285.055238095236</v>
      </c>
      <c r="M68" s="2">
        <f t="shared" ref="M68:M78" ca="1" si="58">L68*0.25</f>
        <v>4571.263809523809</v>
      </c>
      <c r="N68" s="25">
        <f t="shared" ref="N68:N78" ca="1" si="59">M68+L68</f>
        <v>22856.319047619043</v>
      </c>
      <c r="O68" s="26">
        <f t="shared" ca="1" si="51"/>
        <v>56619.964285714283</v>
      </c>
      <c r="P68" s="3"/>
    </row>
    <row r="69" spans="1:16">
      <c r="A69" s="22" t="s">
        <v>3</v>
      </c>
      <c r="B69" s="2">
        <f t="shared" ref="B69:C69" si="60">E5</f>
        <v>54000</v>
      </c>
      <c r="C69" s="2">
        <f t="shared" si="60"/>
        <v>15428.571428571429</v>
      </c>
      <c r="D69" s="23">
        <f ca="1">Strømpris_År!E35</f>
        <v>0.25397999999999998</v>
      </c>
      <c r="E69" s="2">
        <f ca="1">D69*B69</f>
        <v>13714.919999999998</v>
      </c>
      <c r="F69" s="2">
        <f>((Nettleie!$C$2+Nettleie!$D$2)*Beregning!B69)+Nettleie!$B$2</f>
        <v>24595.186666666668</v>
      </c>
      <c r="G69" s="2">
        <f t="shared" ca="1" si="53"/>
        <v>38310.106666666667</v>
      </c>
      <c r="H69" s="2">
        <f t="shared" ca="1" si="54"/>
        <v>9577.5266666666666</v>
      </c>
      <c r="I69" s="25">
        <f t="shared" ca="1" si="55"/>
        <v>47887.633333333331</v>
      </c>
      <c r="J69" s="2">
        <f t="shared" ca="1" si="56"/>
        <v>3918.5485714285714</v>
      </c>
      <c r="K69" s="2">
        <f>((Nettleie!$C$2+Nettleie!$D$2)*Beregning!C69)+Nettleie!$B$2</f>
        <v>7146.2438095238103</v>
      </c>
      <c r="L69" s="2">
        <f t="shared" ca="1" si="57"/>
        <v>11064.792380952382</v>
      </c>
      <c r="M69" s="2">
        <f t="shared" ca="1" si="58"/>
        <v>2766.1980952380954</v>
      </c>
      <c r="N69" s="25">
        <f t="shared" ca="1" si="59"/>
        <v>13830.990476190476</v>
      </c>
      <c r="O69" s="26">
        <f t="shared" ca="1" si="51"/>
        <v>34056.642857142855</v>
      </c>
      <c r="P69" s="3"/>
    </row>
    <row r="70" spans="1:16">
      <c r="A70" s="22" t="s">
        <v>4</v>
      </c>
      <c r="B70" s="2">
        <f t="shared" ref="B70:C70" si="61">E6</f>
        <v>18000</v>
      </c>
      <c r="C70" s="2">
        <f t="shared" si="61"/>
        <v>5142.8571428571431</v>
      </c>
      <c r="D70" s="23">
        <f ca="1">Strømpris_År!E36</f>
        <v>0.27761000000000002</v>
      </c>
      <c r="E70" s="2">
        <f ca="1">D70*B70</f>
        <v>4996.9800000000005</v>
      </c>
      <c r="F70" s="2">
        <f>((Nettleie!$C$2+Nettleie!$D$2)*Beregning!B70)+Nettleie!$B$2</f>
        <v>8309.5066666666662</v>
      </c>
      <c r="G70" s="2">
        <f t="shared" ca="1" si="53"/>
        <v>13306.486666666668</v>
      </c>
      <c r="H70" s="2">
        <f t="shared" ca="1" si="54"/>
        <v>3326.6216666666669</v>
      </c>
      <c r="I70" s="25">
        <f t="shared" ca="1" si="55"/>
        <v>16633.108333333334</v>
      </c>
      <c r="J70" s="2">
        <f t="shared" ca="1" si="56"/>
        <v>1427.7085714285715</v>
      </c>
      <c r="K70" s="2">
        <f>((Nettleie!$C$2+Nettleie!$D$2)*Beregning!C70)+Nettleie!$B$2</f>
        <v>2493.192380952381</v>
      </c>
      <c r="L70" s="2">
        <f t="shared" ca="1" si="57"/>
        <v>3920.9009523809527</v>
      </c>
      <c r="M70" s="2">
        <f t="shared" ca="1" si="58"/>
        <v>980.22523809523818</v>
      </c>
      <c r="N70" s="25">
        <f t="shared" ca="1" si="59"/>
        <v>4901.1261904761905</v>
      </c>
      <c r="O70" s="26">
        <f t="shared" ca="1" si="51"/>
        <v>11731.982142857143</v>
      </c>
      <c r="P70" s="3"/>
    </row>
    <row r="71" spans="1:16">
      <c r="A71" s="22" t="s">
        <v>5</v>
      </c>
      <c r="B71" s="2">
        <f t="shared" ref="B71:C71" si="62">E7</f>
        <v>4000</v>
      </c>
      <c r="C71" s="2">
        <f t="shared" si="62"/>
        <v>1000</v>
      </c>
      <c r="D71" s="23">
        <f ca="1">Strømpris_År!E37</f>
        <v>0.36884</v>
      </c>
      <c r="E71" s="2">
        <f ca="1">D71*B71</f>
        <v>1475.36</v>
      </c>
      <c r="F71" s="2">
        <f>((Nettleie!$C$2+Nettleie!$D$2)*Beregning!B71)+Nettleie!$B$2</f>
        <v>1976.1866666666667</v>
      </c>
      <c r="G71" s="2">
        <f t="shared" ca="1" si="53"/>
        <v>3451.5466666666666</v>
      </c>
      <c r="H71" s="2">
        <f t="shared" ca="1" si="54"/>
        <v>862.88666666666666</v>
      </c>
      <c r="I71" s="25">
        <f t="shared" ca="1" si="55"/>
        <v>4314.4333333333334</v>
      </c>
      <c r="J71" s="2">
        <f t="shared" ca="1" si="56"/>
        <v>368.84</v>
      </c>
      <c r="K71" s="2">
        <f>((Nettleie!$C$2+Nettleie!$D$2)*Beregning!C71)+Nettleie!$B$2</f>
        <v>619.04666666666662</v>
      </c>
      <c r="L71" s="2">
        <f t="shared" ca="1" si="57"/>
        <v>987.88666666666654</v>
      </c>
      <c r="M71" s="2">
        <f t="shared" ca="1" si="58"/>
        <v>246.97166666666664</v>
      </c>
      <c r="N71" s="25">
        <f t="shared" ca="1" si="59"/>
        <v>1234.8583333333331</v>
      </c>
      <c r="O71" s="26">
        <f t="shared" ca="1" si="51"/>
        <v>3079.5750000000003</v>
      </c>
      <c r="P71" s="3"/>
    </row>
    <row r="72" spans="1:16">
      <c r="A72" s="22" t="s">
        <v>6</v>
      </c>
      <c r="B72" s="2">
        <f t="shared" ref="B72:C72" si="63">E8</f>
        <v>6000</v>
      </c>
      <c r="C72" s="2">
        <f t="shared" si="63"/>
        <v>714.28571428571433</v>
      </c>
      <c r="D72" s="23">
        <f ca="1">Strømpris_År!E38</f>
        <v>0.35681000000000002</v>
      </c>
      <c r="E72" s="2">
        <f ca="1">D72*B72</f>
        <v>2140.86</v>
      </c>
      <c r="F72" s="2">
        <f>((Nettleie!$C$2+Nettleie!$D$2)*Beregning!B72)+Nettleie!$B$2</f>
        <v>2880.9466666666667</v>
      </c>
      <c r="G72" s="2">
        <f t="shared" ca="1" si="53"/>
        <v>5021.8066666666673</v>
      </c>
      <c r="H72" s="2">
        <f t="shared" ca="1" si="54"/>
        <v>1255.4516666666668</v>
      </c>
      <c r="I72" s="25">
        <f t="shared" ca="1" si="55"/>
        <v>6277.2583333333341</v>
      </c>
      <c r="J72" s="2">
        <f t="shared" ca="1" si="56"/>
        <v>254.86428571428576</v>
      </c>
      <c r="K72" s="2">
        <f>((Nettleie!$C$2+Nettleie!$D$2)*Beregning!C72)+Nettleie!$B$2</f>
        <v>489.79523809523812</v>
      </c>
      <c r="L72" s="2">
        <f t="shared" ca="1" si="57"/>
        <v>744.65952380952388</v>
      </c>
      <c r="M72" s="2">
        <f t="shared" ca="1" si="58"/>
        <v>186.16488095238097</v>
      </c>
      <c r="N72" s="25">
        <f t="shared" ca="1" si="59"/>
        <v>930.82440476190482</v>
      </c>
      <c r="O72" s="26">
        <f t="shared" ca="1" si="51"/>
        <v>5346.4339285714295</v>
      </c>
      <c r="P72" s="3"/>
    </row>
    <row r="73" spans="1:16">
      <c r="A73" s="22" t="s">
        <v>7</v>
      </c>
      <c r="B73" s="2">
        <f t="shared" ref="B73:C73" si="64">E9</f>
        <v>9000</v>
      </c>
      <c r="C73" s="2">
        <f t="shared" si="64"/>
        <v>714.28571428571433</v>
      </c>
      <c r="D73" s="23">
        <f ca="1">Strømpris_År!E39</f>
        <v>0.47404000000000002</v>
      </c>
      <c r="E73" s="2">
        <f ca="1">D73*B73</f>
        <v>4266.3600000000006</v>
      </c>
      <c r="F73" s="2">
        <f>((Nettleie!$C$2+Nettleie!$D$2)*Beregning!B73)+Nettleie!$B$2</f>
        <v>4238.086666666667</v>
      </c>
      <c r="G73" s="2">
        <f t="shared" ca="1" si="53"/>
        <v>8504.4466666666667</v>
      </c>
      <c r="H73" s="2">
        <f t="shared" ca="1" si="54"/>
        <v>2126.1116666666667</v>
      </c>
      <c r="I73" s="25">
        <f t="shared" ca="1" si="55"/>
        <v>10630.558333333334</v>
      </c>
      <c r="J73" s="2">
        <f t="shared" ca="1" si="56"/>
        <v>338.6</v>
      </c>
      <c r="K73" s="2">
        <f>((Nettleie!$C$2+Nettleie!$D$2)*Beregning!C73)+Nettleie!$B$2</f>
        <v>489.79523809523812</v>
      </c>
      <c r="L73" s="2">
        <f t="shared" ca="1" si="57"/>
        <v>828.39523809523814</v>
      </c>
      <c r="M73" s="2">
        <f t="shared" ca="1" si="58"/>
        <v>207.09880952380954</v>
      </c>
      <c r="N73" s="25">
        <f t="shared" ca="1" si="59"/>
        <v>1035.4940476190477</v>
      </c>
      <c r="O73" s="26">
        <f t="shared" ca="1" si="51"/>
        <v>9595.0642857142866</v>
      </c>
    </row>
    <row r="74" spans="1:16">
      <c r="A74" s="22" t="s">
        <v>8</v>
      </c>
      <c r="B74" s="2">
        <f t="shared" ref="B74:C74" si="65">E10</f>
        <v>6500</v>
      </c>
      <c r="C74" s="2">
        <f t="shared" si="65"/>
        <v>714.28571428571433</v>
      </c>
      <c r="D74" s="23">
        <f ca="1">Strømpris_År!E40</f>
        <v>0.35681000000000002</v>
      </c>
      <c r="E74" s="2">
        <f ca="1">D74*B74</f>
        <v>2319.2650000000003</v>
      </c>
      <c r="F74" s="2">
        <f>((Nettleie!$C$2+Nettleie!$D$2)*Beregning!B74)+Nettleie!$B$2</f>
        <v>3107.1366666666668</v>
      </c>
      <c r="G74" s="2">
        <f t="shared" ca="1" si="53"/>
        <v>5426.4016666666666</v>
      </c>
      <c r="H74" s="2">
        <f t="shared" ca="1" si="54"/>
        <v>1356.6004166666667</v>
      </c>
      <c r="I74" s="25">
        <f t="shared" ca="1" si="55"/>
        <v>6783.0020833333328</v>
      </c>
      <c r="J74" s="2">
        <f t="shared" ca="1" si="56"/>
        <v>254.86428571428576</v>
      </c>
      <c r="K74" s="2">
        <f>((Nettleie!$C$2+Nettleie!$D$2)*Beregning!C74)+Nettleie!$B$2</f>
        <v>489.79523809523812</v>
      </c>
      <c r="L74" s="2">
        <f t="shared" ca="1" si="57"/>
        <v>744.65952380952388</v>
      </c>
      <c r="M74" s="2">
        <f t="shared" ca="1" si="58"/>
        <v>186.16488095238097</v>
      </c>
      <c r="N74" s="25">
        <f t="shared" ca="1" si="59"/>
        <v>930.82440476190482</v>
      </c>
      <c r="O74" s="26">
        <f t="shared" ca="1" si="51"/>
        <v>5852.1776785714283</v>
      </c>
    </row>
    <row r="75" spans="1:16">
      <c r="A75" s="22" t="s">
        <v>9</v>
      </c>
      <c r="B75" s="2">
        <f t="shared" ref="B75:C75" si="66">E11</f>
        <v>3500</v>
      </c>
      <c r="C75" s="2">
        <f t="shared" si="66"/>
        <v>857.14285714285711</v>
      </c>
      <c r="D75" s="23">
        <f ca="1">Strømpris_År!E41</f>
        <v>0.36884</v>
      </c>
      <c r="E75" s="2">
        <f ca="1">D75*B75</f>
        <v>1290.94</v>
      </c>
      <c r="F75" s="2">
        <f>((Nettleie!$C$2+Nettleie!$D$2)*Beregning!B75)+Nettleie!$B$2</f>
        <v>1749.9966666666667</v>
      </c>
      <c r="G75" s="2">
        <f t="shared" ca="1" si="53"/>
        <v>3040.9366666666665</v>
      </c>
      <c r="H75" s="2">
        <f t="shared" ca="1" si="54"/>
        <v>760.23416666666662</v>
      </c>
      <c r="I75" s="25">
        <f t="shared" ca="1" si="55"/>
        <v>3801.1708333333331</v>
      </c>
      <c r="J75" s="2">
        <f t="shared" ca="1" si="56"/>
        <v>316.14857142857142</v>
      </c>
      <c r="K75" s="2">
        <f>((Nettleie!$C$2+Nettleie!$D$2)*Beregning!C75)+Nettleie!$B$2</f>
        <v>554.42095238095237</v>
      </c>
      <c r="L75" s="2">
        <f t="shared" ca="1" si="57"/>
        <v>870.56952380952384</v>
      </c>
      <c r="M75" s="2">
        <f t="shared" ca="1" si="58"/>
        <v>217.64238095238096</v>
      </c>
      <c r="N75" s="25">
        <f t="shared" ca="1" si="59"/>
        <v>1088.2119047619049</v>
      </c>
      <c r="O75" s="26">
        <f t="shared" ca="1" si="51"/>
        <v>2712.9589285714283</v>
      </c>
    </row>
    <row r="76" spans="1:16">
      <c r="A76" s="22" t="s">
        <v>10</v>
      </c>
      <c r="B76" s="2">
        <f t="shared" ref="B76:C76" si="67">E12</f>
        <v>11000</v>
      </c>
      <c r="C76" s="2">
        <f t="shared" si="67"/>
        <v>3142.8571428571427</v>
      </c>
      <c r="D76" s="23">
        <f ca="1">Strømpris_År!E42</f>
        <v>0.27761000000000002</v>
      </c>
      <c r="E76" s="2">
        <f ca="1">D76*B76</f>
        <v>3053.71</v>
      </c>
      <c r="F76" s="2">
        <f>((Nettleie!$C$2+Nettleie!$D$2)*Beregning!B76)+Nettleie!$B$2</f>
        <v>5142.8466666666673</v>
      </c>
      <c r="G76" s="2">
        <f t="shared" ca="1" si="53"/>
        <v>8196.5566666666673</v>
      </c>
      <c r="H76" s="2">
        <f t="shared" ca="1" si="54"/>
        <v>2049.1391666666668</v>
      </c>
      <c r="I76" s="25">
        <f t="shared" ca="1" si="55"/>
        <v>10245.695833333335</v>
      </c>
      <c r="J76" s="2">
        <f t="shared" ca="1" si="56"/>
        <v>872.4885714285715</v>
      </c>
      <c r="K76" s="2">
        <f>((Nettleie!$C$2+Nettleie!$D$2)*Beregning!C76)+Nettleie!$B$2</f>
        <v>1588.432380952381</v>
      </c>
      <c r="L76" s="2">
        <f t="shared" ca="1" si="57"/>
        <v>2460.9209523809523</v>
      </c>
      <c r="M76" s="2">
        <f t="shared" ca="1" si="58"/>
        <v>615.23023809523806</v>
      </c>
      <c r="N76" s="25">
        <f t="shared" ca="1" si="59"/>
        <v>3076.1511904761901</v>
      </c>
      <c r="O76" s="26">
        <f t="shared" ca="1" si="51"/>
        <v>7169.5446428571449</v>
      </c>
    </row>
    <row r="77" spans="1:16">
      <c r="A77" s="22" t="s">
        <v>11</v>
      </c>
      <c r="B77" s="2">
        <f t="shared" ref="B77:C77" si="68">E13</f>
        <v>43000</v>
      </c>
      <c r="C77" s="2">
        <f t="shared" si="68"/>
        <v>12285.714285714286</v>
      </c>
      <c r="D77" s="23">
        <f ca="1">Strømpris_År!E43</f>
        <v>0.25397999999999998</v>
      </c>
      <c r="E77" s="2">
        <f ca="1">D77*B77</f>
        <v>10921.14</v>
      </c>
      <c r="F77" s="2">
        <f>((Nettleie!$C$2+Nettleie!$D$2)*Beregning!B77)+Nettleie!$B$2</f>
        <v>19619.006666666668</v>
      </c>
      <c r="G77" s="2">
        <f t="shared" ca="1" si="53"/>
        <v>30540.146666666667</v>
      </c>
      <c r="H77" s="2">
        <f t="shared" ca="1" si="54"/>
        <v>7635.0366666666669</v>
      </c>
      <c r="I77" s="25">
        <f t="shared" ca="1" si="55"/>
        <v>38175.183333333334</v>
      </c>
      <c r="J77" s="2">
        <f t="shared" ca="1" si="56"/>
        <v>3120.3257142857142</v>
      </c>
      <c r="K77" s="2">
        <f>((Nettleie!$C$2+Nettleie!$D$2)*Beregning!C77)+Nettleie!$B$2</f>
        <v>5724.4780952380961</v>
      </c>
      <c r="L77" s="2">
        <f t="shared" ca="1" si="57"/>
        <v>8844.8038095238098</v>
      </c>
      <c r="M77" s="2">
        <f t="shared" ca="1" si="58"/>
        <v>2211.2009523809525</v>
      </c>
      <c r="N77" s="25">
        <f t="shared" ca="1" si="59"/>
        <v>11056.004761904762</v>
      </c>
      <c r="O77" s="26">
        <f t="shared" ca="1" si="51"/>
        <v>27119.178571428572</v>
      </c>
    </row>
    <row r="78" spans="1:16">
      <c r="A78" s="22" t="s">
        <v>12</v>
      </c>
      <c r="B78" s="2">
        <f t="shared" ref="B78:C78" si="69">E14</f>
        <v>70000</v>
      </c>
      <c r="C78" s="2">
        <f t="shared" si="69"/>
        <v>20000</v>
      </c>
      <c r="D78" s="23">
        <f ca="1">Strømpris_År!E44</f>
        <v>0.15106999999999998</v>
      </c>
      <c r="E78" s="2">
        <f ca="1">D78*B78</f>
        <v>10574.9</v>
      </c>
      <c r="F78" s="2">
        <f>((Nettleie!$C$2+Nettleie!$D$2)*Beregning!B78)+Nettleie!$B$2</f>
        <v>31833.266666666666</v>
      </c>
      <c r="G78" s="2">
        <f t="shared" ca="1" si="53"/>
        <v>42408.166666666664</v>
      </c>
      <c r="H78" s="2">
        <f t="shared" ca="1" si="54"/>
        <v>10602.041666666666</v>
      </c>
      <c r="I78" s="25">
        <f t="shared" ca="1" si="55"/>
        <v>53010.208333333328</v>
      </c>
      <c r="J78" s="2">
        <f t="shared" ca="1" si="56"/>
        <v>3021.3999999999996</v>
      </c>
      <c r="K78" s="2">
        <f>((Nettleie!$C$2+Nettleie!$D$2)*Beregning!C78)+Nettleie!$B$2</f>
        <v>9214.2666666666664</v>
      </c>
      <c r="L78" s="2">
        <f t="shared" ca="1" si="57"/>
        <v>12235.666666666666</v>
      </c>
      <c r="M78" s="2">
        <f t="shared" ca="1" si="58"/>
        <v>3058.9166666666665</v>
      </c>
      <c r="N78" s="25">
        <f t="shared" ca="1" si="59"/>
        <v>15294.583333333332</v>
      </c>
      <c r="O78" s="26">
        <f t="shared" ca="1" si="51"/>
        <v>37715.625</v>
      </c>
    </row>
    <row r="79" spans="1:16">
      <c r="A79" s="22" t="s">
        <v>13</v>
      </c>
      <c r="B79" s="2">
        <f t="shared" ref="B79:G79" si="70">SUM(B67:B78)</f>
        <v>374500</v>
      </c>
      <c r="C79" s="2">
        <f>SUM(C67:C78)</f>
        <v>102714.28571428571</v>
      </c>
      <c r="D79" s="23">
        <f t="shared" ref="D79:I79" ca="1" si="71">SUM(D67:D78)</f>
        <v>4.0352899999999998</v>
      </c>
      <c r="E79" s="2">
        <f t="shared" ca="1" si="71"/>
        <v>121761.035</v>
      </c>
      <c r="F79" s="2">
        <f t="shared" si="71"/>
        <v>171416.31000000003</v>
      </c>
      <c r="G79" s="2">
        <f t="shared" ca="1" si="71"/>
        <v>293177.34500000003</v>
      </c>
      <c r="H79" s="2">
        <f ca="1">SUM(H67:H78)</f>
        <v>73294.336250000008</v>
      </c>
      <c r="I79" s="25">
        <f ca="1">SUM(I67:I78)</f>
        <v>366471.68125000002</v>
      </c>
      <c r="J79" s="2">
        <f ca="1">SUM(J67:J78)</f>
        <v>33038.531428571419</v>
      </c>
      <c r="K79" s="2">
        <f>SUM(K67:K78)</f>
        <v>48465.888571428572</v>
      </c>
      <c r="L79" s="2">
        <f ca="1">SUM(L67:L78)</f>
        <v>81504.42</v>
      </c>
      <c r="M79" s="2">
        <f ca="1">SUM(M67:M78)</f>
        <v>20376.105</v>
      </c>
      <c r="N79" s="25">
        <f ca="1">SUM(N67:N78)</f>
        <v>101880.52500000001</v>
      </c>
      <c r="O79" s="26">
        <f ca="1">SUM(O67:O78)</f>
        <v>264591.15625000006</v>
      </c>
    </row>
    <row r="80" spans="1:16">
      <c r="B80" s="2"/>
      <c r="C80" s="2"/>
      <c r="D80" s="16"/>
      <c r="E80" s="2"/>
      <c r="F80" s="2"/>
      <c r="G80" s="2"/>
      <c r="H80" s="2"/>
      <c r="I80" s="2"/>
      <c r="J80" s="13"/>
      <c r="K80" s="13"/>
    </row>
    <row r="81" spans="1:15">
      <c r="A81" s="28" t="s">
        <v>98</v>
      </c>
      <c r="B81" s="29"/>
      <c r="C81" s="29"/>
      <c r="D81" s="30"/>
      <c r="E81" s="31" t="s">
        <v>14</v>
      </c>
      <c r="F81" s="31"/>
      <c r="G81" s="31"/>
      <c r="H81" s="31"/>
      <c r="I81" s="32"/>
      <c r="J81" s="33" t="s">
        <v>78</v>
      </c>
      <c r="K81" s="33"/>
      <c r="L81" s="33"/>
      <c r="M81" s="33"/>
      <c r="N81" s="33"/>
      <c r="O81" s="34"/>
    </row>
    <row r="82" spans="1:15">
      <c r="A82" s="28"/>
      <c r="B82" s="1" t="s">
        <v>88</v>
      </c>
      <c r="C82" s="1" t="s">
        <v>100</v>
      </c>
      <c r="D82" s="22" t="s">
        <v>75</v>
      </c>
      <c r="E82" s="12" t="s">
        <v>90</v>
      </c>
      <c r="F82" s="12" t="s">
        <v>89</v>
      </c>
      <c r="G82" s="12" t="s">
        <v>91</v>
      </c>
      <c r="H82" s="12" t="s">
        <v>102</v>
      </c>
      <c r="I82" s="24" t="s">
        <v>92</v>
      </c>
      <c r="J82" s="13" t="s">
        <v>90</v>
      </c>
      <c r="K82" s="13" t="s">
        <v>89</v>
      </c>
      <c r="L82" s="1" t="s">
        <v>91</v>
      </c>
      <c r="M82" s="1" t="s">
        <v>102</v>
      </c>
      <c r="N82" s="22" t="s">
        <v>92</v>
      </c>
      <c r="O82" s="22" t="s">
        <v>104</v>
      </c>
    </row>
    <row r="83" spans="1:15">
      <c r="A83" s="22" t="s">
        <v>1</v>
      </c>
      <c r="B83" s="2">
        <f>E3</f>
        <v>78500</v>
      </c>
      <c r="C83" s="2">
        <f>F3</f>
        <v>22428.571428571428</v>
      </c>
      <c r="D83" s="23">
        <f ca="1">Strømpris_År!F33</f>
        <v>0.45491999999999999</v>
      </c>
      <c r="E83" s="2">
        <f ca="1">D83*B83</f>
        <v>35711.22</v>
      </c>
      <c r="F83" s="2">
        <f>((Nettleie!$C$2+Nettleie!$D$2)*Beregning!B83)+Nettleie!$B$2</f>
        <v>35678.496666666666</v>
      </c>
      <c r="G83" s="2">
        <f ca="1">E83+F83</f>
        <v>71389.716666666674</v>
      </c>
      <c r="H83" s="2">
        <f ca="1">G83*0.25</f>
        <v>17847.429166666669</v>
      </c>
      <c r="I83" s="25">
        <f ca="1">H83+G83</f>
        <v>89237.145833333343</v>
      </c>
      <c r="J83" s="2">
        <f ca="1">C83*D83</f>
        <v>10203.205714285714</v>
      </c>
      <c r="K83" s="2">
        <f>((Nettleie!$C$2+Nettleie!$D$2)*Beregning!C83)+Nettleie!$B$2</f>
        <v>10312.903809523808</v>
      </c>
      <c r="L83" s="2">
        <f ca="1">J83+K83</f>
        <v>20516.109523809522</v>
      </c>
      <c r="M83" s="2">
        <f ca="1">L83*0.25</f>
        <v>5129.0273809523806</v>
      </c>
      <c r="N83" s="25">
        <f ca="1">M83+L83</f>
        <v>25645.136904761901</v>
      </c>
      <c r="O83" s="26">
        <f t="shared" ref="O83:O94" ca="1" si="72">I83-N83</f>
        <v>63592.008928571442</v>
      </c>
    </row>
    <row r="84" spans="1:15">
      <c r="A84" s="22" t="s">
        <v>2</v>
      </c>
      <c r="B84" s="2">
        <f t="shared" ref="B84:C84" si="73">E4</f>
        <v>71000</v>
      </c>
      <c r="C84" s="2">
        <f t="shared" si="73"/>
        <v>20285.714285714286</v>
      </c>
      <c r="D84" s="23">
        <f ca="1">Strømpris_År!F34</f>
        <v>0.44077999999999995</v>
      </c>
      <c r="E84" s="2">
        <f ca="1">D84*B84</f>
        <v>31295.379999999997</v>
      </c>
      <c r="F84" s="2">
        <f>((Nettleie!$C$2+Nettleie!$D$2)*Beregning!B84)+Nettleie!$B$2</f>
        <v>32285.646666666667</v>
      </c>
      <c r="G84" s="2">
        <f t="shared" ref="G84:G94" ca="1" si="74">E84+F84</f>
        <v>63581.026666666665</v>
      </c>
      <c r="H84" s="2">
        <f t="shared" ref="H84:H94" ca="1" si="75">G84*0.25</f>
        <v>15895.256666666666</v>
      </c>
      <c r="I84" s="25">
        <f t="shared" ref="I84:I94" ca="1" si="76">H84+G84</f>
        <v>79476.283333333326</v>
      </c>
      <c r="J84" s="2">
        <f t="shared" ref="J84:J94" ca="1" si="77">C84*D84</f>
        <v>8941.5371428571416</v>
      </c>
      <c r="K84" s="2">
        <f>((Nettleie!$C$2+Nettleie!$D$2)*Beregning!C84)+Nettleie!$B$2</f>
        <v>9343.5180952380942</v>
      </c>
      <c r="L84" s="2">
        <f t="shared" ref="L84:L94" ca="1" si="78">J84+K84</f>
        <v>18285.055238095236</v>
      </c>
      <c r="M84" s="2">
        <f t="shared" ref="M84:M94" ca="1" si="79">L84*0.25</f>
        <v>4571.263809523809</v>
      </c>
      <c r="N84" s="25">
        <f t="shared" ref="N84:N94" ca="1" si="80">M84+L84</f>
        <v>22856.319047619043</v>
      </c>
      <c r="O84" s="26">
        <f t="shared" ca="1" si="72"/>
        <v>56619.964285714283</v>
      </c>
    </row>
    <row r="85" spans="1:15">
      <c r="A85" s="22" t="s">
        <v>3</v>
      </c>
      <c r="B85" s="2">
        <f t="shared" ref="B85:C85" si="81">E5</f>
        <v>54000</v>
      </c>
      <c r="C85" s="2">
        <f t="shared" si="81"/>
        <v>15428.571428571429</v>
      </c>
      <c r="D85" s="23">
        <f ca="1">Strømpris_År!F35</f>
        <v>0.25397999999999998</v>
      </c>
      <c r="E85" s="2">
        <f ca="1">D85*B85</f>
        <v>13714.919999999998</v>
      </c>
      <c r="F85" s="2">
        <f>((Nettleie!$C$2+Nettleie!$D$2)*Beregning!B85)+Nettleie!$B$2</f>
        <v>24595.186666666668</v>
      </c>
      <c r="G85" s="2">
        <f t="shared" ca="1" si="74"/>
        <v>38310.106666666667</v>
      </c>
      <c r="H85" s="2">
        <f t="shared" ca="1" si="75"/>
        <v>9577.5266666666666</v>
      </c>
      <c r="I85" s="25">
        <f t="shared" ca="1" si="76"/>
        <v>47887.633333333331</v>
      </c>
      <c r="J85" s="2">
        <f t="shared" ca="1" si="77"/>
        <v>3918.5485714285714</v>
      </c>
      <c r="K85" s="2">
        <f>((Nettleie!$C$2+Nettleie!$D$2)*Beregning!C85)+Nettleie!$B$2</f>
        <v>7146.2438095238103</v>
      </c>
      <c r="L85" s="2">
        <f t="shared" ca="1" si="78"/>
        <v>11064.792380952382</v>
      </c>
      <c r="M85" s="2">
        <f t="shared" ca="1" si="79"/>
        <v>2766.1980952380954</v>
      </c>
      <c r="N85" s="25">
        <f t="shared" ca="1" si="80"/>
        <v>13830.990476190476</v>
      </c>
      <c r="O85" s="26">
        <f t="shared" ca="1" si="72"/>
        <v>34056.642857142855</v>
      </c>
    </row>
    <row r="86" spans="1:15">
      <c r="A86" s="22" t="s">
        <v>4</v>
      </c>
      <c r="B86" s="2">
        <f t="shared" ref="B86:C86" si="82">E6</f>
        <v>18000</v>
      </c>
      <c r="C86" s="2">
        <f t="shared" si="82"/>
        <v>5142.8571428571431</v>
      </c>
      <c r="D86" s="23">
        <f ca="1">Strømpris_År!F36</f>
        <v>0.27761000000000002</v>
      </c>
      <c r="E86" s="2">
        <f ca="1">D86*B86</f>
        <v>4996.9800000000005</v>
      </c>
      <c r="F86" s="2">
        <f>((Nettleie!$C$2+Nettleie!$D$2)*Beregning!B86)+Nettleie!$B$2</f>
        <v>8309.5066666666662</v>
      </c>
      <c r="G86" s="2">
        <f t="shared" ca="1" si="74"/>
        <v>13306.486666666668</v>
      </c>
      <c r="H86" s="2">
        <f t="shared" ca="1" si="75"/>
        <v>3326.6216666666669</v>
      </c>
      <c r="I86" s="25">
        <f t="shared" ca="1" si="76"/>
        <v>16633.108333333334</v>
      </c>
      <c r="J86" s="2">
        <f t="shared" ca="1" si="77"/>
        <v>1427.7085714285715</v>
      </c>
      <c r="K86" s="2">
        <f>((Nettleie!$C$2+Nettleie!$D$2)*Beregning!C86)+Nettleie!$B$2</f>
        <v>2493.192380952381</v>
      </c>
      <c r="L86" s="2">
        <f t="shared" ca="1" si="78"/>
        <v>3920.9009523809527</v>
      </c>
      <c r="M86" s="2">
        <f t="shared" ca="1" si="79"/>
        <v>980.22523809523818</v>
      </c>
      <c r="N86" s="25">
        <f t="shared" ca="1" si="80"/>
        <v>4901.1261904761905</v>
      </c>
      <c r="O86" s="26">
        <f t="shared" ca="1" si="72"/>
        <v>11731.982142857143</v>
      </c>
    </row>
    <row r="87" spans="1:15">
      <c r="A87" s="22" t="s">
        <v>5</v>
      </c>
      <c r="B87" s="2">
        <f t="shared" ref="B87:C87" si="83">E7</f>
        <v>4000</v>
      </c>
      <c r="C87" s="2">
        <f t="shared" si="83"/>
        <v>1000</v>
      </c>
      <c r="D87" s="23">
        <f ca="1">Strømpris_År!F37</f>
        <v>0.36884</v>
      </c>
      <c r="E87" s="2">
        <f ca="1">D87*B87</f>
        <v>1475.36</v>
      </c>
      <c r="F87" s="2">
        <f>((Nettleie!$C$2+Nettleie!$D$2)*Beregning!B87)+Nettleie!$B$2</f>
        <v>1976.1866666666667</v>
      </c>
      <c r="G87" s="2">
        <f t="shared" ca="1" si="74"/>
        <v>3451.5466666666666</v>
      </c>
      <c r="H87" s="2">
        <f t="shared" ca="1" si="75"/>
        <v>862.88666666666666</v>
      </c>
      <c r="I87" s="25">
        <f t="shared" ca="1" si="76"/>
        <v>4314.4333333333334</v>
      </c>
      <c r="J87" s="2">
        <f t="shared" ca="1" si="77"/>
        <v>368.84</v>
      </c>
      <c r="K87" s="2">
        <f>((Nettleie!$C$2+Nettleie!$D$2)*Beregning!C87)+Nettleie!$B$2</f>
        <v>619.04666666666662</v>
      </c>
      <c r="L87" s="2">
        <f t="shared" ca="1" si="78"/>
        <v>987.88666666666654</v>
      </c>
      <c r="M87" s="2">
        <f t="shared" ca="1" si="79"/>
        <v>246.97166666666664</v>
      </c>
      <c r="N87" s="25">
        <f t="shared" ca="1" si="80"/>
        <v>1234.8583333333331</v>
      </c>
      <c r="O87" s="26">
        <f t="shared" ca="1" si="72"/>
        <v>3079.5750000000003</v>
      </c>
    </row>
    <row r="88" spans="1:15">
      <c r="A88" s="22" t="s">
        <v>6</v>
      </c>
      <c r="B88" s="2">
        <f t="shared" ref="B88:C88" si="84">E8</f>
        <v>6000</v>
      </c>
      <c r="C88" s="2">
        <f t="shared" si="84"/>
        <v>714.28571428571433</v>
      </c>
      <c r="D88" s="23">
        <f ca="1">Strømpris_År!F38</f>
        <v>0.35681000000000002</v>
      </c>
      <c r="E88" s="2">
        <f ca="1">D88*B88</f>
        <v>2140.86</v>
      </c>
      <c r="F88" s="2">
        <f>((Nettleie!$C$2+Nettleie!$D$2)*Beregning!B88)+Nettleie!$B$2</f>
        <v>2880.9466666666667</v>
      </c>
      <c r="G88" s="2">
        <f t="shared" ca="1" si="74"/>
        <v>5021.8066666666673</v>
      </c>
      <c r="H88" s="2">
        <f t="shared" ca="1" si="75"/>
        <v>1255.4516666666668</v>
      </c>
      <c r="I88" s="25">
        <f t="shared" ca="1" si="76"/>
        <v>6277.2583333333341</v>
      </c>
      <c r="J88" s="2">
        <f t="shared" ca="1" si="77"/>
        <v>254.86428571428576</v>
      </c>
      <c r="K88" s="2">
        <f>((Nettleie!$C$2+Nettleie!$D$2)*Beregning!C88)+Nettleie!$B$2</f>
        <v>489.79523809523812</v>
      </c>
      <c r="L88" s="2">
        <f t="shared" ca="1" si="78"/>
        <v>744.65952380952388</v>
      </c>
      <c r="M88" s="2">
        <f t="shared" ca="1" si="79"/>
        <v>186.16488095238097</v>
      </c>
      <c r="N88" s="25">
        <f t="shared" ca="1" si="80"/>
        <v>930.82440476190482</v>
      </c>
      <c r="O88" s="26">
        <f t="shared" ca="1" si="72"/>
        <v>5346.4339285714295</v>
      </c>
    </row>
    <row r="89" spans="1:15">
      <c r="A89" s="22" t="s">
        <v>7</v>
      </c>
      <c r="B89" s="2">
        <f t="shared" ref="B89:C89" si="85">E9</f>
        <v>9000</v>
      </c>
      <c r="C89" s="2">
        <f t="shared" si="85"/>
        <v>714.28571428571433</v>
      </c>
      <c r="D89" s="23">
        <f ca="1">Strømpris_År!F39</f>
        <v>0.47404000000000002</v>
      </c>
      <c r="E89" s="2">
        <f ca="1">D89*B89</f>
        <v>4266.3600000000006</v>
      </c>
      <c r="F89" s="2">
        <f>((Nettleie!$C$2+Nettleie!$D$2)*Beregning!B89)+Nettleie!$B$2</f>
        <v>4238.086666666667</v>
      </c>
      <c r="G89" s="2">
        <f t="shared" ca="1" si="74"/>
        <v>8504.4466666666667</v>
      </c>
      <c r="H89" s="2">
        <f t="shared" ca="1" si="75"/>
        <v>2126.1116666666667</v>
      </c>
      <c r="I89" s="25">
        <f t="shared" ca="1" si="76"/>
        <v>10630.558333333334</v>
      </c>
      <c r="J89" s="2">
        <f t="shared" ca="1" si="77"/>
        <v>338.6</v>
      </c>
      <c r="K89" s="2">
        <f>((Nettleie!$C$2+Nettleie!$D$2)*Beregning!C89)+Nettleie!$B$2</f>
        <v>489.79523809523812</v>
      </c>
      <c r="L89" s="2">
        <f t="shared" ca="1" si="78"/>
        <v>828.39523809523814</v>
      </c>
      <c r="M89" s="2">
        <f t="shared" ca="1" si="79"/>
        <v>207.09880952380954</v>
      </c>
      <c r="N89" s="25">
        <f t="shared" ca="1" si="80"/>
        <v>1035.4940476190477</v>
      </c>
      <c r="O89" s="26">
        <f t="shared" ca="1" si="72"/>
        <v>9595.0642857142866</v>
      </c>
    </row>
    <row r="90" spans="1:15">
      <c r="A90" s="22" t="s">
        <v>8</v>
      </c>
      <c r="B90" s="2">
        <f t="shared" ref="B90:C90" si="86">E10</f>
        <v>6500</v>
      </c>
      <c r="C90" s="2">
        <f t="shared" si="86"/>
        <v>714.28571428571433</v>
      </c>
      <c r="D90" s="23">
        <f ca="1">Strømpris_År!F40</f>
        <v>0.35681000000000002</v>
      </c>
      <c r="E90" s="2">
        <f ca="1">D90*B90</f>
        <v>2319.2650000000003</v>
      </c>
      <c r="F90" s="2">
        <f>((Nettleie!$C$2+Nettleie!$D$2)*Beregning!B90)+Nettleie!$B$2</f>
        <v>3107.1366666666668</v>
      </c>
      <c r="G90" s="2">
        <f t="shared" ca="1" si="74"/>
        <v>5426.4016666666666</v>
      </c>
      <c r="H90" s="2">
        <f t="shared" ca="1" si="75"/>
        <v>1356.6004166666667</v>
      </c>
      <c r="I90" s="25">
        <f t="shared" ca="1" si="76"/>
        <v>6783.0020833333328</v>
      </c>
      <c r="J90" s="2">
        <f t="shared" ca="1" si="77"/>
        <v>254.86428571428576</v>
      </c>
      <c r="K90" s="2">
        <f>((Nettleie!$C$2+Nettleie!$D$2)*Beregning!C90)+Nettleie!$B$2</f>
        <v>489.79523809523812</v>
      </c>
      <c r="L90" s="2">
        <f t="shared" ca="1" si="78"/>
        <v>744.65952380952388</v>
      </c>
      <c r="M90" s="2">
        <f t="shared" ca="1" si="79"/>
        <v>186.16488095238097</v>
      </c>
      <c r="N90" s="25">
        <f t="shared" ca="1" si="80"/>
        <v>930.82440476190482</v>
      </c>
      <c r="O90" s="26">
        <f t="shared" ca="1" si="72"/>
        <v>5852.1776785714283</v>
      </c>
    </row>
    <row r="91" spans="1:15">
      <c r="A91" s="22" t="s">
        <v>9</v>
      </c>
      <c r="B91" s="2">
        <f t="shared" ref="B91:C91" si="87">E11</f>
        <v>3500</v>
      </c>
      <c r="C91" s="2">
        <f t="shared" si="87"/>
        <v>857.14285714285711</v>
      </c>
      <c r="D91" s="23">
        <f ca="1">Strømpris_År!F41</f>
        <v>0.36884</v>
      </c>
      <c r="E91" s="2">
        <f ca="1">D91*B91</f>
        <v>1290.94</v>
      </c>
      <c r="F91" s="2">
        <f>((Nettleie!$C$2+Nettleie!$D$2)*Beregning!B91)+Nettleie!$B$2</f>
        <v>1749.9966666666667</v>
      </c>
      <c r="G91" s="2">
        <f t="shared" ca="1" si="74"/>
        <v>3040.9366666666665</v>
      </c>
      <c r="H91" s="2">
        <f t="shared" ca="1" si="75"/>
        <v>760.23416666666662</v>
      </c>
      <c r="I91" s="25">
        <f t="shared" ca="1" si="76"/>
        <v>3801.1708333333331</v>
      </c>
      <c r="J91" s="2">
        <f t="shared" ca="1" si="77"/>
        <v>316.14857142857142</v>
      </c>
      <c r="K91" s="2">
        <f>((Nettleie!$C$2+Nettleie!$D$2)*Beregning!C91)+Nettleie!$B$2</f>
        <v>554.42095238095237</v>
      </c>
      <c r="L91" s="2">
        <f t="shared" ca="1" si="78"/>
        <v>870.56952380952384</v>
      </c>
      <c r="M91" s="2">
        <f t="shared" ca="1" si="79"/>
        <v>217.64238095238096</v>
      </c>
      <c r="N91" s="25">
        <f t="shared" ca="1" si="80"/>
        <v>1088.2119047619049</v>
      </c>
      <c r="O91" s="26">
        <f t="shared" ca="1" si="72"/>
        <v>2712.9589285714283</v>
      </c>
    </row>
    <row r="92" spans="1:15">
      <c r="A92" s="22" t="s">
        <v>10</v>
      </c>
      <c r="B92" s="2">
        <f t="shared" ref="B92:C92" si="88">E12</f>
        <v>11000</v>
      </c>
      <c r="C92" s="2">
        <f t="shared" si="88"/>
        <v>3142.8571428571427</v>
      </c>
      <c r="D92" s="23">
        <f ca="1">Strømpris_År!F42</f>
        <v>0.27761000000000002</v>
      </c>
      <c r="E92" s="2">
        <f ca="1">D92*B92</f>
        <v>3053.71</v>
      </c>
      <c r="F92" s="2">
        <f>((Nettleie!$C$2+Nettleie!$D$2)*Beregning!B92)+Nettleie!$B$2</f>
        <v>5142.8466666666673</v>
      </c>
      <c r="G92" s="2">
        <f t="shared" ca="1" si="74"/>
        <v>8196.5566666666673</v>
      </c>
      <c r="H92" s="2">
        <f t="shared" ca="1" si="75"/>
        <v>2049.1391666666668</v>
      </c>
      <c r="I92" s="25">
        <f t="shared" ca="1" si="76"/>
        <v>10245.695833333335</v>
      </c>
      <c r="J92" s="2">
        <f t="shared" ca="1" si="77"/>
        <v>872.4885714285715</v>
      </c>
      <c r="K92" s="2">
        <f>((Nettleie!$C$2+Nettleie!$D$2)*Beregning!C92)+Nettleie!$B$2</f>
        <v>1588.432380952381</v>
      </c>
      <c r="L92" s="2">
        <f t="shared" ca="1" si="78"/>
        <v>2460.9209523809523</v>
      </c>
      <c r="M92" s="2">
        <f t="shared" ca="1" si="79"/>
        <v>615.23023809523806</v>
      </c>
      <c r="N92" s="25">
        <f t="shared" ca="1" si="80"/>
        <v>3076.1511904761901</v>
      </c>
      <c r="O92" s="26">
        <f t="shared" ca="1" si="72"/>
        <v>7169.5446428571449</v>
      </c>
    </row>
    <row r="93" spans="1:15">
      <c r="A93" s="22" t="s">
        <v>11</v>
      </c>
      <c r="B93" s="2">
        <f t="shared" ref="B93:C93" si="89">E13</f>
        <v>43000</v>
      </c>
      <c r="C93" s="2">
        <f t="shared" si="89"/>
        <v>12285.714285714286</v>
      </c>
      <c r="D93" s="23">
        <f ca="1">Strømpris_År!F43</f>
        <v>0.25397999999999998</v>
      </c>
      <c r="E93" s="2">
        <f ca="1">D93*B93</f>
        <v>10921.14</v>
      </c>
      <c r="F93" s="2">
        <f>((Nettleie!$C$2+Nettleie!$D$2)*Beregning!B93)+Nettleie!$B$2</f>
        <v>19619.006666666668</v>
      </c>
      <c r="G93" s="2">
        <f t="shared" ca="1" si="74"/>
        <v>30540.146666666667</v>
      </c>
      <c r="H93" s="2">
        <f t="shared" ca="1" si="75"/>
        <v>7635.0366666666669</v>
      </c>
      <c r="I93" s="25">
        <f t="shared" ca="1" si="76"/>
        <v>38175.183333333334</v>
      </c>
      <c r="J93" s="2">
        <f t="shared" ca="1" si="77"/>
        <v>3120.3257142857142</v>
      </c>
      <c r="K93" s="2">
        <f>((Nettleie!$C$2+Nettleie!$D$2)*Beregning!C93)+Nettleie!$B$2</f>
        <v>5724.4780952380961</v>
      </c>
      <c r="L93" s="2">
        <f t="shared" ca="1" si="78"/>
        <v>8844.8038095238098</v>
      </c>
      <c r="M93" s="2">
        <f t="shared" ca="1" si="79"/>
        <v>2211.2009523809525</v>
      </c>
      <c r="N93" s="25">
        <f t="shared" ca="1" si="80"/>
        <v>11056.004761904762</v>
      </c>
      <c r="O93" s="26">
        <f t="shared" ca="1" si="72"/>
        <v>27119.178571428572</v>
      </c>
    </row>
    <row r="94" spans="1:15">
      <c r="A94" s="22" t="s">
        <v>12</v>
      </c>
      <c r="B94" s="2">
        <f t="shared" ref="B94:C94" si="90">E14</f>
        <v>70000</v>
      </c>
      <c r="C94" s="2">
        <f t="shared" si="90"/>
        <v>20000</v>
      </c>
      <c r="D94" s="23">
        <f ca="1">Strømpris_År!F44</f>
        <v>0.15106999999999998</v>
      </c>
      <c r="E94" s="2">
        <f ca="1">D94*B94</f>
        <v>10574.9</v>
      </c>
      <c r="F94" s="2">
        <f>((Nettleie!$C$2+Nettleie!$D$2)*Beregning!B94)+Nettleie!$B$2</f>
        <v>31833.266666666666</v>
      </c>
      <c r="G94" s="2">
        <f t="shared" ca="1" si="74"/>
        <v>42408.166666666664</v>
      </c>
      <c r="H94" s="2">
        <f t="shared" ca="1" si="75"/>
        <v>10602.041666666666</v>
      </c>
      <c r="I94" s="25">
        <f t="shared" ca="1" si="76"/>
        <v>53010.208333333328</v>
      </c>
      <c r="J94" s="2">
        <f t="shared" ca="1" si="77"/>
        <v>3021.3999999999996</v>
      </c>
      <c r="K94" s="2">
        <f>((Nettleie!$C$2+Nettleie!$D$2)*Beregning!C94)+Nettleie!$B$2</f>
        <v>9214.2666666666664</v>
      </c>
      <c r="L94" s="2">
        <f t="shared" ca="1" si="78"/>
        <v>12235.666666666666</v>
      </c>
      <c r="M94" s="2">
        <f t="shared" ca="1" si="79"/>
        <v>3058.9166666666665</v>
      </c>
      <c r="N94" s="25">
        <f t="shared" ca="1" si="80"/>
        <v>15294.583333333332</v>
      </c>
      <c r="O94" s="26">
        <f t="shared" ca="1" si="72"/>
        <v>37715.625</v>
      </c>
    </row>
    <row r="95" spans="1:15">
      <c r="A95" s="22" t="s">
        <v>13</v>
      </c>
      <c r="B95" s="2">
        <f t="shared" ref="B95:G95" si="91">SUM(B83:B94)</f>
        <v>374500</v>
      </c>
      <c r="C95" s="2">
        <f>SUM(C83:C94)</f>
        <v>102714.28571428571</v>
      </c>
      <c r="D95" s="23">
        <f t="shared" ref="D95:I95" ca="1" si="92">SUM(D83:D94)</f>
        <v>4.0352899999999998</v>
      </c>
      <c r="E95" s="2">
        <f t="shared" ca="1" si="92"/>
        <v>121761.035</v>
      </c>
      <c r="F95" s="2">
        <f t="shared" si="92"/>
        <v>171416.31000000003</v>
      </c>
      <c r="G95" s="2">
        <f t="shared" ca="1" si="92"/>
        <v>293177.34500000003</v>
      </c>
      <c r="H95" s="2">
        <f ca="1">SUM(H83:H94)</f>
        <v>73294.336250000008</v>
      </c>
      <c r="I95" s="25">
        <f ca="1">SUM(I83:I94)</f>
        <v>366471.68125000002</v>
      </c>
      <c r="J95" s="2">
        <f ca="1">SUM(J83:J94)</f>
        <v>33038.531428571419</v>
      </c>
      <c r="K95" s="2">
        <f>SUM(K83:K94)</f>
        <v>48465.888571428572</v>
      </c>
      <c r="L95" s="2">
        <f ca="1">SUM(L83:L94)</f>
        <v>81504.42</v>
      </c>
      <c r="M95" s="2">
        <f ca="1">SUM(M83:M94)</f>
        <v>20376.105</v>
      </c>
      <c r="N95" s="25">
        <f ca="1">SUM(N83:N94)</f>
        <v>101880.52500000001</v>
      </c>
      <c r="O95" s="26">
        <f ca="1">SUM(O83:O94)</f>
        <v>264591.15625000006</v>
      </c>
    </row>
    <row r="96" spans="1:15">
      <c r="B96" s="2"/>
      <c r="C96" s="2"/>
      <c r="D96" s="16"/>
      <c r="E96" s="2"/>
      <c r="F96" s="2"/>
      <c r="G96" s="2"/>
      <c r="H96" s="2"/>
      <c r="I96" s="2"/>
      <c r="J96" s="5"/>
      <c r="K96" s="5"/>
      <c r="L96" s="5"/>
    </row>
    <row r="97" spans="1:15">
      <c r="A97" s="28" t="s">
        <v>21</v>
      </c>
      <c r="B97" s="29"/>
      <c r="C97" s="29"/>
      <c r="D97" s="30"/>
      <c r="E97" s="31" t="s">
        <v>14</v>
      </c>
      <c r="F97" s="31"/>
      <c r="G97" s="31"/>
      <c r="H97" s="31"/>
      <c r="I97" s="32"/>
      <c r="J97" s="33" t="s">
        <v>78</v>
      </c>
      <c r="K97" s="33"/>
      <c r="L97" s="33"/>
      <c r="M97" s="33"/>
      <c r="N97" s="33"/>
      <c r="O97" s="34"/>
    </row>
    <row r="98" spans="1:15">
      <c r="A98" s="28"/>
      <c r="B98" s="1" t="s">
        <v>88</v>
      </c>
      <c r="C98" s="1" t="s">
        <v>100</v>
      </c>
      <c r="D98" s="22" t="s">
        <v>75</v>
      </c>
      <c r="E98" s="12" t="s">
        <v>90</v>
      </c>
      <c r="F98" s="12" t="s">
        <v>89</v>
      </c>
      <c r="G98" s="12" t="s">
        <v>91</v>
      </c>
      <c r="H98" s="12" t="s">
        <v>102</v>
      </c>
      <c r="I98" s="24" t="s">
        <v>92</v>
      </c>
      <c r="J98" s="13" t="s">
        <v>90</v>
      </c>
      <c r="K98" s="13" t="s">
        <v>89</v>
      </c>
      <c r="L98" s="1" t="s">
        <v>91</v>
      </c>
      <c r="M98" s="1" t="s">
        <v>102</v>
      </c>
      <c r="N98" s="22" t="s">
        <v>92</v>
      </c>
      <c r="O98" s="22" t="s">
        <v>104</v>
      </c>
    </row>
    <row r="99" spans="1:15">
      <c r="A99" s="22" t="s">
        <v>1</v>
      </c>
      <c r="B99" s="2">
        <f>E3</f>
        <v>78500</v>
      </c>
      <c r="C99" s="2">
        <f>F3</f>
        <v>22428.571428571428</v>
      </c>
      <c r="D99" s="23">
        <f ca="1">Strømpris_År!G33</f>
        <v>0.37689</v>
      </c>
      <c r="E99" s="2">
        <f ca="1">D99*B99</f>
        <v>29585.865000000002</v>
      </c>
      <c r="F99" s="2">
        <f>((Nettleie!$C$2+Nettleie!$D$2)*Beregning!B99)+Nettleie!$B$2</f>
        <v>35678.496666666666</v>
      </c>
      <c r="G99" s="2">
        <f ca="1">E99+F99</f>
        <v>65264.361666666664</v>
      </c>
      <c r="H99" s="2">
        <f ca="1">G99*0.25</f>
        <v>16316.090416666666</v>
      </c>
      <c r="I99" s="25">
        <f ca="1">H99+G99</f>
        <v>81580.452083333337</v>
      </c>
      <c r="J99" s="2">
        <f ca="1">C99*D99</f>
        <v>8453.1042857142857</v>
      </c>
      <c r="K99" s="2">
        <f>((Nettleie!$C$2+Nettleie!$D$2)*Beregning!C99)+Nettleie!$B$2</f>
        <v>10312.903809523808</v>
      </c>
      <c r="L99" s="2">
        <f ca="1">J99+K99</f>
        <v>18766.008095238096</v>
      </c>
      <c r="M99" s="2">
        <f ca="1">L99*0.25</f>
        <v>4691.502023809524</v>
      </c>
      <c r="N99" s="25">
        <f ca="1">M99+L99</f>
        <v>23457.51011904762</v>
      </c>
      <c r="O99" s="26">
        <f t="shared" ref="O99:O110" ca="1" si="93">I99-N99</f>
        <v>58122.941964285717</v>
      </c>
    </row>
    <row r="100" spans="1:15">
      <c r="A100" s="22" t="s">
        <v>2</v>
      </c>
      <c r="B100" s="2">
        <f t="shared" ref="B100:C100" si="94">E4</f>
        <v>71000</v>
      </c>
      <c r="C100" s="2">
        <f t="shared" si="94"/>
        <v>20285.714285714286</v>
      </c>
      <c r="D100" s="23">
        <f ca="1">Strømpris_År!G34</f>
        <v>0.42516000000000004</v>
      </c>
      <c r="E100" s="2">
        <f ca="1">D100*B100</f>
        <v>30186.360000000004</v>
      </c>
      <c r="F100" s="2">
        <f>((Nettleie!$C$2+Nettleie!$D$2)*Beregning!B100)+Nettleie!$B$2</f>
        <v>32285.646666666667</v>
      </c>
      <c r="G100" s="2">
        <f t="shared" ref="G100:G110" ca="1" si="95">E100+F100</f>
        <v>62472.006666666668</v>
      </c>
      <c r="H100" s="2">
        <f t="shared" ref="H100:H110" ca="1" si="96">G100*0.25</f>
        <v>15618.001666666667</v>
      </c>
      <c r="I100" s="25">
        <f t="shared" ref="I100:I110" ca="1" si="97">H100+G100</f>
        <v>78090.008333333331</v>
      </c>
      <c r="J100" s="2">
        <f t="shared" ref="J100:J110" ca="1" si="98">C100*D100</f>
        <v>8624.6742857142872</v>
      </c>
      <c r="K100" s="2">
        <f>((Nettleie!$C$2+Nettleie!$D$2)*Beregning!C100)+Nettleie!$B$2</f>
        <v>9343.5180952380942</v>
      </c>
      <c r="L100" s="2">
        <f t="shared" ref="L100:L110" ca="1" si="99">J100+K100</f>
        <v>17968.19238095238</v>
      </c>
      <c r="M100" s="2">
        <f t="shared" ref="M100:M110" ca="1" si="100">L100*0.25</f>
        <v>4492.0480952380949</v>
      </c>
      <c r="N100" s="25">
        <f t="shared" ref="N100:N110" ca="1" si="101">M100+L100</f>
        <v>22460.240476190476</v>
      </c>
      <c r="O100" s="26">
        <f t="shared" ca="1" si="93"/>
        <v>55629.767857142855</v>
      </c>
    </row>
    <row r="101" spans="1:15">
      <c r="A101" s="22" t="s">
        <v>3</v>
      </c>
      <c r="B101" s="2">
        <f t="shared" ref="B101:C101" si="102">E5</f>
        <v>54000</v>
      </c>
      <c r="C101" s="2">
        <f t="shared" si="102"/>
        <v>15428.571428571429</v>
      </c>
      <c r="D101" s="23">
        <f ca="1">Strømpris_År!G35</f>
        <v>0.25205</v>
      </c>
      <c r="E101" s="2">
        <f ca="1">D101*B101</f>
        <v>13610.699999999999</v>
      </c>
      <c r="F101" s="2">
        <f>((Nettleie!$C$2+Nettleie!$D$2)*Beregning!B101)+Nettleie!$B$2</f>
        <v>24595.186666666668</v>
      </c>
      <c r="G101" s="2">
        <f t="shared" ca="1" si="95"/>
        <v>38205.886666666665</v>
      </c>
      <c r="H101" s="2">
        <f t="shared" ca="1" si="96"/>
        <v>9551.4716666666664</v>
      </c>
      <c r="I101" s="25">
        <f t="shared" ca="1" si="97"/>
        <v>47757.35833333333</v>
      </c>
      <c r="J101" s="2">
        <f t="shared" ca="1" si="98"/>
        <v>3888.7714285714287</v>
      </c>
      <c r="K101" s="2">
        <f>((Nettleie!$C$2+Nettleie!$D$2)*Beregning!C101)+Nettleie!$B$2</f>
        <v>7146.2438095238103</v>
      </c>
      <c r="L101" s="2">
        <f t="shared" ca="1" si="99"/>
        <v>11035.015238095239</v>
      </c>
      <c r="M101" s="2">
        <f t="shared" ca="1" si="100"/>
        <v>2758.7538095238097</v>
      </c>
      <c r="N101" s="25">
        <f t="shared" ca="1" si="101"/>
        <v>13793.769047619047</v>
      </c>
      <c r="O101" s="26">
        <f t="shared" ca="1" si="93"/>
        <v>33963.589285714283</v>
      </c>
    </row>
    <row r="102" spans="1:15">
      <c r="A102" s="22" t="s">
        <v>4</v>
      </c>
      <c r="B102" s="2">
        <f t="shared" ref="B102:C102" si="103">E6</f>
        <v>18000</v>
      </c>
      <c r="C102" s="2">
        <f t="shared" si="103"/>
        <v>5142.8571428571431</v>
      </c>
      <c r="D102" s="23">
        <f ca="1">Strømpris_År!G36</f>
        <v>0.26877000000000001</v>
      </c>
      <c r="E102" s="2">
        <f ca="1">D102*B102</f>
        <v>4837.8600000000006</v>
      </c>
      <c r="F102" s="2">
        <f>((Nettleie!$C$2+Nettleie!$D$2)*Beregning!B102)+Nettleie!$B$2</f>
        <v>8309.5066666666662</v>
      </c>
      <c r="G102" s="2">
        <f t="shared" ca="1" si="95"/>
        <v>13147.366666666667</v>
      </c>
      <c r="H102" s="2">
        <f t="shared" ca="1" si="96"/>
        <v>3286.8416666666667</v>
      </c>
      <c r="I102" s="25">
        <f t="shared" ca="1" si="97"/>
        <v>16434.208333333332</v>
      </c>
      <c r="J102" s="2">
        <f t="shared" ca="1" si="98"/>
        <v>1382.2457142857145</v>
      </c>
      <c r="K102" s="2">
        <f>((Nettleie!$C$2+Nettleie!$D$2)*Beregning!C102)+Nettleie!$B$2</f>
        <v>2493.192380952381</v>
      </c>
      <c r="L102" s="2">
        <f t="shared" ca="1" si="99"/>
        <v>3875.4380952380952</v>
      </c>
      <c r="M102" s="2">
        <f t="shared" ca="1" si="100"/>
        <v>968.85952380952381</v>
      </c>
      <c r="N102" s="25">
        <f t="shared" ca="1" si="101"/>
        <v>4844.2976190476193</v>
      </c>
      <c r="O102" s="26">
        <f t="shared" ca="1" si="93"/>
        <v>11589.910714285714</v>
      </c>
    </row>
    <row r="103" spans="1:15">
      <c r="A103" s="22" t="s">
        <v>5</v>
      </c>
      <c r="B103" s="2">
        <f t="shared" ref="B103:C103" si="104">E7</f>
        <v>4000</v>
      </c>
      <c r="C103" s="2">
        <f t="shared" si="104"/>
        <v>1000</v>
      </c>
      <c r="D103" s="23">
        <f ca="1">Strømpris_År!G37</f>
        <v>0.32827999999999996</v>
      </c>
      <c r="E103" s="2">
        <f ca="1">D103*B103</f>
        <v>1313.12</v>
      </c>
      <c r="F103" s="2">
        <f>((Nettleie!$C$2+Nettleie!$D$2)*Beregning!B103)+Nettleie!$B$2</f>
        <v>1976.1866666666667</v>
      </c>
      <c r="G103" s="2">
        <f t="shared" ca="1" si="95"/>
        <v>3289.3066666666664</v>
      </c>
      <c r="H103" s="2">
        <f t="shared" ca="1" si="96"/>
        <v>822.3266666666666</v>
      </c>
      <c r="I103" s="25">
        <f t="shared" ca="1" si="97"/>
        <v>4111.6333333333332</v>
      </c>
      <c r="J103" s="2">
        <f t="shared" ca="1" si="98"/>
        <v>328.28</v>
      </c>
      <c r="K103" s="2">
        <f>((Nettleie!$C$2+Nettleie!$D$2)*Beregning!C103)+Nettleie!$B$2</f>
        <v>619.04666666666662</v>
      </c>
      <c r="L103" s="2">
        <f t="shared" ca="1" si="99"/>
        <v>947.3266666666666</v>
      </c>
      <c r="M103" s="2">
        <f t="shared" ca="1" si="100"/>
        <v>236.83166666666665</v>
      </c>
      <c r="N103" s="25">
        <f t="shared" ca="1" si="101"/>
        <v>1184.1583333333333</v>
      </c>
      <c r="O103" s="26">
        <f t="shared" ca="1" si="93"/>
        <v>2927.4749999999999</v>
      </c>
    </row>
    <row r="104" spans="1:15">
      <c r="A104" s="22" t="s">
        <v>6</v>
      </c>
      <c r="B104" s="2">
        <f t="shared" ref="B104:C104" si="105">E8</f>
        <v>6000</v>
      </c>
      <c r="C104" s="2">
        <f t="shared" si="105"/>
        <v>714.28571428571433</v>
      </c>
      <c r="D104" s="23">
        <f ca="1">Strømpris_År!G38</f>
        <v>0.21246999999999999</v>
      </c>
      <c r="E104" s="2">
        <f ca="1">D104*B104</f>
        <v>1274.82</v>
      </c>
      <c r="F104" s="2">
        <f>((Nettleie!$C$2+Nettleie!$D$2)*Beregning!B104)+Nettleie!$B$2</f>
        <v>2880.9466666666667</v>
      </c>
      <c r="G104" s="2">
        <f t="shared" ca="1" si="95"/>
        <v>4155.7666666666664</v>
      </c>
      <c r="H104" s="2">
        <f t="shared" ca="1" si="96"/>
        <v>1038.9416666666666</v>
      </c>
      <c r="I104" s="25">
        <f t="shared" ca="1" si="97"/>
        <v>5194.708333333333</v>
      </c>
      <c r="J104" s="2">
        <f t="shared" ca="1" si="98"/>
        <v>151.76428571428571</v>
      </c>
      <c r="K104" s="2">
        <f>((Nettleie!$C$2+Nettleie!$D$2)*Beregning!C104)+Nettleie!$B$2</f>
        <v>489.79523809523812</v>
      </c>
      <c r="L104" s="2">
        <f t="shared" ca="1" si="99"/>
        <v>641.55952380952385</v>
      </c>
      <c r="M104" s="2">
        <f t="shared" ca="1" si="100"/>
        <v>160.38988095238096</v>
      </c>
      <c r="N104" s="25">
        <f t="shared" ca="1" si="101"/>
        <v>801.94940476190482</v>
      </c>
      <c r="O104" s="26">
        <f t="shared" ca="1" si="93"/>
        <v>4392.7589285714284</v>
      </c>
    </row>
    <row r="105" spans="1:15">
      <c r="A105" s="22" t="s">
        <v>7</v>
      </c>
      <c r="B105" s="2">
        <f t="shared" ref="B105:C105" si="106">E9</f>
        <v>9000</v>
      </c>
      <c r="C105" s="2">
        <f t="shared" si="106"/>
        <v>714.28571428571433</v>
      </c>
      <c r="D105" s="23">
        <f ca="1">Strømpris_År!G39</f>
        <v>0.22853000000000001</v>
      </c>
      <c r="E105" s="2">
        <f ca="1">D105*B105</f>
        <v>2056.77</v>
      </c>
      <c r="F105" s="2">
        <f>((Nettleie!$C$2+Nettleie!$D$2)*Beregning!B105)+Nettleie!$B$2</f>
        <v>4238.086666666667</v>
      </c>
      <c r="G105" s="2">
        <f t="shared" ca="1" si="95"/>
        <v>6294.8566666666666</v>
      </c>
      <c r="H105" s="2">
        <f t="shared" ca="1" si="96"/>
        <v>1573.7141666666666</v>
      </c>
      <c r="I105" s="25">
        <f t="shared" ca="1" si="97"/>
        <v>7868.5708333333332</v>
      </c>
      <c r="J105" s="2">
        <f t="shared" ca="1" si="98"/>
        <v>163.23571428571429</v>
      </c>
      <c r="K105" s="2">
        <f>((Nettleie!$C$2+Nettleie!$D$2)*Beregning!C105)+Nettleie!$B$2</f>
        <v>489.79523809523812</v>
      </c>
      <c r="L105" s="2">
        <f t="shared" ca="1" si="99"/>
        <v>653.03095238095239</v>
      </c>
      <c r="M105" s="2">
        <f t="shared" ca="1" si="100"/>
        <v>163.2577380952381</v>
      </c>
      <c r="N105" s="25">
        <f t="shared" ca="1" si="101"/>
        <v>816.28869047619048</v>
      </c>
      <c r="O105" s="26">
        <f t="shared" ca="1" si="93"/>
        <v>7052.2821428571424</v>
      </c>
    </row>
    <row r="106" spans="1:15">
      <c r="A106" s="22" t="s">
        <v>8</v>
      </c>
      <c r="B106" s="2">
        <f t="shared" ref="B106:C106" si="107">E10</f>
        <v>6500</v>
      </c>
      <c r="C106" s="2">
        <f t="shared" si="107"/>
        <v>714.28571428571433</v>
      </c>
      <c r="D106" s="23">
        <f ca="1">Strømpris_År!G40</f>
        <v>0.21246999999999999</v>
      </c>
      <c r="E106" s="2">
        <f ca="1">D106*B106</f>
        <v>1381.0549999999998</v>
      </c>
      <c r="F106" s="2">
        <f>((Nettleie!$C$2+Nettleie!$D$2)*Beregning!B106)+Nettleie!$B$2</f>
        <v>3107.1366666666668</v>
      </c>
      <c r="G106" s="2">
        <f t="shared" ca="1" si="95"/>
        <v>4488.1916666666666</v>
      </c>
      <c r="H106" s="2">
        <f t="shared" ca="1" si="96"/>
        <v>1122.0479166666667</v>
      </c>
      <c r="I106" s="25">
        <f t="shared" ca="1" si="97"/>
        <v>5610.239583333333</v>
      </c>
      <c r="J106" s="2">
        <f t="shared" ca="1" si="98"/>
        <v>151.76428571428571</v>
      </c>
      <c r="K106" s="2">
        <f>((Nettleie!$C$2+Nettleie!$D$2)*Beregning!C106)+Nettleie!$B$2</f>
        <v>489.79523809523812</v>
      </c>
      <c r="L106" s="2">
        <f t="shared" ca="1" si="99"/>
        <v>641.55952380952385</v>
      </c>
      <c r="M106" s="2">
        <f t="shared" ca="1" si="100"/>
        <v>160.38988095238096</v>
      </c>
      <c r="N106" s="25">
        <f t="shared" ca="1" si="101"/>
        <v>801.94940476190482</v>
      </c>
      <c r="O106" s="26">
        <f t="shared" ca="1" si="93"/>
        <v>4808.2901785714284</v>
      </c>
    </row>
    <row r="107" spans="1:15">
      <c r="A107" s="22" t="s">
        <v>9</v>
      </c>
      <c r="B107" s="2">
        <f t="shared" ref="B107:C107" si="108">E11</f>
        <v>3500</v>
      </c>
      <c r="C107" s="2">
        <f t="shared" si="108"/>
        <v>857.14285714285711</v>
      </c>
      <c r="D107" s="23">
        <f ca="1">Strømpris_År!G41</f>
        <v>0.32827999999999996</v>
      </c>
      <c r="E107" s="2">
        <f ca="1">D107*B107</f>
        <v>1148.9799999999998</v>
      </c>
      <c r="F107" s="2">
        <f>((Nettleie!$C$2+Nettleie!$D$2)*Beregning!B107)+Nettleie!$B$2</f>
        <v>1749.9966666666667</v>
      </c>
      <c r="G107" s="2">
        <f t="shared" ca="1" si="95"/>
        <v>2898.9766666666665</v>
      </c>
      <c r="H107" s="2">
        <f t="shared" ca="1" si="96"/>
        <v>724.74416666666662</v>
      </c>
      <c r="I107" s="25">
        <f t="shared" ca="1" si="97"/>
        <v>3623.7208333333328</v>
      </c>
      <c r="J107" s="2">
        <f t="shared" ca="1" si="98"/>
        <v>281.38285714285712</v>
      </c>
      <c r="K107" s="2">
        <f>((Nettleie!$C$2+Nettleie!$D$2)*Beregning!C107)+Nettleie!$B$2</f>
        <v>554.42095238095237</v>
      </c>
      <c r="L107" s="2">
        <f t="shared" ca="1" si="99"/>
        <v>835.80380952380949</v>
      </c>
      <c r="M107" s="2">
        <f t="shared" ca="1" si="100"/>
        <v>208.95095238095237</v>
      </c>
      <c r="N107" s="25">
        <f t="shared" ca="1" si="101"/>
        <v>1044.7547619047618</v>
      </c>
      <c r="O107" s="26">
        <f t="shared" ca="1" si="93"/>
        <v>2578.966071428571</v>
      </c>
    </row>
    <row r="108" spans="1:15">
      <c r="A108" s="22" t="s">
        <v>10</v>
      </c>
      <c r="B108" s="2">
        <f t="shared" ref="B108:C108" si="109">E12</f>
        <v>11000</v>
      </c>
      <c r="C108" s="2">
        <f t="shared" si="109"/>
        <v>3142.8571428571427</v>
      </c>
      <c r="D108" s="23">
        <f ca="1">Strømpris_År!G42</f>
        <v>0.26877000000000001</v>
      </c>
      <c r="E108" s="2">
        <f ca="1">D108*B108</f>
        <v>2956.4700000000003</v>
      </c>
      <c r="F108" s="2">
        <f>((Nettleie!$C$2+Nettleie!$D$2)*Beregning!B108)+Nettleie!$B$2</f>
        <v>5142.8466666666673</v>
      </c>
      <c r="G108" s="2">
        <f t="shared" ca="1" si="95"/>
        <v>8099.3166666666675</v>
      </c>
      <c r="H108" s="2">
        <f t="shared" ca="1" si="96"/>
        <v>2024.8291666666669</v>
      </c>
      <c r="I108" s="25">
        <f t="shared" ca="1" si="97"/>
        <v>10124.145833333334</v>
      </c>
      <c r="J108" s="2">
        <f t="shared" ca="1" si="98"/>
        <v>844.70571428571429</v>
      </c>
      <c r="K108" s="2">
        <f>((Nettleie!$C$2+Nettleie!$D$2)*Beregning!C108)+Nettleie!$B$2</f>
        <v>1588.432380952381</v>
      </c>
      <c r="L108" s="2">
        <f t="shared" ca="1" si="99"/>
        <v>2433.138095238095</v>
      </c>
      <c r="M108" s="2">
        <f t="shared" ca="1" si="100"/>
        <v>608.28452380952376</v>
      </c>
      <c r="N108" s="25">
        <f t="shared" ca="1" si="101"/>
        <v>3041.4226190476188</v>
      </c>
      <c r="O108" s="26">
        <f t="shared" ca="1" si="93"/>
        <v>7082.7232142857156</v>
      </c>
    </row>
    <row r="109" spans="1:15">
      <c r="A109" s="22" t="s">
        <v>11</v>
      </c>
      <c r="B109" s="2">
        <f t="shared" ref="B109:C109" si="110">E13</f>
        <v>43000</v>
      </c>
      <c r="C109" s="2">
        <f t="shared" si="110"/>
        <v>12285.714285714286</v>
      </c>
      <c r="D109" s="23">
        <f ca="1">Strømpris_År!G43</f>
        <v>0.25205</v>
      </c>
      <c r="E109" s="2">
        <f ca="1">D109*B109</f>
        <v>10838.15</v>
      </c>
      <c r="F109" s="2">
        <f>((Nettleie!$C$2+Nettleie!$D$2)*Beregning!B109)+Nettleie!$B$2</f>
        <v>19619.006666666668</v>
      </c>
      <c r="G109" s="2">
        <f t="shared" ca="1" si="95"/>
        <v>30457.156666666669</v>
      </c>
      <c r="H109" s="2">
        <f t="shared" ca="1" si="96"/>
        <v>7614.2891666666674</v>
      </c>
      <c r="I109" s="25">
        <f t="shared" ca="1" si="97"/>
        <v>38071.445833333339</v>
      </c>
      <c r="J109" s="2">
        <f t="shared" ca="1" si="98"/>
        <v>3096.6142857142859</v>
      </c>
      <c r="K109" s="2">
        <f>((Nettleie!$C$2+Nettleie!$D$2)*Beregning!C109)+Nettleie!$B$2</f>
        <v>5724.4780952380961</v>
      </c>
      <c r="L109" s="2">
        <f t="shared" ca="1" si="99"/>
        <v>8821.0923809523811</v>
      </c>
      <c r="M109" s="2">
        <f t="shared" ca="1" si="100"/>
        <v>2205.2730952380953</v>
      </c>
      <c r="N109" s="25">
        <f t="shared" ca="1" si="101"/>
        <v>11026.365476190476</v>
      </c>
      <c r="O109" s="26">
        <f t="shared" ca="1" si="93"/>
        <v>27045.080357142862</v>
      </c>
    </row>
    <row r="110" spans="1:15">
      <c r="A110" s="22" t="s">
        <v>12</v>
      </c>
      <c r="B110" s="2">
        <f t="shared" ref="B110:C110" si="111">E14</f>
        <v>70000</v>
      </c>
      <c r="C110" s="2">
        <f t="shared" si="111"/>
        <v>20000</v>
      </c>
      <c r="D110" s="23">
        <f ca="1">Strømpris_År!G44</f>
        <v>0.14063000000000001</v>
      </c>
      <c r="E110" s="2">
        <f ca="1">D110*B110</f>
        <v>9844.1</v>
      </c>
      <c r="F110" s="2">
        <f>((Nettleie!$C$2+Nettleie!$D$2)*Beregning!B110)+Nettleie!$B$2</f>
        <v>31833.266666666666</v>
      </c>
      <c r="G110" s="2">
        <f t="shared" ca="1" si="95"/>
        <v>41677.366666666669</v>
      </c>
      <c r="H110" s="2">
        <f t="shared" ca="1" si="96"/>
        <v>10419.341666666667</v>
      </c>
      <c r="I110" s="25">
        <f t="shared" ca="1" si="97"/>
        <v>52096.708333333336</v>
      </c>
      <c r="J110" s="2">
        <f t="shared" ca="1" si="98"/>
        <v>2812.6</v>
      </c>
      <c r="K110" s="2">
        <f>((Nettleie!$C$2+Nettleie!$D$2)*Beregning!C110)+Nettleie!$B$2</f>
        <v>9214.2666666666664</v>
      </c>
      <c r="L110" s="2">
        <f t="shared" ca="1" si="99"/>
        <v>12026.866666666667</v>
      </c>
      <c r="M110" s="2">
        <f t="shared" ca="1" si="100"/>
        <v>3006.7166666666667</v>
      </c>
      <c r="N110" s="25">
        <f t="shared" ca="1" si="101"/>
        <v>15033.583333333334</v>
      </c>
      <c r="O110" s="26">
        <f t="shared" ca="1" si="93"/>
        <v>37063.125</v>
      </c>
    </row>
    <row r="111" spans="1:15">
      <c r="A111" s="22" t="s">
        <v>13</v>
      </c>
      <c r="B111" s="2">
        <f t="shared" ref="B111:G111" si="112">SUM(B99:B110)</f>
        <v>374500</v>
      </c>
      <c r="C111" s="2">
        <f>SUM(C99:C110)</f>
        <v>102714.28571428571</v>
      </c>
      <c r="D111" s="23">
        <f t="shared" ref="D111:I111" ca="1" si="113">SUM(D99:D110)</f>
        <v>3.2943499999999997</v>
      </c>
      <c r="E111" s="2">
        <f t="shared" ca="1" si="113"/>
        <v>109034.25</v>
      </c>
      <c r="F111" s="2">
        <f t="shared" si="113"/>
        <v>171416.31000000003</v>
      </c>
      <c r="G111" s="2">
        <f t="shared" ca="1" si="113"/>
        <v>280450.56000000006</v>
      </c>
      <c r="H111" s="2">
        <f ca="1">SUM(H99:H110)</f>
        <v>70112.640000000014</v>
      </c>
      <c r="I111" s="25">
        <f ca="1">SUM(I99:I110)</f>
        <v>350563.2</v>
      </c>
      <c r="J111" s="2">
        <f ca="1">SUM(J99:J110)</f>
        <v>30179.142857142855</v>
      </c>
      <c r="K111" s="2">
        <f>SUM(K99:K110)</f>
        <v>48465.888571428572</v>
      </c>
      <c r="L111" s="2">
        <f ca="1">SUM(L99:L110)</f>
        <v>78645.031428571441</v>
      </c>
      <c r="M111" s="2">
        <f ca="1">SUM(M99:M110)</f>
        <v>19661.25785714286</v>
      </c>
      <c r="N111" s="25">
        <f ca="1">SUM(N99:N110)</f>
        <v>98306.289285714287</v>
      </c>
      <c r="O111" s="26">
        <f ca="1">SUM(O99:O110)</f>
        <v>252256.91071428574</v>
      </c>
    </row>
    <row r="112" spans="1:15">
      <c r="B112" s="2"/>
      <c r="C112" s="2"/>
      <c r="D112" s="16"/>
      <c r="E112" s="2"/>
      <c r="F112" s="2"/>
      <c r="G112" s="2"/>
      <c r="H112" s="2"/>
      <c r="I112" s="2"/>
    </row>
    <row r="113" spans="2:9">
      <c r="B113" s="2"/>
      <c r="C113" s="2"/>
      <c r="D113" s="16"/>
      <c r="E113" s="2"/>
      <c r="F113" s="2"/>
      <c r="G113" s="2"/>
      <c r="H113" s="2"/>
      <c r="I113" s="2"/>
    </row>
    <row r="114" spans="2:9">
      <c r="B114" s="2"/>
      <c r="C114" s="2"/>
      <c r="D114" s="16"/>
      <c r="E114" s="2"/>
      <c r="F114" s="2"/>
      <c r="G114" s="2"/>
      <c r="H114" s="2"/>
      <c r="I114" s="2"/>
    </row>
    <row r="115" spans="2:9">
      <c r="B115" s="2"/>
      <c r="C115" s="2"/>
      <c r="D115" s="16"/>
      <c r="E115" s="2"/>
      <c r="F115" s="2"/>
      <c r="G115" s="2"/>
      <c r="H115" s="2"/>
      <c r="I115" s="2"/>
    </row>
    <row r="116" spans="2:9">
      <c r="B116" s="2"/>
      <c r="C116" s="2"/>
      <c r="D116" s="16"/>
      <c r="E116" s="2"/>
      <c r="F116" s="2"/>
      <c r="G116" s="2"/>
      <c r="H116" s="2"/>
      <c r="I116" s="2"/>
    </row>
    <row r="117" spans="2:9">
      <c r="B117" s="2"/>
      <c r="C117" s="2"/>
      <c r="D117" s="16"/>
      <c r="E117" s="2"/>
      <c r="F117" s="2"/>
      <c r="G117" s="2"/>
      <c r="H117" s="2"/>
      <c r="I117" s="2"/>
    </row>
    <row r="118" spans="2:9">
      <c r="B118" s="2"/>
      <c r="C118" s="2"/>
      <c r="D118" s="16"/>
      <c r="E118" s="2"/>
      <c r="F118" s="2"/>
      <c r="G118" s="2"/>
      <c r="H118" s="2"/>
      <c r="I118" s="2"/>
    </row>
    <row r="119" spans="2:9">
      <c r="B119" s="2"/>
      <c r="C119" s="2"/>
      <c r="D119" s="16"/>
      <c r="E119" s="2"/>
      <c r="F119" s="2"/>
      <c r="G119" s="2"/>
      <c r="H119" s="2"/>
      <c r="I119" s="2"/>
    </row>
    <row r="120" spans="2:9">
      <c r="B120" s="2"/>
      <c r="C120" s="2"/>
      <c r="D120" s="16"/>
      <c r="E120" s="2"/>
      <c r="F120" s="2"/>
      <c r="G120" s="2"/>
      <c r="H120" s="2"/>
      <c r="I120" s="2"/>
    </row>
    <row r="121" spans="2:9">
      <c r="B121" s="2"/>
      <c r="C121" s="2"/>
      <c r="D121" s="16"/>
      <c r="E121" s="2"/>
      <c r="F121" s="2"/>
      <c r="G121" s="2"/>
      <c r="H121" s="2"/>
      <c r="I121" s="2"/>
    </row>
    <row r="122" spans="2:9">
      <c r="B122" s="2"/>
      <c r="C122" s="2"/>
      <c r="D122" s="16"/>
      <c r="E122" s="2"/>
      <c r="F122" s="2"/>
      <c r="G122" s="2"/>
      <c r="H122" s="2"/>
      <c r="I122" s="2"/>
    </row>
    <row r="123" spans="2:9">
      <c r="B123" s="2"/>
      <c r="C123" s="2"/>
      <c r="D123" s="16"/>
      <c r="E123" s="2"/>
      <c r="F123" s="2"/>
      <c r="G123" s="2"/>
      <c r="H123" s="2"/>
      <c r="I123" s="2"/>
    </row>
    <row r="124" spans="2:9">
      <c r="B124" s="2"/>
      <c r="C124" s="2"/>
      <c r="D124" s="16"/>
      <c r="E124" s="2"/>
      <c r="F124" s="2"/>
      <c r="G124" s="2"/>
      <c r="H124" s="2"/>
      <c r="I124" s="2"/>
    </row>
    <row r="125" spans="2:9">
      <c r="B125" s="2"/>
      <c r="C125" s="2"/>
      <c r="D125" s="16"/>
      <c r="E125" s="2"/>
      <c r="F125" s="2"/>
      <c r="G125" s="2"/>
      <c r="H125" s="2"/>
      <c r="I125" s="2"/>
    </row>
    <row r="126" spans="2:9">
      <c r="B126" s="2"/>
      <c r="C126" s="2"/>
      <c r="D126" s="16"/>
      <c r="E126" s="2"/>
      <c r="F126" s="2"/>
      <c r="G126" s="2"/>
      <c r="H126" s="2"/>
      <c r="I126" s="2"/>
    </row>
    <row r="127" spans="2:9">
      <c r="B127" s="2"/>
      <c r="C127" s="2"/>
      <c r="D127" s="16"/>
      <c r="E127" s="2"/>
      <c r="F127" s="2"/>
      <c r="G127" s="2"/>
      <c r="H127" s="2"/>
      <c r="I127" s="2"/>
    </row>
    <row r="128" spans="2:9">
      <c r="B128" s="2"/>
      <c r="C128" s="2"/>
      <c r="D128" s="16"/>
      <c r="E128" s="2"/>
      <c r="F128" s="2"/>
      <c r="G128" s="2"/>
      <c r="H128" s="2"/>
      <c r="I128" s="2"/>
    </row>
    <row r="129" spans="2:9">
      <c r="B129" s="2"/>
      <c r="C129" s="2"/>
      <c r="D129" s="16"/>
      <c r="E129" s="2"/>
      <c r="F129" s="2"/>
      <c r="G129" s="2"/>
      <c r="H129" s="2"/>
      <c r="I129" s="2"/>
    </row>
    <row r="130" spans="2:9">
      <c r="B130" s="2"/>
      <c r="C130" s="2"/>
      <c r="D130" s="16"/>
      <c r="E130" s="2"/>
      <c r="F130" s="2"/>
      <c r="G130" s="2"/>
      <c r="H130" s="2"/>
      <c r="I130" s="2"/>
    </row>
    <row r="131" spans="2:9">
      <c r="B131" s="2"/>
      <c r="C131" s="2"/>
      <c r="D131" s="16"/>
      <c r="E131" s="2"/>
      <c r="F131" s="2"/>
      <c r="G131" s="2"/>
      <c r="H131" s="2"/>
      <c r="I131" s="2"/>
    </row>
    <row r="132" spans="2:9">
      <c r="B132" s="2"/>
      <c r="C132" s="2"/>
      <c r="D132" s="16"/>
      <c r="E132" s="2"/>
      <c r="F132" s="2"/>
      <c r="G132" s="2"/>
      <c r="H132" s="2"/>
      <c r="I132" s="2"/>
    </row>
    <row r="133" spans="2:9">
      <c r="B133" s="2"/>
      <c r="C133" s="2"/>
      <c r="D133" s="16"/>
      <c r="E133" s="2"/>
      <c r="F133" s="2"/>
      <c r="G133" s="2"/>
      <c r="H133" s="2"/>
      <c r="I133" s="2"/>
    </row>
    <row r="134" spans="2:9">
      <c r="B134" s="2"/>
      <c r="C134" s="2"/>
      <c r="D134" s="16"/>
      <c r="E134" s="2"/>
      <c r="F134" s="2"/>
      <c r="G134" s="2"/>
      <c r="H134" s="2"/>
      <c r="I134" s="2"/>
    </row>
    <row r="135" spans="2:9">
      <c r="B135" s="2"/>
      <c r="C135" s="2"/>
      <c r="D135" s="16"/>
      <c r="E135" s="2"/>
      <c r="F135" s="2"/>
      <c r="G135" s="2"/>
      <c r="H135" s="2"/>
      <c r="I135" s="2"/>
    </row>
    <row r="136" spans="2:9">
      <c r="B136" s="2"/>
      <c r="C136" s="2"/>
      <c r="D136" s="16"/>
      <c r="E136" s="2"/>
      <c r="F136" s="2"/>
      <c r="G136" s="2"/>
      <c r="H136" s="2"/>
      <c r="I136" s="2"/>
    </row>
    <row r="137" spans="2:9">
      <c r="B137" s="2"/>
      <c r="C137" s="2"/>
      <c r="D137" s="16"/>
      <c r="E137" s="2"/>
      <c r="F137" s="2"/>
      <c r="G137" s="2"/>
      <c r="H137" s="2"/>
      <c r="I137" s="2"/>
    </row>
    <row r="138" spans="2:9">
      <c r="B138" s="2"/>
      <c r="C138" s="2"/>
      <c r="D138" s="16"/>
      <c r="E138" s="2"/>
      <c r="F138" s="2"/>
      <c r="G138" s="2"/>
      <c r="H138" s="2"/>
      <c r="I138" s="2"/>
    </row>
    <row r="139" spans="2:9">
      <c r="B139" s="2"/>
      <c r="C139" s="2"/>
      <c r="D139" s="16"/>
      <c r="E139" s="2"/>
      <c r="F139" s="2"/>
      <c r="G139" s="2"/>
      <c r="H139" s="2"/>
      <c r="I139" s="2"/>
    </row>
    <row r="140" spans="2:9">
      <c r="B140" s="2"/>
      <c r="C140" s="2"/>
      <c r="D140" s="16"/>
      <c r="E140" s="2"/>
      <c r="F140" s="2"/>
      <c r="G140" s="2"/>
      <c r="H140" s="2"/>
      <c r="I140" s="2"/>
    </row>
    <row r="141" spans="2:9">
      <c r="B141" s="2"/>
      <c r="C141" s="2"/>
      <c r="D141" s="16"/>
      <c r="E141" s="2"/>
      <c r="F141" s="2"/>
      <c r="G141" s="2"/>
      <c r="H141" s="2"/>
      <c r="I141" s="2"/>
    </row>
    <row r="142" spans="2:9">
      <c r="B142" s="2"/>
      <c r="C142" s="2"/>
      <c r="D142" s="16"/>
      <c r="E142" s="2"/>
      <c r="F142" s="2"/>
      <c r="G142" s="2"/>
      <c r="H142" s="2"/>
      <c r="I142" s="2"/>
    </row>
    <row r="143" spans="2:9">
      <c r="B143" s="2"/>
      <c r="C143" s="2"/>
      <c r="D143" s="16"/>
      <c r="E143" s="2"/>
      <c r="F143" s="2"/>
      <c r="G143" s="2"/>
      <c r="H143" s="2"/>
      <c r="I143" s="2"/>
    </row>
    <row r="144" spans="2:9">
      <c r="B144" s="2"/>
      <c r="C144" s="2"/>
      <c r="D144" s="16"/>
      <c r="E144" s="2"/>
      <c r="F144" s="2"/>
      <c r="G144" s="2"/>
      <c r="H144" s="2"/>
      <c r="I144" s="2"/>
    </row>
    <row r="145" spans="2:9">
      <c r="B145" s="2"/>
      <c r="C145" s="2"/>
      <c r="D145" s="16"/>
      <c r="E145" s="2"/>
      <c r="F145" s="2"/>
      <c r="G145" s="2"/>
      <c r="H145" s="2"/>
      <c r="I145" s="2"/>
    </row>
    <row r="146" spans="2:9">
      <c r="B146" s="2"/>
      <c r="C146" s="2"/>
      <c r="D146" s="16"/>
      <c r="E146" s="2"/>
      <c r="F146" s="2"/>
      <c r="G146" s="2"/>
      <c r="H146" s="2"/>
      <c r="I146" s="2"/>
    </row>
    <row r="147" spans="2:9">
      <c r="B147" s="2"/>
      <c r="C147" s="2"/>
      <c r="D147" s="16"/>
      <c r="E147" s="2"/>
      <c r="F147" s="2"/>
      <c r="G147" s="2"/>
      <c r="H147" s="2"/>
      <c r="I147" s="2"/>
    </row>
    <row r="148" spans="2:9">
      <c r="B148" s="2"/>
      <c r="C148" s="2"/>
      <c r="D148" s="16"/>
      <c r="E148" s="2"/>
      <c r="F148" s="2"/>
      <c r="G148" s="2"/>
      <c r="H148" s="2"/>
      <c r="I148" s="2"/>
    </row>
    <row r="149" spans="2:9">
      <c r="B149" s="2"/>
      <c r="C149" s="2"/>
      <c r="D149" s="16"/>
      <c r="E149" s="2"/>
      <c r="F149" s="2"/>
      <c r="G149" s="2"/>
      <c r="H149" s="2"/>
      <c r="I149" s="2"/>
    </row>
    <row r="150" spans="2:9">
      <c r="B150" s="2"/>
      <c r="C150" s="2"/>
      <c r="D150" s="16"/>
      <c r="E150" s="2"/>
      <c r="F150" s="2"/>
      <c r="G150" s="2"/>
      <c r="H150" s="2"/>
      <c r="I150" s="2"/>
    </row>
    <row r="151" spans="2:9">
      <c r="B151" s="2"/>
      <c r="C151" s="2"/>
      <c r="D151" s="16"/>
      <c r="E151" s="2"/>
      <c r="F151" s="2"/>
      <c r="G151" s="2"/>
      <c r="H151" s="2"/>
      <c r="I151" s="2"/>
    </row>
    <row r="152" spans="2:9">
      <c r="B152" s="2"/>
      <c r="C152" s="2"/>
      <c r="D152" s="16"/>
      <c r="E152" s="2"/>
      <c r="F152" s="2"/>
      <c r="G152" s="2"/>
      <c r="H152" s="2"/>
      <c r="I152" s="2"/>
    </row>
    <row r="153" spans="2:9">
      <c r="B153" s="2"/>
      <c r="C153" s="2"/>
      <c r="D153" s="16"/>
      <c r="E153" s="2"/>
      <c r="F153" s="2"/>
      <c r="G153" s="2"/>
      <c r="H153" s="2"/>
      <c r="I153" s="2"/>
    </row>
    <row r="154" spans="2:9">
      <c r="B154" s="2"/>
      <c r="C154" s="2"/>
      <c r="D154" s="16"/>
      <c r="E154" s="2"/>
      <c r="F154" s="2"/>
      <c r="G154" s="2"/>
      <c r="H154" s="2"/>
      <c r="I154" s="2"/>
    </row>
    <row r="155" spans="2:9">
      <c r="B155" s="2"/>
      <c r="C155" s="2"/>
      <c r="D155" s="16"/>
      <c r="E155" s="2"/>
      <c r="F155" s="2"/>
      <c r="G155" s="2"/>
      <c r="H155" s="2"/>
      <c r="I155" s="2"/>
    </row>
    <row r="156" spans="2:9">
      <c r="B156" s="2"/>
      <c r="C156" s="2"/>
      <c r="D156" s="16"/>
      <c r="E156" s="2"/>
      <c r="F156" s="2"/>
      <c r="G156" s="2"/>
      <c r="H156" s="2"/>
      <c r="I156" s="2"/>
    </row>
    <row r="157" spans="2:9">
      <c r="B157" s="2"/>
      <c r="C157" s="2"/>
      <c r="D157" s="16"/>
      <c r="E157" s="2"/>
      <c r="F157" s="2"/>
      <c r="G157" s="2"/>
      <c r="H157" s="2"/>
      <c r="I157" s="2"/>
    </row>
    <row r="158" spans="2:9">
      <c r="B158" s="2"/>
      <c r="C158" s="2"/>
      <c r="D158" s="16"/>
      <c r="E158" s="2"/>
      <c r="F158" s="2"/>
      <c r="G158" s="2"/>
      <c r="H158" s="2"/>
      <c r="I158" s="2"/>
    </row>
    <row r="159" spans="2:9">
      <c r="B159" s="2"/>
      <c r="C159" s="2"/>
      <c r="D159" s="16"/>
      <c r="E159" s="2"/>
      <c r="F159" s="2"/>
      <c r="G159" s="2"/>
      <c r="H159" s="2"/>
      <c r="I159" s="2"/>
    </row>
    <row r="160" spans="2:9">
      <c r="B160" s="2"/>
      <c r="C160" s="2"/>
      <c r="D160" s="16"/>
      <c r="E160" s="2"/>
      <c r="F160" s="2"/>
      <c r="G160" s="2"/>
      <c r="H160" s="2"/>
      <c r="I160" s="2"/>
    </row>
    <row r="161" spans="1:9">
      <c r="E161" s="12"/>
      <c r="F161" s="12"/>
      <c r="G161" s="12"/>
      <c r="H161" s="12"/>
      <c r="I161" s="12"/>
    </row>
    <row r="162" spans="1:9">
      <c r="B162" s="2"/>
      <c r="C162" s="2"/>
      <c r="D162" s="16"/>
      <c r="E162" s="2"/>
      <c r="F162" s="2"/>
      <c r="G162" s="2"/>
      <c r="H162" s="2"/>
      <c r="I162" s="2"/>
    </row>
    <row r="163" spans="1:9">
      <c r="B163" s="2"/>
      <c r="C163" s="2"/>
      <c r="D163" s="16"/>
      <c r="E163" s="2"/>
      <c r="F163" s="2"/>
      <c r="G163" s="2"/>
      <c r="H163" s="2"/>
      <c r="I163" s="2"/>
    </row>
    <row r="164" spans="1:9">
      <c r="B164" s="2"/>
      <c r="C164" s="2"/>
      <c r="D164" s="16"/>
      <c r="E164" s="2"/>
      <c r="F164" s="2"/>
      <c r="G164" s="2"/>
      <c r="H164" s="2"/>
      <c r="I164" s="2"/>
    </row>
    <row r="165" spans="1:9">
      <c r="B165" s="2"/>
      <c r="C165" s="2"/>
      <c r="D165" s="16"/>
      <c r="E165" s="2"/>
      <c r="F165" s="2"/>
      <c r="G165" s="2"/>
      <c r="H165" s="2"/>
      <c r="I165" s="2"/>
    </row>
    <row r="166" spans="1:9">
      <c r="B166" s="2"/>
      <c r="C166" s="2"/>
      <c r="D166" s="16"/>
      <c r="E166" s="2"/>
      <c r="F166" s="2"/>
      <c r="G166" s="2"/>
      <c r="H166" s="2"/>
      <c r="I166" s="2"/>
    </row>
    <row r="167" spans="1:9">
      <c r="B167" s="2"/>
      <c r="C167" s="2"/>
      <c r="D167" s="16"/>
      <c r="E167" s="2"/>
      <c r="F167" s="2"/>
      <c r="G167" s="2"/>
      <c r="H167" s="2"/>
      <c r="I167" s="2"/>
    </row>
    <row r="168" spans="1:9">
      <c r="B168" s="2"/>
      <c r="C168" s="2"/>
      <c r="D168" s="16"/>
      <c r="E168" s="2"/>
      <c r="F168" s="2"/>
      <c r="G168" s="2"/>
      <c r="H168" s="2"/>
      <c r="I168" s="2"/>
    </row>
    <row r="169" spans="1:9">
      <c r="B169" s="2"/>
      <c r="C169" s="2"/>
      <c r="D169" s="16"/>
      <c r="E169" s="2"/>
      <c r="F169" s="2"/>
      <c r="G169" s="2"/>
      <c r="H169" s="2"/>
      <c r="I169" s="2"/>
    </row>
    <row r="170" spans="1:9">
      <c r="B170" s="2"/>
      <c r="C170" s="2"/>
      <c r="D170" s="16"/>
      <c r="E170" s="2"/>
      <c r="F170" s="2"/>
      <c r="G170" s="2"/>
      <c r="H170" s="2"/>
      <c r="I170" s="2"/>
    </row>
    <row r="171" spans="1:9">
      <c r="B171" s="2"/>
      <c r="C171" s="2"/>
      <c r="D171" s="16"/>
      <c r="E171" s="2"/>
      <c r="F171" s="2"/>
      <c r="G171" s="2"/>
      <c r="H171" s="2"/>
      <c r="I171" s="2"/>
    </row>
    <row r="172" spans="1:9">
      <c r="B172" s="2"/>
      <c r="C172" s="2"/>
      <c r="D172" s="16"/>
      <c r="E172" s="2"/>
      <c r="F172" s="2"/>
      <c r="G172" s="2"/>
      <c r="H172" s="2"/>
      <c r="I172" s="2"/>
    </row>
    <row r="173" spans="1:9">
      <c r="B173" s="2"/>
      <c r="C173" s="2"/>
      <c r="D173" s="16"/>
      <c r="E173" s="2"/>
      <c r="F173" s="2"/>
      <c r="G173" s="2"/>
      <c r="H173" s="2"/>
      <c r="I173" s="2"/>
    </row>
    <row r="174" spans="1:9">
      <c r="B174" s="2"/>
      <c r="C174" s="2"/>
      <c r="D174" s="16"/>
      <c r="E174" s="2"/>
      <c r="F174" s="2"/>
      <c r="G174" s="2"/>
      <c r="H174" s="2"/>
      <c r="I174" s="2"/>
    </row>
    <row r="176" spans="1:9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>
      <c r="A177" s="21"/>
      <c r="B177" s="21"/>
      <c r="C177" s="21"/>
      <c r="D177" s="21"/>
      <c r="E177" s="21"/>
      <c r="F177" s="21"/>
      <c r="G177" s="21"/>
      <c r="H177" s="21"/>
      <c r="I177" s="21"/>
    </row>
    <row r="178" spans="1:9">
      <c r="E178" s="12"/>
      <c r="F178" s="12"/>
      <c r="G178" s="12"/>
      <c r="H178" s="12"/>
      <c r="I178" s="12"/>
    </row>
    <row r="179" spans="1:9">
      <c r="B179" s="2"/>
      <c r="C179" s="2"/>
      <c r="D179" s="16"/>
      <c r="E179" s="2"/>
      <c r="F179" s="2"/>
      <c r="G179" s="2"/>
      <c r="H179" s="2"/>
      <c r="I179" s="2"/>
    </row>
    <row r="180" spans="1:9">
      <c r="B180" s="2"/>
      <c r="C180" s="2"/>
      <c r="D180" s="16"/>
      <c r="E180" s="2"/>
      <c r="F180" s="2"/>
      <c r="G180" s="2"/>
      <c r="H180" s="2"/>
      <c r="I180" s="2"/>
    </row>
    <row r="181" spans="1:9">
      <c r="B181" s="2"/>
      <c r="C181" s="2"/>
      <c r="D181" s="16"/>
      <c r="E181" s="2"/>
      <c r="F181" s="2"/>
      <c r="G181" s="2"/>
      <c r="H181" s="2"/>
      <c r="I181" s="2"/>
    </row>
    <row r="182" spans="1:9">
      <c r="B182" s="2"/>
      <c r="C182" s="2"/>
      <c r="D182" s="16"/>
      <c r="E182" s="2"/>
      <c r="F182" s="2"/>
      <c r="G182" s="2"/>
      <c r="H182" s="2"/>
      <c r="I182" s="2"/>
    </row>
    <row r="183" spans="1:9">
      <c r="B183" s="2"/>
      <c r="C183" s="2"/>
      <c r="D183" s="16"/>
      <c r="E183" s="2"/>
      <c r="F183" s="2"/>
      <c r="G183" s="2"/>
      <c r="H183" s="2"/>
      <c r="I183" s="2"/>
    </row>
    <row r="184" spans="1:9">
      <c r="B184" s="2"/>
      <c r="C184" s="2"/>
      <c r="D184" s="16"/>
      <c r="E184" s="2"/>
      <c r="F184" s="2"/>
      <c r="G184" s="2"/>
      <c r="H184" s="2"/>
      <c r="I184" s="2"/>
    </row>
    <row r="185" spans="1:9">
      <c r="B185" s="2"/>
      <c r="C185" s="2"/>
      <c r="D185" s="16"/>
      <c r="E185" s="2"/>
      <c r="F185" s="2"/>
      <c r="G185" s="2"/>
      <c r="H185" s="2"/>
      <c r="I185" s="2"/>
    </row>
    <row r="186" spans="1:9">
      <c r="B186" s="2"/>
      <c r="C186" s="2"/>
      <c r="D186" s="16"/>
      <c r="E186" s="2"/>
      <c r="F186" s="2"/>
      <c r="G186" s="2"/>
      <c r="H186" s="2"/>
      <c r="I186" s="2"/>
    </row>
    <row r="187" spans="1:9">
      <c r="B187" s="2"/>
      <c r="C187" s="2"/>
      <c r="D187" s="16"/>
      <c r="E187" s="2"/>
      <c r="F187" s="2"/>
      <c r="G187" s="2"/>
      <c r="H187" s="2"/>
      <c r="I187" s="2"/>
    </row>
    <row r="188" spans="1:9">
      <c r="B188" s="2"/>
      <c r="C188" s="2"/>
      <c r="D188" s="16"/>
      <c r="E188" s="2"/>
      <c r="F188" s="2"/>
      <c r="G188" s="2"/>
      <c r="H188" s="2"/>
      <c r="I188" s="2"/>
    </row>
    <row r="189" spans="1:9">
      <c r="B189" s="2"/>
      <c r="C189" s="2"/>
      <c r="D189" s="16"/>
      <c r="E189" s="2"/>
      <c r="F189" s="2"/>
      <c r="G189" s="2"/>
      <c r="H189" s="2"/>
      <c r="I189" s="2"/>
    </row>
    <row r="190" spans="1:9">
      <c r="B190" s="2"/>
      <c r="C190" s="2"/>
      <c r="D190" s="16"/>
      <c r="E190" s="2"/>
      <c r="F190" s="2"/>
      <c r="G190" s="2"/>
      <c r="H190" s="2"/>
      <c r="I190" s="2"/>
    </row>
    <row r="191" spans="1:9">
      <c r="B191" s="2"/>
      <c r="C191" s="2"/>
      <c r="D191" s="16"/>
      <c r="E191" s="2"/>
      <c r="F191" s="2"/>
      <c r="G191" s="2"/>
      <c r="H191" s="2"/>
      <c r="I191" s="2"/>
    </row>
    <row r="192" spans="1:9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>
      <c r="A193" s="19"/>
      <c r="B193" s="19"/>
      <c r="C193" s="19"/>
      <c r="D193" s="19"/>
      <c r="E193" s="19"/>
      <c r="F193" s="19"/>
      <c r="G193" s="19"/>
      <c r="H193" s="19"/>
      <c r="I193" s="19"/>
    </row>
    <row r="194" spans="1:9">
      <c r="A194" s="21"/>
      <c r="B194" s="21"/>
      <c r="C194" s="21"/>
      <c r="D194" s="21"/>
      <c r="E194" s="21"/>
      <c r="F194" s="21"/>
      <c r="G194" s="21"/>
      <c r="H194" s="21"/>
      <c r="I194" s="21"/>
    </row>
    <row r="195" spans="1:9">
      <c r="E195" s="12"/>
      <c r="F195" s="12"/>
      <c r="G195" s="12"/>
      <c r="H195" s="12"/>
      <c r="I195" s="12"/>
    </row>
    <row r="196" spans="1:9">
      <c r="B196" s="2"/>
      <c r="C196" s="2"/>
      <c r="D196" s="16"/>
      <c r="E196" s="2"/>
      <c r="F196" s="2"/>
      <c r="G196" s="2"/>
      <c r="H196" s="2"/>
      <c r="I196" s="2"/>
    </row>
    <row r="197" spans="1:9">
      <c r="B197" s="2"/>
      <c r="C197" s="2"/>
      <c r="D197" s="16"/>
      <c r="E197" s="2"/>
      <c r="F197" s="2"/>
      <c r="G197" s="2"/>
      <c r="H197" s="2"/>
      <c r="I197" s="2"/>
    </row>
    <row r="198" spans="1:9">
      <c r="B198" s="2"/>
      <c r="C198" s="2"/>
      <c r="D198" s="16"/>
      <c r="E198" s="2"/>
      <c r="F198" s="2"/>
      <c r="G198" s="2"/>
      <c r="H198" s="2"/>
      <c r="I198" s="2"/>
    </row>
    <row r="199" spans="1:9">
      <c r="B199" s="2"/>
      <c r="C199" s="2"/>
      <c r="D199" s="16"/>
      <c r="E199" s="2"/>
      <c r="F199" s="2"/>
      <c r="G199" s="2"/>
      <c r="H199" s="2"/>
      <c r="I199" s="2"/>
    </row>
    <row r="200" spans="1:9">
      <c r="B200" s="2"/>
      <c r="C200" s="2"/>
      <c r="D200" s="16"/>
      <c r="E200" s="2"/>
      <c r="F200" s="2"/>
      <c r="G200" s="2"/>
      <c r="H200" s="2"/>
      <c r="I200" s="2"/>
    </row>
    <row r="201" spans="1:9">
      <c r="B201" s="2"/>
      <c r="C201" s="2"/>
      <c r="D201" s="16"/>
      <c r="E201" s="2"/>
      <c r="F201" s="2"/>
      <c r="G201" s="2"/>
      <c r="H201" s="2"/>
      <c r="I201" s="2"/>
    </row>
    <row r="202" spans="1:9">
      <c r="B202" s="2"/>
      <c r="C202" s="2"/>
      <c r="D202" s="16"/>
      <c r="E202" s="2"/>
      <c r="F202" s="2"/>
      <c r="G202" s="2"/>
      <c r="H202" s="2"/>
      <c r="I202" s="2"/>
    </row>
    <row r="203" spans="1:9">
      <c r="B203" s="2"/>
      <c r="C203" s="2"/>
      <c r="D203" s="16"/>
      <c r="E203" s="2"/>
      <c r="F203" s="2"/>
      <c r="G203" s="2"/>
      <c r="H203" s="2"/>
      <c r="I203" s="2"/>
    </row>
    <row r="204" spans="1:9">
      <c r="B204" s="2"/>
      <c r="C204" s="2"/>
      <c r="D204" s="16"/>
      <c r="E204" s="2"/>
      <c r="F204" s="2"/>
      <c r="G204" s="2"/>
      <c r="H204" s="2"/>
      <c r="I204" s="2"/>
    </row>
    <row r="205" spans="1:9">
      <c r="B205" s="2"/>
      <c r="C205" s="2"/>
      <c r="D205" s="16"/>
      <c r="E205" s="2"/>
      <c r="F205" s="2"/>
      <c r="G205" s="2"/>
      <c r="H205" s="2"/>
      <c r="I205" s="2"/>
    </row>
    <row r="206" spans="1:9">
      <c r="B206" s="2"/>
      <c r="C206" s="2"/>
      <c r="D206" s="16"/>
      <c r="E206" s="2"/>
      <c r="F206" s="2"/>
      <c r="G206" s="2"/>
      <c r="H206" s="2"/>
      <c r="I206" s="2"/>
    </row>
    <row r="207" spans="1:9">
      <c r="B207" s="2"/>
      <c r="C207" s="2"/>
      <c r="D207" s="16"/>
      <c r="E207" s="2"/>
      <c r="F207" s="2"/>
      <c r="G207" s="2"/>
      <c r="H207" s="2"/>
      <c r="I207" s="2"/>
    </row>
    <row r="208" spans="1:9">
      <c r="B208" s="2"/>
      <c r="C208" s="2"/>
      <c r="D208" s="16"/>
      <c r="E208" s="2"/>
      <c r="F208" s="2"/>
      <c r="G208" s="2"/>
      <c r="H208" s="2"/>
      <c r="I208" s="2"/>
    </row>
    <row r="210" spans="1:9">
      <c r="A210" s="19"/>
      <c r="B210" s="19"/>
      <c r="C210" s="19"/>
      <c r="D210" s="19"/>
      <c r="E210" s="19"/>
      <c r="F210" s="19"/>
      <c r="G210" s="19"/>
      <c r="H210" s="19"/>
      <c r="I210" s="19"/>
    </row>
    <row r="211" spans="1:9">
      <c r="A211" s="21"/>
      <c r="B211" s="21"/>
      <c r="C211" s="21"/>
      <c r="D211" s="21"/>
      <c r="E211" s="21"/>
      <c r="F211" s="21"/>
      <c r="G211" s="21"/>
      <c r="H211" s="21"/>
      <c r="I211" s="21"/>
    </row>
    <row r="212" spans="1:9">
      <c r="E212" s="12"/>
      <c r="F212" s="12"/>
      <c r="G212" s="12"/>
      <c r="H212" s="12"/>
      <c r="I212" s="12"/>
    </row>
    <row r="213" spans="1:9">
      <c r="B213" s="2"/>
      <c r="C213" s="2"/>
      <c r="D213" s="16"/>
      <c r="E213" s="2"/>
      <c r="F213" s="2"/>
      <c r="G213" s="2"/>
      <c r="H213" s="2"/>
      <c r="I213" s="2"/>
    </row>
    <row r="214" spans="1:9">
      <c r="B214" s="2"/>
      <c r="C214" s="2"/>
      <c r="D214" s="16"/>
      <c r="E214" s="2"/>
      <c r="F214" s="2"/>
      <c r="G214" s="2"/>
      <c r="H214" s="2"/>
      <c r="I214" s="2"/>
    </row>
    <row r="215" spans="1:9">
      <c r="B215" s="2"/>
      <c r="C215" s="2"/>
      <c r="D215" s="16"/>
      <c r="E215" s="2"/>
      <c r="F215" s="2"/>
      <c r="G215" s="2"/>
      <c r="H215" s="2"/>
      <c r="I215" s="2"/>
    </row>
    <row r="216" spans="1:9">
      <c r="B216" s="2"/>
      <c r="C216" s="2"/>
      <c r="D216" s="16"/>
      <c r="E216" s="2"/>
      <c r="F216" s="2"/>
      <c r="G216" s="2"/>
      <c r="H216" s="2"/>
      <c r="I216" s="2"/>
    </row>
    <row r="217" spans="1:9">
      <c r="B217" s="2"/>
      <c r="C217" s="2"/>
      <c r="D217" s="16"/>
      <c r="E217" s="2"/>
      <c r="F217" s="2"/>
      <c r="G217" s="2"/>
      <c r="H217" s="2"/>
      <c r="I217" s="2"/>
    </row>
    <row r="218" spans="1:9">
      <c r="B218" s="2"/>
      <c r="C218" s="2"/>
      <c r="D218" s="16"/>
      <c r="E218" s="2"/>
      <c r="F218" s="2"/>
      <c r="G218" s="2"/>
      <c r="H218" s="2"/>
      <c r="I218" s="2"/>
    </row>
    <row r="219" spans="1:9">
      <c r="B219" s="2"/>
      <c r="C219" s="2"/>
      <c r="D219" s="16"/>
      <c r="E219" s="2"/>
      <c r="F219" s="2"/>
      <c r="G219" s="2"/>
      <c r="H219" s="2"/>
      <c r="I219" s="2"/>
    </row>
    <row r="220" spans="1:9">
      <c r="B220" s="2"/>
      <c r="C220" s="2"/>
      <c r="D220" s="16"/>
      <c r="E220" s="2"/>
      <c r="F220" s="2"/>
      <c r="G220" s="2"/>
      <c r="H220" s="2"/>
      <c r="I220" s="2"/>
    </row>
    <row r="221" spans="1:9">
      <c r="B221" s="2"/>
      <c r="C221" s="2"/>
      <c r="D221" s="16"/>
      <c r="E221" s="2"/>
      <c r="F221" s="2"/>
      <c r="G221" s="2"/>
      <c r="H221" s="2"/>
      <c r="I221" s="2"/>
    </row>
    <row r="222" spans="1:9">
      <c r="B222" s="2"/>
      <c r="C222" s="2"/>
      <c r="D222" s="16"/>
      <c r="E222" s="2"/>
      <c r="F222" s="2"/>
      <c r="G222" s="2"/>
      <c r="H222" s="2"/>
      <c r="I222" s="2"/>
    </row>
    <row r="223" spans="1:9">
      <c r="B223" s="2"/>
      <c r="C223" s="2"/>
      <c r="D223" s="16"/>
      <c r="E223" s="2"/>
      <c r="F223" s="2"/>
      <c r="G223" s="2"/>
      <c r="H223" s="2"/>
      <c r="I223" s="2"/>
    </row>
    <row r="224" spans="1:9">
      <c r="B224" s="2"/>
      <c r="C224" s="2"/>
      <c r="D224" s="16"/>
      <c r="E224" s="2"/>
      <c r="F224" s="2"/>
      <c r="G224" s="2"/>
      <c r="H224" s="2"/>
      <c r="I224" s="2"/>
    </row>
    <row r="225" spans="1:9">
      <c r="B225" s="2"/>
      <c r="C225" s="2"/>
      <c r="D225" s="16"/>
      <c r="E225" s="2"/>
      <c r="F225" s="2"/>
      <c r="G225" s="2"/>
      <c r="H225" s="2"/>
      <c r="I225" s="2"/>
    </row>
    <row r="227" spans="1:9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>
      <c r="A228" s="21"/>
      <c r="B228" s="21"/>
      <c r="C228" s="21"/>
      <c r="D228" s="21"/>
      <c r="E228" s="21"/>
      <c r="F228" s="21"/>
      <c r="G228" s="21"/>
      <c r="H228" s="21"/>
      <c r="I228" s="21"/>
    </row>
    <row r="229" spans="1:9">
      <c r="E229" s="12"/>
      <c r="F229" s="12"/>
      <c r="G229" s="12"/>
      <c r="H229" s="12"/>
      <c r="I229" s="12"/>
    </row>
    <row r="230" spans="1:9">
      <c r="B230" s="2"/>
      <c r="C230" s="2"/>
      <c r="D230" s="16"/>
      <c r="E230" s="2"/>
      <c r="F230" s="2"/>
      <c r="G230" s="2"/>
      <c r="H230" s="2"/>
      <c r="I230" s="2"/>
    </row>
    <row r="231" spans="1:9">
      <c r="B231" s="2"/>
      <c r="C231" s="2"/>
      <c r="D231" s="16"/>
      <c r="E231" s="2"/>
      <c r="F231" s="2"/>
      <c r="G231" s="2"/>
      <c r="H231" s="2"/>
      <c r="I231" s="2"/>
    </row>
    <row r="232" spans="1:9">
      <c r="B232" s="2"/>
      <c r="C232" s="2"/>
      <c r="D232" s="16"/>
      <c r="E232" s="2"/>
      <c r="F232" s="2"/>
      <c r="G232" s="2"/>
      <c r="H232" s="2"/>
      <c r="I232" s="2"/>
    </row>
    <row r="233" spans="1:9">
      <c r="B233" s="2"/>
      <c r="C233" s="2"/>
      <c r="D233" s="16"/>
      <c r="E233" s="2"/>
      <c r="F233" s="2"/>
      <c r="G233" s="2"/>
      <c r="H233" s="2"/>
      <c r="I233" s="2"/>
    </row>
    <row r="234" spans="1:9">
      <c r="B234" s="2"/>
      <c r="C234" s="2"/>
      <c r="D234" s="16"/>
      <c r="E234" s="2"/>
      <c r="F234" s="2"/>
      <c r="G234" s="2"/>
      <c r="H234" s="2"/>
      <c r="I234" s="2"/>
    </row>
    <row r="235" spans="1:9">
      <c r="B235" s="2"/>
      <c r="C235" s="2"/>
      <c r="D235" s="16"/>
      <c r="E235" s="2"/>
      <c r="F235" s="2"/>
      <c r="G235" s="2"/>
      <c r="H235" s="2"/>
      <c r="I235" s="2"/>
    </row>
    <row r="236" spans="1:9">
      <c r="B236" s="2"/>
      <c r="C236" s="2"/>
      <c r="D236" s="16"/>
      <c r="E236" s="2"/>
      <c r="F236" s="2"/>
      <c r="G236" s="2"/>
      <c r="H236" s="2"/>
      <c r="I236" s="2"/>
    </row>
    <row r="237" spans="1:9">
      <c r="B237" s="2"/>
      <c r="C237" s="2"/>
      <c r="D237" s="16"/>
      <c r="E237" s="2"/>
      <c r="F237" s="2"/>
      <c r="G237" s="2"/>
      <c r="H237" s="2"/>
      <c r="I237" s="2"/>
    </row>
    <row r="238" spans="1:9">
      <c r="B238" s="2"/>
      <c r="C238" s="2"/>
      <c r="D238" s="16"/>
      <c r="E238" s="2"/>
      <c r="F238" s="2"/>
      <c r="G238" s="2"/>
      <c r="H238" s="2"/>
      <c r="I238" s="2"/>
    </row>
    <row r="239" spans="1:9">
      <c r="B239" s="2"/>
      <c r="C239" s="2"/>
      <c r="D239" s="16"/>
      <c r="E239" s="2"/>
      <c r="F239" s="2"/>
      <c r="G239" s="2"/>
      <c r="H239" s="2"/>
      <c r="I239" s="2"/>
    </row>
    <row r="240" spans="1:9">
      <c r="B240" s="2"/>
      <c r="C240" s="2"/>
      <c r="D240" s="16"/>
      <c r="E240" s="2"/>
      <c r="F240" s="2"/>
      <c r="G240" s="2"/>
      <c r="H240" s="2"/>
      <c r="I240" s="2"/>
    </row>
    <row r="241" spans="1:9">
      <c r="B241" s="2"/>
      <c r="C241" s="2"/>
      <c r="D241" s="16"/>
      <c r="E241" s="2"/>
      <c r="F241" s="2"/>
      <c r="G241" s="2"/>
      <c r="H241" s="2"/>
      <c r="I241" s="2"/>
    </row>
    <row r="242" spans="1:9">
      <c r="B242" s="2"/>
      <c r="C242" s="2"/>
      <c r="D242" s="16"/>
      <c r="E242" s="2"/>
      <c r="F242" s="2"/>
      <c r="G242" s="2"/>
      <c r="H242" s="2"/>
      <c r="I242" s="2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21"/>
      <c r="B245" s="21"/>
      <c r="C245" s="21"/>
      <c r="D245" s="21"/>
      <c r="E245" s="21"/>
      <c r="F245" s="21"/>
      <c r="G245" s="21"/>
      <c r="H245" s="21"/>
      <c r="I245" s="21"/>
    </row>
    <row r="246" spans="1:9">
      <c r="E246" s="12"/>
      <c r="F246" s="12"/>
      <c r="G246" s="12"/>
      <c r="H246" s="12"/>
      <c r="I246" s="12"/>
    </row>
    <row r="247" spans="1:9">
      <c r="B247" s="2"/>
      <c r="C247" s="2"/>
      <c r="D247" s="16"/>
      <c r="E247" s="2"/>
      <c r="F247" s="2"/>
      <c r="G247" s="2"/>
      <c r="H247" s="2"/>
      <c r="I247" s="2"/>
    </row>
    <row r="248" spans="1:9">
      <c r="B248" s="2"/>
      <c r="C248" s="2"/>
      <c r="D248" s="16"/>
      <c r="E248" s="2"/>
      <c r="F248" s="2"/>
      <c r="G248" s="2"/>
      <c r="H248" s="2"/>
      <c r="I248" s="2"/>
    </row>
    <row r="249" spans="1:9">
      <c r="B249" s="2"/>
      <c r="C249" s="2"/>
      <c r="D249" s="16"/>
      <c r="E249" s="2"/>
      <c r="F249" s="2"/>
      <c r="G249" s="2"/>
      <c r="H249" s="2"/>
      <c r="I249" s="2"/>
    </row>
    <row r="250" spans="1:9">
      <c r="B250" s="2"/>
      <c r="C250" s="2"/>
      <c r="D250" s="16"/>
      <c r="E250" s="2"/>
      <c r="F250" s="2"/>
      <c r="G250" s="2"/>
      <c r="H250" s="2"/>
      <c r="I250" s="2"/>
    </row>
    <row r="251" spans="1:9">
      <c r="B251" s="2"/>
      <c r="C251" s="2"/>
      <c r="D251" s="16"/>
      <c r="E251" s="2"/>
      <c r="F251" s="2"/>
      <c r="G251" s="2"/>
      <c r="H251" s="2"/>
      <c r="I251" s="2"/>
    </row>
    <row r="252" spans="1:9">
      <c r="B252" s="2"/>
      <c r="C252" s="2"/>
      <c r="D252" s="16"/>
      <c r="E252" s="2"/>
      <c r="F252" s="2"/>
      <c r="G252" s="2"/>
      <c r="H252" s="2"/>
      <c r="I252" s="2"/>
    </row>
    <row r="253" spans="1:9">
      <c r="B253" s="2"/>
      <c r="C253" s="2"/>
      <c r="D253" s="16"/>
      <c r="E253" s="2"/>
      <c r="F253" s="2"/>
      <c r="G253" s="2"/>
      <c r="H253" s="2"/>
      <c r="I253" s="2"/>
    </row>
    <row r="254" spans="1:9">
      <c r="B254" s="2"/>
      <c r="C254" s="2"/>
      <c r="D254" s="16"/>
      <c r="E254" s="2"/>
      <c r="F254" s="2"/>
      <c r="G254" s="2"/>
      <c r="H254" s="2"/>
      <c r="I254" s="2"/>
    </row>
    <row r="255" spans="1:9">
      <c r="B255" s="2"/>
      <c r="C255" s="2"/>
      <c r="D255" s="16"/>
      <c r="E255" s="2"/>
      <c r="F255" s="2"/>
      <c r="G255" s="2"/>
      <c r="H255" s="2"/>
      <c r="I255" s="2"/>
    </row>
    <row r="256" spans="1:9">
      <c r="B256" s="2"/>
      <c r="C256" s="2"/>
      <c r="D256" s="16"/>
      <c r="E256" s="2"/>
      <c r="F256" s="2"/>
      <c r="G256" s="2"/>
      <c r="H256" s="2"/>
      <c r="I256" s="2"/>
    </row>
    <row r="257" spans="2:9">
      <c r="B257" s="2"/>
      <c r="C257" s="2"/>
      <c r="D257" s="16"/>
      <c r="E257" s="2"/>
      <c r="F257" s="2"/>
      <c r="G257" s="2"/>
      <c r="H257" s="2"/>
      <c r="I257" s="2"/>
    </row>
    <row r="258" spans="2:9">
      <c r="B258" s="2"/>
      <c r="C258" s="2"/>
      <c r="D258" s="16"/>
      <c r="E258" s="2"/>
      <c r="F258" s="2"/>
      <c r="G258" s="2"/>
      <c r="H258" s="2"/>
      <c r="I258" s="2"/>
    </row>
    <row r="259" spans="2:9">
      <c r="B259" s="2"/>
      <c r="C259" s="2"/>
      <c r="D259" s="16"/>
      <c r="E259" s="2"/>
      <c r="F259" s="2"/>
      <c r="G259" s="2"/>
      <c r="H259" s="2"/>
      <c r="I259" s="2"/>
    </row>
    <row r="422" spans="1:1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1:11">
      <c r="E423" s="5"/>
      <c r="F423" s="5"/>
      <c r="G423" s="5"/>
      <c r="H423" s="17"/>
      <c r="I423" s="5"/>
      <c r="J423" s="5"/>
      <c r="K423" s="5"/>
    </row>
    <row r="424" spans="1:11">
      <c r="E424" s="13"/>
      <c r="F424" s="13"/>
      <c r="G424" s="13"/>
      <c r="H424" s="13"/>
      <c r="I424" s="13"/>
      <c r="J424" s="13"/>
      <c r="K424" s="13"/>
    </row>
    <row r="425" spans="1:11">
      <c r="E425" s="13"/>
      <c r="F425" s="13"/>
      <c r="G425" s="13"/>
      <c r="H425" s="13"/>
      <c r="I425" s="13"/>
      <c r="J425" s="13"/>
      <c r="K425" s="13"/>
    </row>
    <row r="426" spans="1:11">
      <c r="E426" s="13"/>
      <c r="F426" s="13"/>
      <c r="G426" s="13"/>
      <c r="H426" s="13"/>
      <c r="I426" s="13"/>
      <c r="J426" s="13"/>
      <c r="K426" s="13"/>
    </row>
    <row r="427" spans="1:11">
      <c r="E427" s="13"/>
      <c r="F427" s="13"/>
      <c r="G427" s="13"/>
      <c r="H427" s="13"/>
      <c r="I427" s="13"/>
      <c r="J427" s="13"/>
      <c r="K427" s="13"/>
    </row>
    <row r="428" spans="1:11">
      <c r="E428" s="13"/>
      <c r="F428" s="13"/>
      <c r="G428" s="13"/>
      <c r="H428" s="13"/>
      <c r="I428" s="13"/>
      <c r="J428" s="13"/>
      <c r="K428" s="13"/>
    </row>
    <row r="429" spans="1:11">
      <c r="E429" s="13"/>
      <c r="F429" s="13"/>
      <c r="G429" s="13"/>
      <c r="H429" s="13"/>
      <c r="I429" s="13"/>
      <c r="J429" s="13"/>
      <c r="K429" s="13"/>
    </row>
    <row r="430" spans="1:11">
      <c r="E430" s="13"/>
      <c r="F430" s="13"/>
      <c r="G430" s="13"/>
      <c r="H430" s="13"/>
      <c r="I430" s="13"/>
      <c r="J430" s="13"/>
      <c r="K430" s="13"/>
    </row>
    <row r="431" spans="1:11">
      <c r="E431" s="13"/>
      <c r="F431" s="13"/>
      <c r="G431" s="13"/>
      <c r="H431" s="13"/>
      <c r="I431" s="13"/>
      <c r="J431" s="13"/>
      <c r="K431" s="13"/>
    </row>
    <row r="432" spans="1:11">
      <c r="E432" s="13"/>
      <c r="F432" s="13"/>
      <c r="G432" s="13"/>
      <c r="H432" s="13"/>
      <c r="I432" s="13"/>
      <c r="J432" s="13"/>
      <c r="K432" s="13"/>
    </row>
    <row r="433" spans="1:11">
      <c r="E433" s="13"/>
      <c r="F433" s="13"/>
      <c r="G433" s="13"/>
      <c r="H433" s="13"/>
      <c r="I433" s="13"/>
      <c r="J433" s="13"/>
      <c r="K433" s="13"/>
    </row>
    <row r="434" spans="1:11">
      <c r="E434" s="13"/>
      <c r="F434" s="13"/>
      <c r="G434" s="13"/>
      <c r="H434" s="13"/>
      <c r="I434" s="13"/>
      <c r="J434" s="13"/>
      <c r="K434" s="13"/>
    </row>
    <row r="435" spans="1:11">
      <c r="E435" s="13"/>
      <c r="F435" s="13"/>
      <c r="G435" s="13"/>
      <c r="H435" s="13"/>
      <c r="I435" s="13"/>
      <c r="J435" s="13"/>
      <c r="K435" s="13"/>
    </row>
    <row r="436" spans="1:11">
      <c r="E436" s="13"/>
      <c r="F436" s="13"/>
      <c r="G436" s="13"/>
      <c r="H436" s="13"/>
      <c r="I436" s="13"/>
      <c r="J436" s="13"/>
      <c r="K436" s="13"/>
    </row>
    <row r="438" spans="1:1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>
      <c r="E439" s="5"/>
      <c r="F439" s="5"/>
      <c r="G439" s="5"/>
      <c r="H439" s="17"/>
      <c r="I439" s="5"/>
      <c r="J439" s="5"/>
      <c r="K439" s="5"/>
    </row>
    <row r="440" spans="1:11">
      <c r="E440" s="13"/>
      <c r="F440" s="13"/>
      <c r="G440" s="13"/>
      <c r="H440" s="13"/>
      <c r="I440" s="13"/>
      <c r="J440" s="13"/>
      <c r="K440" s="13"/>
    </row>
    <row r="441" spans="1:11">
      <c r="E441" s="13"/>
      <c r="F441" s="13"/>
      <c r="G441" s="13"/>
      <c r="H441" s="13"/>
      <c r="I441" s="13"/>
      <c r="J441" s="13"/>
      <c r="K441" s="13"/>
    </row>
    <row r="442" spans="1:11">
      <c r="E442" s="13"/>
      <c r="F442" s="13"/>
      <c r="G442" s="13"/>
      <c r="H442" s="13"/>
      <c r="I442" s="13"/>
      <c r="J442" s="13"/>
      <c r="K442" s="13"/>
    </row>
    <row r="443" spans="1:11">
      <c r="E443" s="13"/>
      <c r="F443" s="13"/>
      <c r="G443" s="13"/>
      <c r="H443" s="13"/>
      <c r="I443" s="13"/>
      <c r="J443" s="13"/>
      <c r="K443" s="13"/>
    </row>
    <row r="444" spans="1:11">
      <c r="E444" s="13"/>
      <c r="F444" s="13"/>
      <c r="G444" s="13"/>
      <c r="H444" s="13"/>
      <c r="I444" s="13"/>
      <c r="J444" s="13"/>
      <c r="K444" s="13"/>
    </row>
    <row r="445" spans="1:11">
      <c r="E445" s="13"/>
      <c r="F445" s="13"/>
      <c r="G445" s="13"/>
      <c r="H445" s="13"/>
      <c r="I445" s="13"/>
      <c r="J445" s="13"/>
      <c r="K445" s="13"/>
    </row>
    <row r="446" spans="1:11">
      <c r="E446" s="13"/>
      <c r="F446" s="13"/>
      <c r="G446" s="13"/>
      <c r="H446" s="13"/>
      <c r="I446" s="13"/>
      <c r="J446" s="13"/>
      <c r="K446" s="13"/>
    </row>
    <row r="447" spans="1:11">
      <c r="E447" s="13"/>
      <c r="F447" s="13"/>
      <c r="G447" s="13"/>
      <c r="H447" s="13"/>
      <c r="I447" s="13"/>
      <c r="J447" s="13"/>
      <c r="K447" s="13"/>
    </row>
    <row r="448" spans="1:11">
      <c r="E448" s="13"/>
      <c r="F448" s="13"/>
      <c r="G448" s="13"/>
      <c r="H448" s="13"/>
      <c r="I448" s="13"/>
      <c r="J448" s="13"/>
      <c r="K448" s="13"/>
    </row>
    <row r="449" spans="1:11">
      <c r="E449" s="13"/>
      <c r="F449" s="13"/>
      <c r="G449" s="13"/>
      <c r="H449" s="13"/>
      <c r="I449" s="13"/>
      <c r="J449" s="13"/>
      <c r="K449" s="13"/>
    </row>
    <row r="450" spans="1:11">
      <c r="E450" s="13"/>
      <c r="F450" s="13"/>
      <c r="G450" s="13"/>
      <c r="H450" s="13"/>
      <c r="I450" s="13"/>
      <c r="J450" s="13"/>
      <c r="K450" s="13"/>
    </row>
    <row r="451" spans="1:11">
      <c r="E451" s="13"/>
      <c r="F451" s="13"/>
      <c r="G451" s="13"/>
      <c r="H451" s="13"/>
      <c r="I451" s="13"/>
      <c r="J451" s="13"/>
      <c r="K451" s="13"/>
    </row>
    <row r="452" spans="1:11">
      <c r="E452" s="13"/>
      <c r="F452" s="13"/>
      <c r="G452" s="13"/>
      <c r="H452" s="13"/>
      <c r="I452" s="13"/>
      <c r="J452" s="13"/>
      <c r="K452" s="13"/>
    </row>
    <row r="454" spans="1:1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1:11">
      <c r="E455" s="5"/>
      <c r="F455" s="5"/>
      <c r="G455" s="5"/>
      <c r="H455" s="17"/>
      <c r="I455" s="5"/>
      <c r="J455" s="5"/>
      <c r="K455" s="5"/>
    </row>
    <row r="456" spans="1:11">
      <c r="E456" s="13"/>
      <c r="F456" s="13"/>
      <c r="G456" s="13"/>
      <c r="H456" s="13"/>
      <c r="I456" s="13"/>
      <c r="J456" s="13"/>
      <c r="K456" s="13"/>
    </row>
    <row r="457" spans="1:11">
      <c r="E457" s="13"/>
      <c r="F457" s="13"/>
      <c r="G457" s="13"/>
      <c r="H457" s="13"/>
      <c r="I457" s="13"/>
      <c r="J457" s="13"/>
      <c r="K457" s="13"/>
    </row>
    <row r="458" spans="1:11">
      <c r="E458" s="13"/>
      <c r="F458" s="13"/>
      <c r="G458" s="13"/>
      <c r="H458" s="13"/>
      <c r="I458" s="13"/>
      <c r="J458" s="13"/>
      <c r="K458" s="13"/>
    </row>
    <row r="459" spans="1:11">
      <c r="E459" s="13"/>
      <c r="F459" s="13"/>
      <c r="G459" s="13"/>
      <c r="H459" s="13"/>
      <c r="I459" s="13"/>
      <c r="J459" s="13"/>
      <c r="K459" s="13"/>
    </row>
    <row r="460" spans="1:11">
      <c r="E460" s="13"/>
      <c r="F460" s="13"/>
      <c r="G460" s="13"/>
      <c r="H460" s="13"/>
      <c r="I460" s="13"/>
      <c r="J460" s="13"/>
      <c r="K460" s="13"/>
    </row>
    <row r="461" spans="1:11">
      <c r="E461" s="13"/>
      <c r="F461" s="13"/>
      <c r="G461" s="13"/>
      <c r="H461" s="13"/>
      <c r="I461" s="13"/>
      <c r="J461" s="13"/>
      <c r="K461" s="13"/>
    </row>
    <row r="462" spans="1:11">
      <c r="E462" s="13"/>
      <c r="F462" s="13"/>
      <c r="G462" s="13"/>
      <c r="H462" s="13"/>
      <c r="I462" s="13"/>
      <c r="J462" s="13"/>
      <c r="K462" s="13"/>
    </row>
    <row r="463" spans="1:11">
      <c r="E463" s="13"/>
      <c r="F463" s="13"/>
      <c r="G463" s="13"/>
      <c r="H463" s="13"/>
      <c r="I463" s="13"/>
      <c r="J463" s="13"/>
      <c r="K463" s="13"/>
    </row>
    <row r="464" spans="1:11">
      <c r="E464" s="13"/>
      <c r="F464" s="13"/>
      <c r="G464" s="13"/>
      <c r="H464" s="13"/>
      <c r="I464" s="13"/>
      <c r="J464" s="13"/>
      <c r="K464" s="13"/>
    </row>
    <row r="465" spans="1:11">
      <c r="E465" s="13"/>
      <c r="F465" s="13"/>
      <c r="G465" s="13"/>
      <c r="H465" s="13"/>
      <c r="I465" s="13"/>
      <c r="J465" s="13"/>
      <c r="K465" s="13"/>
    </row>
    <row r="466" spans="1:11">
      <c r="E466" s="13"/>
      <c r="F466" s="13"/>
      <c r="G466" s="13"/>
      <c r="H466" s="13"/>
      <c r="I466" s="13"/>
      <c r="J466" s="13"/>
      <c r="K466" s="13"/>
    </row>
    <row r="467" spans="1:11">
      <c r="E467" s="13"/>
      <c r="F467" s="13"/>
      <c r="G467" s="13"/>
      <c r="H467" s="13"/>
      <c r="I467" s="13"/>
      <c r="J467" s="13"/>
      <c r="K467" s="13"/>
    </row>
    <row r="468" spans="1:11">
      <c r="A468" s="11"/>
      <c r="B468" s="11"/>
      <c r="C468" s="11"/>
      <c r="D468" s="11"/>
      <c r="E468" s="13"/>
      <c r="F468" s="13"/>
      <c r="G468" s="13"/>
      <c r="H468" s="13"/>
      <c r="I468" s="13"/>
      <c r="J468" s="13"/>
      <c r="K468" s="13"/>
    </row>
  </sheetData>
  <mergeCells count="32">
    <mergeCell ref="A81:A82"/>
    <mergeCell ref="E81:I81"/>
    <mergeCell ref="J81:O81"/>
    <mergeCell ref="A97:A98"/>
    <mergeCell ref="E97:I97"/>
    <mergeCell ref="J97:O97"/>
    <mergeCell ref="J33:O33"/>
    <mergeCell ref="A49:A50"/>
    <mergeCell ref="E49:I49"/>
    <mergeCell ref="J49:O49"/>
    <mergeCell ref="A65:A66"/>
    <mergeCell ref="E65:I65"/>
    <mergeCell ref="J65:O65"/>
    <mergeCell ref="J17:O17"/>
    <mergeCell ref="A17:A18"/>
    <mergeCell ref="A438:K438"/>
    <mergeCell ref="A454:K454"/>
    <mergeCell ref="A176:I176"/>
    <mergeCell ref="A177:I177"/>
    <mergeCell ref="A193:I193"/>
    <mergeCell ref="A194:I194"/>
    <mergeCell ref="A210:I210"/>
    <mergeCell ref="A211:I211"/>
    <mergeCell ref="A227:I227"/>
    <mergeCell ref="A228:I228"/>
    <mergeCell ref="A244:I244"/>
    <mergeCell ref="A245:I245"/>
    <mergeCell ref="A1:I1"/>
    <mergeCell ref="E17:I17"/>
    <mergeCell ref="A33:A34"/>
    <mergeCell ref="E33:I33"/>
    <mergeCell ref="A422:K42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CF41-C0CE-4DF8-9291-9B1EB4C72EC2}">
  <dimension ref="A1:Y35"/>
  <sheetViews>
    <sheetView topLeftCell="F1" zoomScaleNormal="100" workbookViewId="0">
      <selection activeCell="O57" sqref="O57"/>
    </sheetView>
  </sheetViews>
  <sheetFormatPr baseColWidth="10" defaultRowHeight="12.3"/>
  <cols>
    <col min="1" max="1" width="15.33203125" bestFit="1" customWidth="1"/>
    <col min="2" max="2" width="30.27734375" bestFit="1" customWidth="1"/>
    <col min="3" max="3" width="11.33203125" bestFit="1" customWidth="1"/>
    <col min="4" max="4" width="13.21875" bestFit="1" customWidth="1"/>
    <col min="5" max="5" width="11.1640625" bestFit="1" customWidth="1"/>
    <col min="6" max="6" width="30.27734375" bestFit="1" customWidth="1"/>
    <col min="7" max="7" width="11.33203125" bestFit="1" customWidth="1"/>
    <col min="8" max="8" width="13.21875" customWidth="1"/>
    <col min="9" max="9" width="11.109375" bestFit="1" customWidth="1"/>
    <col min="10" max="10" width="30.27734375" bestFit="1" customWidth="1"/>
    <col min="11" max="11" width="11.33203125" customWidth="1"/>
    <col min="12" max="12" width="13.21875" bestFit="1" customWidth="1"/>
    <col min="13" max="13" width="11.109375" bestFit="1" customWidth="1"/>
    <col min="14" max="14" width="30.27734375" bestFit="1" customWidth="1"/>
    <col min="15" max="15" width="11.33203125" bestFit="1" customWidth="1"/>
    <col min="16" max="16" width="13.21875" bestFit="1" customWidth="1"/>
    <col min="17" max="17" width="11.109375" bestFit="1" customWidth="1"/>
    <col min="18" max="18" width="30.27734375" bestFit="1" customWidth="1"/>
    <col min="19" max="19" width="11.33203125" bestFit="1" customWidth="1"/>
    <col min="20" max="20" width="13.21875" bestFit="1" customWidth="1"/>
    <col min="21" max="21" width="11.109375" bestFit="1" customWidth="1"/>
    <col min="22" max="22" width="30.27734375" bestFit="1" customWidth="1"/>
    <col min="23" max="23" width="11.33203125" customWidth="1"/>
    <col min="24" max="24" width="13.21875" bestFit="1" customWidth="1"/>
    <col min="25" max="25" width="11.109375" bestFit="1" customWidth="1"/>
  </cols>
  <sheetData>
    <row r="1" spans="1:25" ht="12.6">
      <c r="A1" s="18" t="s">
        <v>79</v>
      </c>
      <c r="B1" s="18"/>
      <c r="C1" s="18"/>
      <c r="D1" s="18"/>
      <c r="E1" s="18"/>
      <c r="F1" s="18"/>
      <c r="G1" s="18"/>
      <c r="H1" s="18"/>
      <c r="I1" s="18"/>
    </row>
    <row r="2" spans="1:25" ht="25.2">
      <c r="A2" s="1"/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17" t="s">
        <v>106</v>
      </c>
    </row>
    <row r="3" spans="1:25" ht="12.6">
      <c r="A3" s="1" t="s">
        <v>14</v>
      </c>
      <c r="B3" s="13">
        <f ca="1">Beregning!I31</f>
        <v>416335.85625000001</v>
      </c>
      <c r="C3" s="13">
        <f ca="1">Beregning!I47</f>
        <v>412290.70624999987</v>
      </c>
      <c r="D3" s="13">
        <f ca="1">Beregning!I63</f>
        <v>415436.7</v>
      </c>
      <c r="E3" s="13">
        <f ca="1">Beregning!I79</f>
        <v>366471.68125000002</v>
      </c>
      <c r="F3" s="13">
        <f ca="1">Beregning!I95</f>
        <v>366471.68125000002</v>
      </c>
      <c r="G3" s="13">
        <f ca="1">Beregning!I111</f>
        <v>350563.2</v>
      </c>
      <c r="H3" s="13"/>
    </row>
    <row r="4" spans="1:25" ht="12.6">
      <c r="A4" s="1" t="s">
        <v>78</v>
      </c>
      <c r="B4" s="13">
        <f ca="1">Beregning!N31</f>
        <v>115547.06785714284</v>
      </c>
      <c r="C4" s="13">
        <f ca="1">Beregning!N47</f>
        <v>114131.76607142856</v>
      </c>
      <c r="D4" s="13">
        <f ca="1">Beregning!N63</f>
        <v>115290.1767857143</v>
      </c>
      <c r="E4" s="13">
        <f ca="1">Beregning!N79</f>
        <v>101880.52500000001</v>
      </c>
      <c r="F4" s="13">
        <f ca="1">Beregning!N95</f>
        <v>101880.52500000001</v>
      </c>
      <c r="G4" s="13">
        <f ca="1">Beregning!N111</f>
        <v>98306.289285714287</v>
      </c>
      <c r="H4" s="13">
        <v>2000000</v>
      </c>
    </row>
    <row r="5" spans="1:25" ht="12.6">
      <c r="A5" s="1" t="s">
        <v>80</v>
      </c>
      <c r="B5" s="13">
        <f ca="1">B3-B4</f>
        <v>300788.78839285718</v>
      </c>
      <c r="C5" s="13">
        <f t="shared" ref="C5" ca="1" si="0">C3-C4</f>
        <v>298158.94017857133</v>
      </c>
      <c r="D5" s="13">
        <f ca="1">D3-D4</f>
        <v>300146.52321428573</v>
      </c>
      <c r="E5" s="13">
        <f ca="1">E3-E4</f>
        <v>264591.15625</v>
      </c>
      <c r="F5" s="13">
        <f ca="1">F3-F4</f>
        <v>264591.15625</v>
      </c>
      <c r="G5" s="13">
        <f ca="1">G3-G4</f>
        <v>252256.91071428574</v>
      </c>
      <c r="H5" s="13"/>
    </row>
    <row r="6" spans="1:25" ht="12.6">
      <c r="A6" s="1"/>
      <c r="B6" s="13"/>
      <c r="C6" s="13"/>
      <c r="D6" s="13"/>
      <c r="E6" s="13"/>
      <c r="F6" s="13"/>
      <c r="G6" s="13"/>
      <c r="H6" s="13"/>
    </row>
    <row r="7" spans="1:25" ht="12.6">
      <c r="A7" s="43"/>
      <c r="B7" s="27" t="s">
        <v>16</v>
      </c>
      <c r="C7" s="27"/>
      <c r="D7" s="27"/>
      <c r="E7" s="28"/>
      <c r="F7" s="27" t="s">
        <v>97</v>
      </c>
      <c r="G7" s="27"/>
      <c r="H7" s="27"/>
      <c r="I7" s="28"/>
      <c r="J7" s="27" t="s">
        <v>18</v>
      </c>
      <c r="K7" s="27"/>
      <c r="L7" s="27"/>
      <c r="M7" s="28"/>
      <c r="N7" s="38" t="s">
        <v>19</v>
      </c>
      <c r="O7" s="27"/>
      <c r="P7" s="27"/>
      <c r="Q7" s="28"/>
      <c r="R7" s="38" t="s">
        <v>98</v>
      </c>
      <c r="S7" s="27"/>
      <c r="T7" s="27"/>
      <c r="U7" s="28"/>
      <c r="V7" s="38" t="s">
        <v>21</v>
      </c>
      <c r="W7" s="27"/>
      <c r="X7" s="27"/>
      <c r="Y7" s="28"/>
    </row>
    <row r="8" spans="1:25" ht="12.9" thickBot="1">
      <c r="A8" s="44" t="s">
        <v>105</v>
      </c>
      <c r="B8" s="41" t="s">
        <v>108</v>
      </c>
      <c r="C8" s="41" t="s">
        <v>101</v>
      </c>
      <c r="D8" s="41" t="s">
        <v>107</v>
      </c>
      <c r="E8" s="42" t="s">
        <v>103</v>
      </c>
      <c r="F8" s="41" t="s">
        <v>108</v>
      </c>
      <c r="G8" s="41" t="s">
        <v>101</v>
      </c>
      <c r="H8" s="41" t="s">
        <v>107</v>
      </c>
      <c r="I8" s="42" t="s">
        <v>103</v>
      </c>
      <c r="J8" s="41" t="s">
        <v>108</v>
      </c>
      <c r="K8" s="41" t="s">
        <v>101</v>
      </c>
      <c r="L8" s="41" t="s">
        <v>107</v>
      </c>
      <c r="M8" s="42" t="s">
        <v>103</v>
      </c>
      <c r="N8" s="41" t="s">
        <v>108</v>
      </c>
      <c r="O8" s="41" t="s">
        <v>101</v>
      </c>
      <c r="P8" s="41" t="s">
        <v>107</v>
      </c>
      <c r="Q8" s="42" t="s">
        <v>103</v>
      </c>
      <c r="R8" s="41" t="s">
        <v>108</v>
      </c>
      <c r="S8" s="41" t="s">
        <v>101</v>
      </c>
      <c r="T8" s="41" t="s">
        <v>107</v>
      </c>
      <c r="U8" s="42" t="s">
        <v>103</v>
      </c>
      <c r="V8" s="41" t="s">
        <v>108</v>
      </c>
      <c r="W8" s="41" t="s">
        <v>101</v>
      </c>
      <c r="X8" s="41" t="s">
        <v>107</v>
      </c>
      <c r="Y8" s="42" t="s">
        <v>103</v>
      </c>
    </row>
    <row r="9" spans="1:25" ht="12.6">
      <c r="A9" s="22">
        <v>1</v>
      </c>
      <c r="B9" s="35">
        <f ca="1">$B$3</f>
        <v>416335.85625000001</v>
      </c>
      <c r="C9" s="35">
        <f ca="1">$B$4</f>
        <v>115547.06785714284</v>
      </c>
      <c r="D9" s="35">
        <f ca="1">C9+$H$4</f>
        <v>2115547.067857143</v>
      </c>
      <c r="E9" s="25">
        <f ca="1">B9-D9</f>
        <v>-1699211.2116071431</v>
      </c>
      <c r="F9" s="35">
        <f ca="1">$C$3</f>
        <v>412290.70624999987</v>
      </c>
      <c r="G9" s="35">
        <f ca="1">$C$4</f>
        <v>114131.76607142856</v>
      </c>
      <c r="H9" s="35">
        <f ca="1">G9+$H$4</f>
        <v>2114131.7660714285</v>
      </c>
      <c r="I9" s="25">
        <f ca="1">F9-H9</f>
        <v>-1701841.0598214287</v>
      </c>
      <c r="J9" s="35">
        <f ca="1">$D$3</f>
        <v>415436.7</v>
      </c>
      <c r="K9" s="35">
        <f ca="1">$D$4</f>
        <v>115290.1767857143</v>
      </c>
      <c r="L9" s="35">
        <f ca="1">K9+$H$4</f>
        <v>2115290.1767857145</v>
      </c>
      <c r="M9" s="25">
        <f ca="1">J9-K9</f>
        <v>300146.52321428573</v>
      </c>
      <c r="N9" s="39">
        <f ca="1">$E$3</f>
        <v>366471.68125000002</v>
      </c>
      <c r="O9" s="35">
        <f ca="1">$E$4</f>
        <v>101880.52500000001</v>
      </c>
      <c r="P9" s="35">
        <f ca="1">O9+$H$4</f>
        <v>2101880.5249999999</v>
      </c>
      <c r="Q9" s="25">
        <f ca="1">N9-O9</f>
        <v>264591.15625</v>
      </c>
      <c r="R9" s="39">
        <f ca="1">$F$3</f>
        <v>366471.68125000002</v>
      </c>
      <c r="S9" s="35">
        <f ca="1">$F$4</f>
        <v>101880.52500000001</v>
      </c>
      <c r="T9" s="35">
        <f ca="1">S9+$H$4</f>
        <v>2101880.5249999999</v>
      </c>
      <c r="U9" s="25">
        <f ca="1">R9-S9</f>
        <v>264591.15625</v>
      </c>
      <c r="V9" s="39">
        <f ca="1">$G$3</f>
        <v>350563.2</v>
      </c>
      <c r="W9" s="35">
        <f ca="1">$G$4</f>
        <v>98306.289285714287</v>
      </c>
      <c r="X9" s="35">
        <f ca="1">W9+$H$4</f>
        <v>2098306.2892857143</v>
      </c>
      <c r="Y9" s="25">
        <f ca="1">V9-W9</f>
        <v>252256.91071428574</v>
      </c>
    </row>
    <row r="10" spans="1:25" ht="12.6">
      <c r="A10" s="22">
        <v>2</v>
      </c>
      <c r="B10" s="35">
        <f ca="1">$B$3+B9</f>
        <v>832671.71250000002</v>
      </c>
      <c r="C10" s="35">
        <f ca="1">$B$4+C9</f>
        <v>231094.13571428569</v>
      </c>
      <c r="D10" s="35">
        <f t="shared" ref="D10:D33" ca="1" si="1">C10+$H$4</f>
        <v>2231094.1357142855</v>
      </c>
      <c r="E10" s="25">
        <f t="shared" ref="E10:E33" ca="1" si="2">B10-D10</f>
        <v>-1398422.4232142856</v>
      </c>
      <c r="F10" s="35">
        <f ca="1">$C$3+F9</f>
        <v>824581.41249999974</v>
      </c>
      <c r="G10" s="35">
        <f ca="1">$C$4+G9</f>
        <v>228263.53214285712</v>
      </c>
      <c r="H10" s="35">
        <f t="shared" ref="H10:H33" ca="1" si="3">G10+$H$4</f>
        <v>2228263.5321428571</v>
      </c>
      <c r="I10" s="25">
        <f t="shared" ref="I10:I33" ca="1" si="4">F10-H10</f>
        <v>-1403682.1196428575</v>
      </c>
      <c r="J10" s="35">
        <f ca="1">$D$3+J9</f>
        <v>830873.4</v>
      </c>
      <c r="K10" s="35">
        <f ca="1">$D$4+K9</f>
        <v>230580.3535714286</v>
      </c>
      <c r="L10" s="35">
        <f t="shared" ref="L10:L33" ca="1" si="5">K10+$H$4</f>
        <v>2230580.3535714285</v>
      </c>
      <c r="M10" s="25">
        <f ca="1">J10-K10</f>
        <v>600293.04642857146</v>
      </c>
      <c r="N10" s="39">
        <f ca="1">$E$3+N9</f>
        <v>732943.36250000005</v>
      </c>
      <c r="O10" s="35">
        <f ca="1">$E$4+O9</f>
        <v>203761.05000000002</v>
      </c>
      <c r="P10" s="35">
        <f t="shared" ref="P10:P33" ca="1" si="6">O10+$H$4</f>
        <v>2203761.0499999998</v>
      </c>
      <c r="Q10" s="25">
        <f ca="1">N10-O10</f>
        <v>529182.3125</v>
      </c>
      <c r="R10" s="39">
        <f ca="1">$F$3+R9</f>
        <v>732943.36250000005</v>
      </c>
      <c r="S10" s="35">
        <f ca="1">$F$4+S9</f>
        <v>203761.05000000002</v>
      </c>
      <c r="T10" s="35">
        <f t="shared" ref="T10:T33" ca="1" si="7">S10+$H$4</f>
        <v>2203761.0499999998</v>
      </c>
      <c r="U10" s="25">
        <f ca="1">R10-S10</f>
        <v>529182.3125</v>
      </c>
      <c r="V10" s="39">
        <f ca="1">$G$3+V9</f>
        <v>701126.4</v>
      </c>
      <c r="W10" s="35">
        <f ca="1">$G$4+W9</f>
        <v>196612.57857142857</v>
      </c>
      <c r="X10" s="35">
        <f t="shared" ref="X10:X33" ca="1" si="8">W10+$H$4</f>
        <v>2196612.5785714285</v>
      </c>
      <c r="Y10" s="25">
        <f ca="1">V10-W10</f>
        <v>504513.82142857148</v>
      </c>
    </row>
    <row r="11" spans="1:25" ht="12.6">
      <c r="A11" s="22">
        <v>3</v>
      </c>
      <c r="B11" s="35">
        <f t="shared" ref="B11:B33" ca="1" si="9">$B$3+B10</f>
        <v>1249007.5687500001</v>
      </c>
      <c r="C11" s="35">
        <f t="shared" ref="C11:C33" ca="1" si="10">$B$4+C10</f>
        <v>346641.20357142854</v>
      </c>
      <c r="D11" s="35">
        <f t="shared" ca="1" si="1"/>
        <v>2346641.2035714285</v>
      </c>
      <c r="E11" s="25">
        <f t="shared" ca="1" si="2"/>
        <v>-1097633.6348214285</v>
      </c>
      <c r="F11" s="35">
        <f t="shared" ref="F11:F33" ca="1" si="11">$C$3+F10</f>
        <v>1236872.1187499997</v>
      </c>
      <c r="G11" s="35">
        <f t="shared" ref="G11:G33" ca="1" si="12">$C$4+G10</f>
        <v>342395.29821428569</v>
      </c>
      <c r="H11" s="35">
        <f t="shared" ca="1" si="3"/>
        <v>2342395.2982142856</v>
      </c>
      <c r="I11" s="25">
        <f t="shared" ca="1" si="4"/>
        <v>-1105523.179464286</v>
      </c>
      <c r="J11" s="35">
        <f ca="1">$D$3+J10</f>
        <v>1246310.1000000001</v>
      </c>
      <c r="K11" s="35">
        <f ca="1">$D$4+K10</f>
        <v>345870.53035714291</v>
      </c>
      <c r="L11" s="35">
        <f t="shared" ca="1" si="5"/>
        <v>2345870.5303571429</v>
      </c>
      <c r="M11" s="25">
        <f t="shared" ref="M11:M33" ca="1" si="13">J11-K11</f>
        <v>900439.56964285718</v>
      </c>
      <c r="N11" s="39">
        <f t="shared" ref="N11:N33" ca="1" si="14">$E$3+N10</f>
        <v>1099415.0437500002</v>
      </c>
      <c r="O11" s="35">
        <f t="shared" ref="O11:O33" ca="1" si="15">$E$4+O10</f>
        <v>305641.57500000001</v>
      </c>
      <c r="P11" s="35">
        <f t="shared" ca="1" si="6"/>
        <v>2305641.5750000002</v>
      </c>
      <c r="Q11" s="25">
        <f t="shared" ref="Q11:Q33" ca="1" si="16">N11-O11</f>
        <v>793773.46875000023</v>
      </c>
      <c r="R11" s="39">
        <f t="shared" ref="R11:R33" ca="1" si="17">$F$3+R10</f>
        <v>1099415.0437500002</v>
      </c>
      <c r="S11" s="35">
        <f t="shared" ref="S11:S33" ca="1" si="18">$F$4+S10</f>
        <v>305641.57500000001</v>
      </c>
      <c r="T11" s="35">
        <f t="shared" ca="1" si="7"/>
        <v>2305641.5750000002</v>
      </c>
      <c r="U11" s="25">
        <f t="shared" ref="U11:U33" ca="1" si="19">R11-S11</f>
        <v>793773.46875000023</v>
      </c>
      <c r="V11" s="39">
        <f t="shared" ref="V11:V33" ca="1" si="20">$G$3+V10</f>
        <v>1051689.6000000001</v>
      </c>
      <c r="W11" s="35">
        <f t="shared" ref="W11:W33" ca="1" si="21">$G$4+W10</f>
        <v>294918.86785714288</v>
      </c>
      <c r="X11" s="35">
        <f ca="1">W11+$H$4</f>
        <v>2294918.8678571428</v>
      </c>
      <c r="Y11" s="25">
        <f t="shared" ref="Y11:Y33" ca="1" si="22">V11-W11</f>
        <v>756770.73214285728</v>
      </c>
    </row>
    <row r="12" spans="1:25" ht="12.6">
      <c r="A12" s="22">
        <v>4</v>
      </c>
      <c r="B12" s="35">
        <f t="shared" ca="1" si="9"/>
        <v>1665343.425</v>
      </c>
      <c r="C12" s="35">
        <f t="shared" ca="1" si="10"/>
        <v>462188.27142857137</v>
      </c>
      <c r="D12" s="35">
        <f t="shared" ca="1" si="1"/>
        <v>2462188.2714285715</v>
      </c>
      <c r="E12" s="25">
        <f t="shared" ca="1" si="2"/>
        <v>-796844.8464285715</v>
      </c>
      <c r="F12" s="35">
        <f t="shared" ca="1" si="11"/>
        <v>1649162.8249999995</v>
      </c>
      <c r="G12" s="35">
        <f t="shared" ca="1" si="12"/>
        <v>456527.06428571424</v>
      </c>
      <c r="H12" s="35">
        <f t="shared" ca="1" si="3"/>
        <v>2456527.0642857142</v>
      </c>
      <c r="I12" s="25">
        <f t="shared" ca="1" si="4"/>
        <v>-807364.23928571469</v>
      </c>
      <c r="J12" s="35">
        <f ca="1">$D$3+J11</f>
        <v>1661746.8</v>
      </c>
      <c r="K12" s="35">
        <f ca="1">$D$4+K11</f>
        <v>461160.70714285719</v>
      </c>
      <c r="L12" s="35">
        <f t="shared" ca="1" si="5"/>
        <v>2461160.7071428574</v>
      </c>
      <c r="M12" s="25">
        <f t="shared" ca="1" si="13"/>
        <v>1200586.0928571429</v>
      </c>
      <c r="N12" s="39">
        <f t="shared" ca="1" si="14"/>
        <v>1465886.7250000001</v>
      </c>
      <c r="O12" s="35">
        <f t="shared" ca="1" si="15"/>
        <v>407522.10000000003</v>
      </c>
      <c r="P12" s="35">
        <f t="shared" ca="1" si="6"/>
        <v>2407522.1</v>
      </c>
      <c r="Q12" s="25">
        <f t="shared" ca="1" si="16"/>
        <v>1058364.625</v>
      </c>
      <c r="R12" s="39">
        <f t="shared" ca="1" si="17"/>
        <v>1465886.7250000001</v>
      </c>
      <c r="S12" s="35">
        <f t="shared" ca="1" si="18"/>
        <v>407522.10000000003</v>
      </c>
      <c r="T12" s="35">
        <f t="shared" ca="1" si="7"/>
        <v>2407522.1</v>
      </c>
      <c r="U12" s="25">
        <f t="shared" ca="1" si="19"/>
        <v>1058364.625</v>
      </c>
      <c r="V12" s="39">
        <f t="shared" ca="1" si="20"/>
        <v>1402252.8</v>
      </c>
      <c r="W12" s="35">
        <f t="shared" ca="1" si="21"/>
        <v>393225.15714285715</v>
      </c>
      <c r="X12" s="35">
        <f t="shared" ca="1" si="8"/>
        <v>2393225.1571428571</v>
      </c>
      <c r="Y12" s="25">
        <f t="shared" ca="1" si="22"/>
        <v>1009027.642857143</v>
      </c>
    </row>
    <row r="13" spans="1:25" ht="12.6">
      <c r="A13" s="22">
        <v>5</v>
      </c>
      <c r="B13" s="35">
        <f t="shared" ca="1" si="9"/>
        <v>2081679.28125</v>
      </c>
      <c r="C13" s="35">
        <f t="shared" ca="1" si="10"/>
        <v>577735.3392857142</v>
      </c>
      <c r="D13" s="35">
        <f t="shared" ca="1" si="1"/>
        <v>2577735.3392857141</v>
      </c>
      <c r="E13" s="25">
        <f t="shared" ca="1" si="2"/>
        <v>-496056.05803571409</v>
      </c>
      <c r="F13" s="35">
        <f t="shared" ca="1" si="11"/>
        <v>2061453.5312499993</v>
      </c>
      <c r="G13" s="35">
        <f t="shared" ca="1" si="12"/>
        <v>570658.83035714284</v>
      </c>
      <c r="H13" s="35">
        <f t="shared" ca="1" si="3"/>
        <v>2570658.8303571427</v>
      </c>
      <c r="I13" s="25">
        <f t="shared" ca="1" si="4"/>
        <v>-509205.29910714342</v>
      </c>
      <c r="J13" s="35">
        <f ca="1">$D$3+J12</f>
        <v>2077183.5</v>
      </c>
      <c r="K13" s="35">
        <f ca="1">$D$4+K12</f>
        <v>576450.88392857148</v>
      </c>
      <c r="L13" s="35">
        <f t="shared" ca="1" si="5"/>
        <v>2576450.8839285714</v>
      </c>
      <c r="M13" s="25">
        <f t="shared" ca="1" si="13"/>
        <v>1500732.6160714286</v>
      </c>
      <c r="N13" s="39">
        <f t="shared" ca="1" si="14"/>
        <v>1832358.40625</v>
      </c>
      <c r="O13" s="35">
        <f t="shared" ca="1" si="15"/>
        <v>509402.62500000006</v>
      </c>
      <c r="P13" s="35">
        <f t="shared" ca="1" si="6"/>
        <v>2509402.625</v>
      </c>
      <c r="Q13" s="25">
        <f t="shared" ca="1" si="16"/>
        <v>1322955.78125</v>
      </c>
      <c r="R13" s="39">
        <f t="shared" ca="1" si="17"/>
        <v>1832358.40625</v>
      </c>
      <c r="S13" s="35">
        <f t="shared" ca="1" si="18"/>
        <v>509402.62500000006</v>
      </c>
      <c r="T13" s="35">
        <f t="shared" ca="1" si="7"/>
        <v>2509402.625</v>
      </c>
      <c r="U13" s="25">
        <f t="shared" ca="1" si="19"/>
        <v>1322955.78125</v>
      </c>
      <c r="V13" s="39">
        <f t="shared" ca="1" si="20"/>
        <v>1752816</v>
      </c>
      <c r="W13" s="35">
        <f t="shared" ca="1" si="21"/>
        <v>491531.44642857142</v>
      </c>
      <c r="X13" s="35">
        <f t="shared" ca="1" si="8"/>
        <v>2491531.4464285714</v>
      </c>
      <c r="Y13" s="25">
        <f t="shared" ca="1" si="22"/>
        <v>1261284.5535714286</v>
      </c>
    </row>
    <row r="14" spans="1:25" ht="12.6">
      <c r="A14" s="22">
        <v>6</v>
      </c>
      <c r="B14" s="35">
        <f t="shared" ca="1" si="9"/>
        <v>2498015.1375000002</v>
      </c>
      <c r="C14" s="35">
        <f t="shared" ca="1" si="10"/>
        <v>693282.40714285709</v>
      </c>
      <c r="D14" s="35">
        <f t="shared" ca="1" si="1"/>
        <v>2693282.4071428571</v>
      </c>
      <c r="E14" s="25">
        <f t="shared" ca="1" si="2"/>
        <v>-195267.2696428569</v>
      </c>
      <c r="F14" s="35">
        <f t="shared" ca="1" si="11"/>
        <v>2473744.2374999993</v>
      </c>
      <c r="G14" s="35">
        <f t="shared" ca="1" si="12"/>
        <v>684790.59642857139</v>
      </c>
      <c r="H14" s="35">
        <f t="shared" ca="1" si="3"/>
        <v>2684790.5964285713</v>
      </c>
      <c r="I14" s="25">
        <f t="shared" ca="1" si="4"/>
        <v>-211046.35892857192</v>
      </c>
      <c r="J14" s="35">
        <f ca="1">$D$3+J13</f>
        <v>2492620.2000000002</v>
      </c>
      <c r="K14" s="35">
        <f ca="1">$D$4+K13</f>
        <v>691741.06071428582</v>
      </c>
      <c r="L14" s="35">
        <f t="shared" ca="1" si="5"/>
        <v>2691741.0607142858</v>
      </c>
      <c r="M14" s="25">
        <f t="shared" ca="1" si="13"/>
        <v>1800879.1392857144</v>
      </c>
      <c r="N14" s="39">
        <f t="shared" ca="1" si="14"/>
        <v>2198830.0874999999</v>
      </c>
      <c r="O14" s="35">
        <f t="shared" ca="1" si="15"/>
        <v>611283.15</v>
      </c>
      <c r="P14" s="35">
        <f t="shared" ca="1" si="6"/>
        <v>2611283.15</v>
      </c>
      <c r="Q14" s="25">
        <f t="shared" ca="1" si="16"/>
        <v>1587546.9375</v>
      </c>
      <c r="R14" s="39">
        <f t="shared" ca="1" si="17"/>
        <v>2198830.0874999999</v>
      </c>
      <c r="S14" s="35">
        <f t="shared" ca="1" si="18"/>
        <v>611283.15</v>
      </c>
      <c r="T14" s="35">
        <f t="shared" ca="1" si="7"/>
        <v>2611283.15</v>
      </c>
      <c r="U14" s="25">
        <f t="shared" ca="1" si="19"/>
        <v>1587546.9375</v>
      </c>
      <c r="V14" s="39">
        <f t="shared" ca="1" si="20"/>
        <v>2103379.2000000002</v>
      </c>
      <c r="W14" s="35">
        <f t="shared" ca="1" si="21"/>
        <v>589837.73571428575</v>
      </c>
      <c r="X14" s="35">
        <f t="shared" ca="1" si="8"/>
        <v>2589837.7357142856</v>
      </c>
      <c r="Y14" s="25">
        <f t="shared" ca="1" si="22"/>
        <v>1513541.4642857146</v>
      </c>
    </row>
    <row r="15" spans="1:25" ht="12.6">
      <c r="A15" s="22">
        <v>7</v>
      </c>
      <c r="B15" s="35">
        <f t="shared" ca="1" si="9"/>
        <v>2914350.9937500004</v>
      </c>
      <c r="C15" s="35">
        <f t="shared" ca="1" si="10"/>
        <v>808829.47499999998</v>
      </c>
      <c r="D15" s="35">
        <f t="shared" ca="1" si="1"/>
        <v>2808829.4750000001</v>
      </c>
      <c r="E15" s="25">
        <f t="shared" ca="1" si="2"/>
        <v>105521.51875000028</v>
      </c>
      <c r="F15" s="35">
        <f t="shared" ca="1" si="11"/>
        <v>2886034.9437499992</v>
      </c>
      <c r="G15" s="35">
        <f t="shared" ca="1" si="12"/>
        <v>798922.36249999993</v>
      </c>
      <c r="H15" s="35">
        <f t="shared" ca="1" si="3"/>
        <v>2798922.3624999998</v>
      </c>
      <c r="I15" s="25">
        <f t="shared" ca="1" si="4"/>
        <v>87112.581249999348</v>
      </c>
      <c r="J15" s="35">
        <f ca="1">$D$3+J14</f>
        <v>2908056.9000000004</v>
      </c>
      <c r="K15" s="35">
        <f ca="1">$D$4+K14</f>
        <v>807031.23750000016</v>
      </c>
      <c r="L15" s="35">
        <f t="shared" ca="1" si="5"/>
        <v>2807031.2375000003</v>
      </c>
      <c r="M15" s="25">
        <f t="shared" ca="1" si="13"/>
        <v>2101025.6625000001</v>
      </c>
      <c r="N15" s="39">
        <f t="shared" ca="1" si="14"/>
        <v>2565301.7687499998</v>
      </c>
      <c r="O15" s="35">
        <f t="shared" ca="1" si="15"/>
        <v>713163.67500000005</v>
      </c>
      <c r="P15" s="35">
        <f t="shared" ca="1" si="6"/>
        <v>2713163.6749999998</v>
      </c>
      <c r="Q15" s="25">
        <f t="shared" ca="1" si="16"/>
        <v>1852138.0937499998</v>
      </c>
      <c r="R15" s="39">
        <f t="shared" ca="1" si="17"/>
        <v>2565301.7687499998</v>
      </c>
      <c r="S15" s="35">
        <f t="shared" ca="1" si="18"/>
        <v>713163.67500000005</v>
      </c>
      <c r="T15" s="35">
        <f t="shared" ca="1" si="7"/>
        <v>2713163.6749999998</v>
      </c>
      <c r="U15" s="25">
        <f t="shared" ca="1" si="19"/>
        <v>1852138.0937499998</v>
      </c>
      <c r="V15" s="39">
        <f t="shared" ca="1" si="20"/>
        <v>2453942.4000000004</v>
      </c>
      <c r="W15" s="35">
        <f t="shared" ca="1" si="21"/>
        <v>688144.02500000002</v>
      </c>
      <c r="X15" s="35">
        <f t="shared" ca="1" si="8"/>
        <v>2688144.0249999999</v>
      </c>
      <c r="Y15" s="25">
        <f t="shared" ca="1" si="22"/>
        <v>1765798.3750000005</v>
      </c>
    </row>
    <row r="16" spans="1:25" ht="12.6">
      <c r="A16" s="22">
        <v>8</v>
      </c>
      <c r="B16" s="35">
        <f t="shared" ca="1" si="9"/>
        <v>3330686.8500000006</v>
      </c>
      <c r="C16" s="35">
        <f t="shared" ca="1" si="10"/>
        <v>924376.54285714286</v>
      </c>
      <c r="D16" s="35">
        <f t="shared" ca="1" si="1"/>
        <v>2924376.5428571431</v>
      </c>
      <c r="E16" s="25">
        <f t="shared" ca="1" si="2"/>
        <v>406310.30714285746</v>
      </c>
      <c r="F16" s="35">
        <f t="shared" ca="1" si="11"/>
        <v>3298325.649999999</v>
      </c>
      <c r="G16" s="35">
        <f t="shared" ca="1" si="12"/>
        <v>913054.12857142847</v>
      </c>
      <c r="H16" s="35">
        <f t="shared" ca="1" si="3"/>
        <v>2913054.1285714284</v>
      </c>
      <c r="I16" s="25">
        <f t="shared" ca="1" si="4"/>
        <v>385271.52142857062</v>
      </c>
      <c r="J16" s="35">
        <f ca="1">$D$3+J15</f>
        <v>3323493.6000000006</v>
      </c>
      <c r="K16" s="35">
        <f ca="1">$D$4+K15</f>
        <v>922321.41428571451</v>
      </c>
      <c r="L16" s="35">
        <f t="shared" ca="1" si="5"/>
        <v>2922321.4142857147</v>
      </c>
      <c r="M16" s="25">
        <f t="shared" ca="1" si="13"/>
        <v>2401172.1857142858</v>
      </c>
      <c r="N16" s="39">
        <f t="shared" ca="1" si="14"/>
        <v>2931773.4499999997</v>
      </c>
      <c r="O16" s="35">
        <f t="shared" ca="1" si="15"/>
        <v>815044.20000000007</v>
      </c>
      <c r="P16" s="35">
        <f t="shared" ca="1" si="6"/>
        <v>2815044.2</v>
      </c>
      <c r="Q16" s="25">
        <f t="shared" ca="1" si="16"/>
        <v>2116729.2499999995</v>
      </c>
      <c r="R16" s="39">
        <f t="shared" ca="1" si="17"/>
        <v>2931773.4499999997</v>
      </c>
      <c r="S16" s="35">
        <f t="shared" ca="1" si="18"/>
        <v>815044.20000000007</v>
      </c>
      <c r="T16" s="35">
        <f t="shared" ca="1" si="7"/>
        <v>2815044.2</v>
      </c>
      <c r="U16" s="25">
        <f t="shared" ca="1" si="19"/>
        <v>2116729.2499999995</v>
      </c>
      <c r="V16" s="39">
        <f t="shared" ca="1" si="20"/>
        <v>2804505.6000000006</v>
      </c>
      <c r="W16" s="35">
        <f t="shared" ca="1" si="21"/>
        <v>786450.3142857143</v>
      </c>
      <c r="X16" s="35">
        <f t="shared" ca="1" si="8"/>
        <v>2786450.3142857142</v>
      </c>
      <c r="Y16" s="25">
        <f t="shared" ca="1" si="22"/>
        <v>2018055.2857142864</v>
      </c>
    </row>
    <row r="17" spans="1:25" ht="12.6">
      <c r="A17" s="22">
        <v>9</v>
      </c>
      <c r="B17" s="35">
        <f t="shared" ca="1" si="9"/>
        <v>3747022.7062500007</v>
      </c>
      <c r="C17" s="35">
        <f t="shared" ca="1" si="10"/>
        <v>1039923.6107142858</v>
      </c>
      <c r="D17" s="35">
        <f t="shared" ca="1" si="1"/>
        <v>3039923.6107142856</v>
      </c>
      <c r="E17" s="25">
        <f t="shared" ca="1" si="2"/>
        <v>707099.09553571511</v>
      </c>
      <c r="F17" s="35">
        <f t="shared" ca="1" si="11"/>
        <v>3710616.3562499988</v>
      </c>
      <c r="G17" s="35">
        <f t="shared" ca="1" si="12"/>
        <v>1027185.894642857</v>
      </c>
      <c r="H17" s="35">
        <f t="shared" ca="1" si="3"/>
        <v>3027185.8946428569</v>
      </c>
      <c r="I17" s="25">
        <f t="shared" ca="1" si="4"/>
        <v>683430.46160714189</v>
      </c>
      <c r="J17" s="35">
        <f ca="1">$D$3+J16</f>
        <v>3738930.3000000007</v>
      </c>
      <c r="K17" s="35">
        <f ca="1">$D$4+K16</f>
        <v>1037611.5910714288</v>
      </c>
      <c r="L17" s="35">
        <f t="shared" ca="1" si="5"/>
        <v>3037611.5910714287</v>
      </c>
      <c r="M17" s="25">
        <f t="shared" ca="1" si="13"/>
        <v>2701318.708928572</v>
      </c>
      <c r="N17" s="39">
        <f t="shared" ca="1" si="14"/>
        <v>3298245.1312499996</v>
      </c>
      <c r="O17" s="35">
        <f t="shared" ca="1" si="15"/>
        <v>916924.72500000009</v>
      </c>
      <c r="P17" s="35">
        <f t="shared" ca="1" si="6"/>
        <v>2916924.7250000001</v>
      </c>
      <c r="Q17" s="25">
        <f t="shared" ca="1" si="16"/>
        <v>2381320.4062499995</v>
      </c>
      <c r="R17" s="39">
        <f t="shared" ca="1" si="17"/>
        <v>3298245.1312499996</v>
      </c>
      <c r="S17" s="35">
        <f t="shared" ca="1" si="18"/>
        <v>916924.72500000009</v>
      </c>
      <c r="T17" s="35">
        <f t="shared" ca="1" si="7"/>
        <v>2916924.7250000001</v>
      </c>
      <c r="U17" s="25">
        <f t="shared" ca="1" si="19"/>
        <v>2381320.4062499995</v>
      </c>
      <c r="V17" s="39">
        <f t="shared" ca="1" si="20"/>
        <v>3155068.8000000007</v>
      </c>
      <c r="W17" s="35">
        <f t="shared" ca="1" si="21"/>
        <v>884756.60357142857</v>
      </c>
      <c r="X17" s="35">
        <f t="shared" ca="1" si="8"/>
        <v>2884756.6035714285</v>
      </c>
      <c r="Y17" s="25">
        <f t="shared" ca="1" si="22"/>
        <v>2270312.1964285723</v>
      </c>
    </row>
    <row r="18" spans="1:25" ht="12.6">
      <c r="A18" s="22">
        <v>10</v>
      </c>
      <c r="B18" s="35">
        <f t="shared" ca="1" si="9"/>
        <v>4163358.5625000009</v>
      </c>
      <c r="C18" s="35">
        <f t="shared" ca="1" si="10"/>
        <v>1155470.6785714286</v>
      </c>
      <c r="D18" s="35">
        <f t="shared" ca="1" si="1"/>
        <v>3155470.6785714286</v>
      </c>
      <c r="E18" s="25">
        <f t="shared" ca="1" si="2"/>
        <v>1007887.8839285723</v>
      </c>
      <c r="F18" s="35">
        <f t="shared" ca="1" si="11"/>
        <v>4122907.0624999986</v>
      </c>
      <c r="G18" s="35">
        <f t="shared" ca="1" si="12"/>
        <v>1141317.6607142857</v>
      </c>
      <c r="H18" s="35">
        <f t="shared" ca="1" si="3"/>
        <v>3141317.6607142854</v>
      </c>
      <c r="I18" s="25">
        <f t="shared" ca="1" si="4"/>
        <v>981589.40178571315</v>
      </c>
      <c r="J18" s="35">
        <f ca="1">$D$3+J17</f>
        <v>4154367.0000000009</v>
      </c>
      <c r="K18" s="35">
        <f ca="1">$D$4+K17</f>
        <v>1152901.7678571432</v>
      </c>
      <c r="L18" s="35">
        <f t="shared" ca="1" si="5"/>
        <v>3152901.7678571432</v>
      </c>
      <c r="M18" s="25">
        <f t="shared" ca="1" si="13"/>
        <v>3001465.2321428577</v>
      </c>
      <c r="N18" s="39">
        <f t="shared" ca="1" si="14"/>
        <v>3664716.8124999995</v>
      </c>
      <c r="O18" s="35">
        <f t="shared" ca="1" si="15"/>
        <v>1018805.2500000001</v>
      </c>
      <c r="P18" s="35">
        <f t="shared" ca="1" si="6"/>
        <v>3018805.25</v>
      </c>
      <c r="Q18" s="25">
        <f t="shared" ca="1" si="16"/>
        <v>2645911.5624999995</v>
      </c>
      <c r="R18" s="39">
        <f t="shared" ca="1" si="17"/>
        <v>3664716.8124999995</v>
      </c>
      <c r="S18" s="35">
        <f t="shared" ca="1" si="18"/>
        <v>1018805.2500000001</v>
      </c>
      <c r="T18" s="35">
        <f t="shared" ca="1" si="7"/>
        <v>3018805.25</v>
      </c>
      <c r="U18" s="25">
        <f t="shared" ca="1" si="19"/>
        <v>2645911.5624999995</v>
      </c>
      <c r="V18" s="39">
        <f t="shared" ca="1" si="20"/>
        <v>3505632.0000000009</v>
      </c>
      <c r="W18" s="35">
        <f t="shared" ca="1" si="21"/>
        <v>983062.89285714284</v>
      </c>
      <c r="X18" s="35">
        <f t="shared" ca="1" si="8"/>
        <v>2983062.8928571427</v>
      </c>
      <c r="Y18" s="25">
        <f t="shared" ca="1" si="22"/>
        <v>2522569.1071428582</v>
      </c>
    </row>
    <row r="19" spans="1:25" ht="12.6">
      <c r="A19" s="22">
        <v>11</v>
      </c>
      <c r="B19" s="35">
        <f t="shared" ca="1" si="9"/>
        <v>4579694.4187500011</v>
      </c>
      <c r="C19" s="35">
        <f ca="1">$B$4+C18</f>
        <v>1271017.7464285714</v>
      </c>
      <c r="D19" s="35">
        <f t="shared" ca="1" si="1"/>
        <v>3271017.7464285716</v>
      </c>
      <c r="E19" s="25">
        <f t="shared" ca="1" si="2"/>
        <v>1308676.6723214295</v>
      </c>
      <c r="F19" s="35">
        <f t="shared" ca="1" si="11"/>
        <v>4535197.7687499989</v>
      </c>
      <c r="G19" s="35">
        <f t="shared" ca="1" si="12"/>
        <v>1255449.4267857142</v>
      </c>
      <c r="H19" s="35">
        <f t="shared" ca="1" si="3"/>
        <v>3255449.426785714</v>
      </c>
      <c r="I19" s="25">
        <f t="shared" ca="1" si="4"/>
        <v>1279748.3419642849</v>
      </c>
      <c r="J19" s="35">
        <f ca="1">$D$3+J18</f>
        <v>4569803.7000000011</v>
      </c>
      <c r="K19" s="35">
        <f ca="1">$D$4+K18</f>
        <v>1268191.9446428574</v>
      </c>
      <c r="L19" s="35">
        <f t="shared" ca="1" si="5"/>
        <v>3268191.9446428576</v>
      </c>
      <c r="M19" s="25">
        <f t="shared" ca="1" si="13"/>
        <v>3301611.7553571435</v>
      </c>
      <c r="N19" s="39">
        <f t="shared" ca="1" si="14"/>
        <v>4031188.4937499994</v>
      </c>
      <c r="O19" s="35">
        <f t="shared" ca="1" si="15"/>
        <v>1120685.7750000001</v>
      </c>
      <c r="P19" s="35">
        <f t="shared" ca="1" si="6"/>
        <v>3120685.7750000004</v>
      </c>
      <c r="Q19" s="25">
        <f t="shared" ca="1" si="16"/>
        <v>2910502.7187499991</v>
      </c>
      <c r="R19" s="39">
        <f t="shared" ca="1" si="17"/>
        <v>4031188.4937499994</v>
      </c>
      <c r="S19" s="35">
        <f t="shared" ca="1" si="18"/>
        <v>1120685.7750000001</v>
      </c>
      <c r="T19" s="35">
        <f t="shared" ca="1" si="7"/>
        <v>3120685.7750000004</v>
      </c>
      <c r="U19" s="25">
        <f t="shared" ca="1" si="19"/>
        <v>2910502.7187499991</v>
      </c>
      <c r="V19" s="39">
        <f t="shared" ca="1" si="20"/>
        <v>3856195.2000000011</v>
      </c>
      <c r="W19" s="35">
        <f t="shared" ca="1" si="21"/>
        <v>1081369.1821428572</v>
      </c>
      <c r="X19" s="35">
        <f t="shared" ca="1" si="8"/>
        <v>3081369.1821428575</v>
      </c>
      <c r="Y19" s="25">
        <f t="shared" ca="1" si="22"/>
        <v>2774826.0178571437</v>
      </c>
    </row>
    <row r="20" spans="1:25" ht="12.6">
      <c r="A20" s="22">
        <v>12</v>
      </c>
      <c r="B20" s="35">
        <f t="shared" ca="1" si="9"/>
        <v>4996030.2750000013</v>
      </c>
      <c r="C20" s="35">
        <f t="shared" ca="1" si="10"/>
        <v>1386564.8142857142</v>
      </c>
      <c r="D20" s="35">
        <f t="shared" ca="1" si="1"/>
        <v>3386564.8142857142</v>
      </c>
      <c r="E20" s="25">
        <f t="shared" ca="1" si="2"/>
        <v>1609465.4607142871</v>
      </c>
      <c r="F20" s="35">
        <f t="shared" ca="1" si="11"/>
        <v>4947488.4749999987</v>
      </c>
      <c r="G20" s="35">
        <f t="shared" ca="1" si="12"/>
        <v>1369581.1928571428</v>
      </c>
      <c r="H20" s="35">
        <f t="shared" ca="1" si="3"/>
        <v>3369581.1928571425</v>
      </c>
      <c r="I20" s="25">
        <f t="shared" ca="1" si="4"/>
        <v>1577907.2821428562</v>
      </c>
      <c r="J20" s="35">
        <f ca="1">$D$3+J19</f>
        <v>4985240.4000000013</v>
      </c>
      <c r="K20" s="35">
        <f ca="1">$D$4+K19</f>
        <v>1383482.1214285716</v>
      </c>
      <c r="L20" s="35">
        <f t="shared" ca="1" si="5"/>
        <v>3383482.1214285716</v>
      </c>
      <c r="M20" s="25">
        <f t="shared" ca="1" si="13"/>
        <v>3601758.2785714297</v>
      </c>
      <c r="N20" s="39">
        <f t="shared" ca="1" si="14"/>
        <v>4397660.1749999998</v>
      </c>
      <c r="O20" s="35">
        <f t="shared" ca="1" si="15"/>
        <v>1222566.3</v>
      </c>
      <c r="P20" s="35">
        <f t="shared" ca="1" si="6"/>
        <v>3222566.3</v>
      </c>
      <c r="Q20" s="25">
        <f t="shared" ca="1" si="16"/>
        <v>3175093.875</v>
      </c>
      <c r="R20" s="39">
        <f t="shared" ca="1" si="17"/>
        <v>4397660.1749999998</v>
      </c>
      <c r="S20" s="35">
        <f t="shared" ca="1" si="18"/>
        <v>1222566.3</v>
      </c>
      <c r="T20" s="35">
        <f t="shared" ca="1" si="7"/>
        <v>3222566.3</v>
      </c>
      <c r="U20" s="25">
        <f t="shared" ca="1" si="19"/>
        <v>3175093.875</v>
      </c>
      <c r="V20" s="39">
        <f t="shared" ca="1" si="20"/>
        <v>4206758.4000000013</v>
      </c>
      <c r="W20" s="35">
        <f t="shared" ca="1" si="21"/>
        <v>1179675.4714285715</v>
      </c>
      <c r="X20" s="35">
        <f t="shared" ca="1" si="8"/>
        <v>3179675.4714285713</v>
      </c>
      <c r="Y20" s="25">
        <f t="shared" ca="1" si="22"/>
        <v>3027082.92857143</v>
      </c>
    </row>
    <row r="21" spans="1:25" ht="12.6">
      <c r="A21" s="22">
        <v>13</v>
      </c>
      <c r="B21" s="35">
        <f t="shared" ca="1" si="9"/>
        <v>5412366.1312500015</v>
      </c>
      <c r="C21" s="35">
        <f t="shared" ca="1" si="10"/>
        <v>1502111.8821428569</v>
      </c>
      <c r="D21" s="35">
        <f t="shared" ca="1" si="1"/>
        <v>3502111.8821428567</v>
      </c>
      <c r="E21" s="25">
        <f t="shared" ca="1" si="2"/>
        <v>1910254.2491071448</v>
      </c>
      <c r="F21" s="35">
        <f t="shared" ca="1" si="11"/>
        <v>5359779.1812499985</v>
      </c>
      <c r="G21" s="35">
        <f t="shared" ca="1" si="12"/>
        <v>1483712.9589285713</v>
      </c>
      <c r="H21" s="35">
        <f t="shared" ca="1" si="3"/>
        <v>3483712.9589285711</v>
      </c>
      <c r="I21" s="25">
        <f t="shared" ca="1" si="4"/>
        <v>1876066.2223214274</v>
      </c>
      <c r="J21" s="35">
        <f ca="1">$D$3+J20</f>
        <v>5400677.1000000015</v>
      </c>
      <c r="K21" s="35">
        <f ca="1">$D$4+K20</f>
        <v>1498772.2982142859</v>
      </c>
      <c r="L21" s="35">
        <f t="shared" ca="1" si="5"/>
        <v>3498772.2982142856</v>
      </c>
      <c r="M21" s="25">
        <f t="shared" ca="1" si="13"/>
        <v>3901904.8017857159</v>
      </c>
      <c r="N21" s="39">
        <f t="shared" ca="1" si="14"/>
        <v>4764131.8562500002</v>
      </c>
      <c r="O21" s="35">
        <f t="shared" ca="1" si="15"/>
        <v>1324446.825</v>
      </c>
      <c r="P21" s="35">
        <f t="shared" ca="1" si="6"/>
        <v>3324446.8250000002</v>
      </c>
      <c r="Q21" s="25">
        <f t="shared" ca="1" si="16"/>
        <v>3439685.03125</v>
      </c>
      <c r="R21" s="39">
        <f t="shared" ca="1" si="17"/>
        <v>4764131.8562500002</v>
      </c>
      <c r="S21" s="35">
        <f t="shared" ca="1" si="18"/>
        <v>1324446.825</v>
      </c>
      <c r="T21" s="35">
        <f t="shared" ca="1" si="7"/>
        <v>3324446.8250000002</v>
      </c>
      <c r="U21" s="25">
        <f t="shared" ca="1" si="19"/>
        <v>3439685.03125</v>
      </c>
      <c r="V21" s="39">
        <f t="shared" ca="1" si="20"/>
        <v>4557321.6000000015</v>
      </c>
      <c r="W21" s="35">
        <f t="shared" ca="1" si="21"/>
        <v>1277981.7607142858</v>
      </c>
      <c r="X21" s="35">
        <f t="shared" ca="1" si="8"/>
        <v>3277981.760714286</v>
      </c>
      <c r="Y21" s="25">
        <f t="shared" ca="1" si="22"/>
        <v>3279339.8392857155</v>
      </c>
    </row>
    <row r="22" spans="1:25" ht="12.6">
      <c r="A22" s="22">
        <v>14</v>
      </c>
      <c r="B22" s="35">
        <f t="shared" ca="1" si="9"/>
        <v>5828701.9875000017</v>
      </c>
      <c r="C22" s="35">
        <f t="shared" ca="1" si="10"/>
        <v>1617658.9499999997</v>
      </c>
      <c r="D22" s="35">
        <f t="shared" ca="1" si="1"/>
        <v>3617658.9499999997</v>
      </c>
      <c r="E22" s="25">
        <f t="shared" ca="1" si="2"/>
        <v>2211043.037500002</v>
      </c>
      <c r="F22" s="35">
        <f t="shared" ca="1" si="11"/>
        <v>5772069.8874999983</v>
      </c>
      <c r="G22" s="35">
        <f t="shared" ca="1" si="12"/>
        <v>1597844.7249999999</v>
      </c>
      <c r="H22" s="35">
        <f t="shared" ca="1" si="3"/>
        <v>3597844.7249999996</v>
      </c>
      <c r="I22" s="25">
        <f t="shared" ca="1" si="4"/>
        <v>2174225.1624999987</v>
      </c>
      <c r="J22" s="35">
        <f ca="1">$D$3+J21</f>
        <v>5816113.8000000017</v>
      </c>
      <c r="K22" s="35">
        <f ca="1">$D$4+K21</f>
        <v>1614062.4750000001</v>
      </c>
      <c r="L22" s="35">
        <f t="shared" ca="1" si="5"/>
        <v>3614062.4750000001</v>
      </c>
      <c r="M22" s="25">
        <f t="shared" ca="1" si="13"/>
        <v>4202051.3250000011</v>
      </c>
      <c r="N22" s="39">
        <f t="shared" ca="1" si="14"/>
        <v>5130603.5375000006</v>
      </c>
      <c r="O22" s="35">
        <f t="shared" ca="1" si="15"/>
        <v>1426327.3499999999</v>
      </c>
      <c r="P22" s="35">
        <f t="shared" ca="1" si="6"/>
        <v>3426327.3499999996</v>
      </c>
      <c r="Q22" s="25">
        <f t="shared" ca="1" si="16"/>
        <v>3704276.1875000009</v>
      </c>
      <c r="R22" s="39">
        <f t="shared" ca="1" si="17"/>
        <v>5130603.5375000006</v>
      </c>
      <c r="S22" s="35">
        <f t="shared" ca="1" si="18"/>
        <v>1426327.3499999999</v>
      </c>
      <c r="T22" s="35">
        <f t="shared" ca="1" si="7"/>
        <v>3426327.3499999996</v>
      </c>
      <c r="U22" s="25">
        <f t="shared" ca="1" si="19"/>
        <v>3704276.1875000009</v>
      </c>
      <c r="V22" s="39">
        <f t="shared" ca="1" si="20"/>
        <v>4907884.8000000017</v>
      </c>
      <c r="W22" s="35">
        <f t="shared" ca="1" si="21"/>
        <v>1376288.05</v>
      </c>
      <c r="X22" s="35">
        <f t="shared" ca="1" si="8"/>
        <v>3376288.05</v>
      </c>
      <c r="Y22" s="25">
        <f t="shared" ca="1" si="22"/>
        <v>3531596.7500000019</v>
      </c>
    </row>
    <row r="23" spans="1:25" ht="12.6">
      <c r="A23" s="22">
        <v>15</v>
      </c>
      <c r="B23" s="35">
        <f t="shared" ca="1" si="9"/>
        <v>6245037.8437500019</v>
      </c>
      <c r="C23" s="35">
        <f t="shared" ca="1" si="10"/>
        <v>1733206.0178571425</v>
      </c>
      <c r="D23" s="35">
        <f t="shared" ca="1" si="1"/>
        <v>3733206.0178571427</v>
      </c>
      <c r="E23" s="25">
        <f t="shared" ca="1" si="2"/>
        <v>2511831.8258928591</v>
      </c>
      <c r="F23" s="35">
        <f t="shared" ca="1" si="11"/>
        <v>6184360.5937499981</v>
      </c>
      <c r="G23" s="35">
        <f t="shared" ca="1" si="12"/>
        <v>1711976.4910714284</v>
      </c>
      <c r="H23" s="35">
        <f t="shared" ca="1" si="3"/>
        <v>3711976.4910714282</v>
      </c>
      <c r="I23" s="25">
        <f t="shared" ca="1" si="4"/>
        <v>2472384.10267857</v>
      </c>
      <c r="J23" s="35">
        <f ca="1">$D$3+J22</f>
        <v>6231550.5000000019</v>
      </c>
      <c r="K23" s="35">
        <f ca="1">$D$4+K22</f>
        <v>1729352.6517857143</v>
      </c>
      <c r="L23" s="35">
        <f t="shared" ca="1" si="5"/>
        <v>3729352.6517857146</v>
      </c>
      <c r="M23" s="25">
        <f t="shared" ca="1" si="13"/>
        <v>4502197.8482142873</v>
      </c>
      <c r="N23" s="39">
        <f t="shared" ca="1" si="14"/>
        <v>5497075.2187500009</v>
      </c>
      <c r="O23" s="35">
        <f t="shared" ca="1" si="15"/>
        <v>1528207.8749999998</v>
      </c>
      <c r="P23" s="35">
        <f t="shared" ca="1" si="6"/>
        <v>3528207.875</v>
      </c>
      <c r="Q23" s="25">
        <f t="shared" ca="1" si="16"/>
        <v>3968867.3437500009</v>
      </c>
      <c r="R23" s="39">
        <f t="shared" ca="1" si="17"/>
        <v>5497075.2187500009</v>
      </c>
      <c r="S23" s="35">
        <f t="shared" ca="1" si="18"/>
        <v>1528207.8749999998</v>
      </c>
      <c r="T23" s="35">
        <f t="shared" ca="1" si="7"/>
        <v>3528207.875</v>
      </c>
      <c r="U23" s="25">
        <f t="shared" ca="1" si="19"/>
        <v>3968867.3437500009</v>
      </c>
      <c r="V23" s="39">
        <f t="shared" ca="1" si="20"/>
        <v>5258448.0000000019</v>
      </c>
      <c r="W23" s="35">
        <f t="shared" ca="1" si="21"/>
        <v>1474594.3392857143</v>
      </c>
      <c r="X23" s="35">
        <f t="shared" ca="1" si="8"/>
        <v>3474594.3392857146</v>
      </c>
      <c r="Y23" s="25">
        <f t="shared" ca="1" si="22"/>
        <v>3783853.6607142873</v>
      </c>
    </row>
    <row r="24" spans="1:25" ht="12.6">
      <c r="A24" s="22">
        <v>16</v>
      </c>
      <c r="B24" s="35">
        <f t="shared" ca="1" si="9"/>
        <v>6661373.700000002</v>
      </c>
      <c r="C24" s="35">
        <f t="shared" ca="1" si="10"/>
        <v>1848753.0857142853</v>
      </c>
      <c r="D24" s="35">
        <f t="shared" ca="1" si="1"/>
        <v>3848753.0857142853</v>
      </c>
      <c r="E24" s="25">
        <f t="shared" ca="1" si="2"/>
        <v>2812620.6142857168</v>
      </c>
      <c r="F24" s="35">
        <f t="shared" ca="1" si="11"/>
        <v>6596651.299999998</v>
      </c>
      <c r="G24" s="35">
        <f t="shared" ca="1" si="12"/>
        <v>1826108.2571428569</v>
      </c>
      <c r="H24" s="35">
        <f t="shared" ca="1" si="3"/>
        <v>3826108.2571428567</v>
      </c>
      <c r="I24" s="25">
        <f t="shared" ca="1" si="4"/>
        <v>2770543.0428571412</v>
      </c>
      <c r="J24" s="35">
        <f ca="1">$D$3+J23</f>
        <v>6646987.200000002</v>
      </c>
      <c r="K24" s="35">
        <f ca="1">$D$4+K23</f>
        <v>1844642.8285714285</v>
      </c>
      <c r="L24" s="35">
        <f t="shared" ca="1" si="5"/>
        <v>3844642.8285714285</v>
      </c>
      <c r="M24" s="25">
        <f t="shared" ca="1" si="13"/>
        <v>4802344.3714285735</v>
      </c>
      <c r="N24" s="39">
        <f t="shared" ca="1" si="14"/>
        <v>5863546.9000000013</v>
      </c>
      <c r="O24" s="35">
        <f t="shared" ca="1" si="15"/>
        <v>1630088.3999999997</v>
      </c>
      <c r="P24" s="35">
        <f t="shared" ca="1" si="6"/>
        <v>3630088.3999999994</v>
      </c>
      <c r="Q24" s="25">
        <f t="shared" ca="1" si="16"/>
        <v>4233458.5000000019</v>
      </c>
      <c r="R24" s="39">
        <f t="shared" ca="1" si="17"/>
        <v>5863546.9000000013</v>
      </c>
      <c r="S24" s="35">
        <f t="shared" ca="1" si="18"/>
        <v>1630088.3999999997</v>
      </c>
      <c r="T24" s="35">
        <f t="shared" ca="1" si="7"/>
        <v>3630088.3999999994</v>
      </c>
      <c r="U24" s="25">
        <f t="shared" ca="1" si="19"/>
        <v>4233458.5000000019</v>
      </c>
      <c r="V24" s="39">
        <f t="shared" ca="1" si="20"/>
        <v>5609011.200000002</v>
      </c>
      <c r="W24" s="35">
        <f t="shared" ca="1" si="21"/>
        <v>1572900.6285714286</v>
      </c>
      <c r="X24" s="35">
        <f t="shared" ca="1" si="8"/>
        <v>3572900.6285714284</v>
      </c>
      <c r="Y24" s="25">
        <f t="shared" ca="1" si="22"/>
        <v>4036110.5714285737</v>
      </c>
    </row>
    <row r="25" spans="1:25" ht="12.6">
      <c r="A25" s="22">
        <v>17</v>
      </c>
      <c r="B25" s="35">
        <f t="shared" ca="1" si="9"/>
        <v>7077709.5562500022</v>
      </c>
      <c r="C25" s="35">
        <f t="shared" ca="1" si="10"/>
        <v>1964300.153571428</v>
      </c>
      <c r="D25" s="35">
        <f t="shared" ca="1" si="1"/>
        <v>3964300.1535714278</v>
      </c>
      <c r="E25" s="25">
        <f t="shared" ca="1" si="2"/>
        <v>3113409.4026785744</v>
      </c>
      <c r="F25" s="35">
        <f t="shared" ca="1" si="11"/>
        <v>7008942.0062499978</v>
      </c>
      <c r="G25" s="35">
        <f t="shared" ca="1" si="12"/>
        <v>1940240.0232142855</v>
      </c>
      <c r="H25" s="35">
        <f t="shared" ca="1" si="3"/>
        <v>3940240.0232142853</v>
      </c>
      <c r="I25" s="25">
        <f t="shared" ca="1" si="4"/>
        <v>3068701.9830357125</v>
      </c>
      <c r="J25" s="35">
        <f ca="1">$D$3+J24</f>
        <v>7062423.9000000022</v>
      </c>
      <c r="K25" s="35">
        <f ca="1">$D$4+K24</f>
        <v>1959933.0053571428</v>
      </c>
      <c r="L25" s="35">
        <f t="shared" ca="1" si="5"/>
        <v>3959933.0053571425</v>
      </c>
      <c r="M25" s="25">
        <f t="shared" ca="1" si="13"/>
        <v>5102490.8946428597</v>
      </c>
      <c r="N25" s="39">
        <f t="shared" ca="1" si="14"/>
        <v>6230018.5812500017</v>
      </c>
      <c r="O25" s="35">
        <f t="shared" ca="1" si="15"/>
        <v>1731968.9249999996</v>
      </c>
      <c r="P25" s="35">
        <f t="shared" ca="1" si="6"/>
        <v>3731968.9249999998</v>
      </c>
      <c r="Q25" s="25">
        <f t="shared" ca="1" si="16"/>
        <v>4498049.6562500019</v>
      </c>
      <c r="R25" s="39">
        <f t="shared" ca="1" si="17"/>
        <v>6230018.5812500017</v>
      </c>
      <c r="S25" s="35">
        <f t="shared" ca="1" si="18"/>
        <v>1731968.9249999996</v>
      </c>
      <c r="T25" s="35">
        <f t="shared" ca="1" si="7"/>
        <v>3731968.9249999998</v>
      </c>
      <c r="U25" s="25">
        <f t="shared" ca="1" si="19"/>
        <v>4498049.6562500019</v>
      </c>
      <c r="V25" s="39">
        <f t="shared" ca="1" si="20"/>
        <v>5959574.4000000022</v>
      </c>
      <c r="W25" s="35">
        <f t="shared" ca="1" si="21"/>
        <v>1671206.9178571429</v>
      </c>
      <c r="X25" s="35">
        <f t="shared" ca="1" si="8"/>
        <v>3671206.9178571431</v>
      </c>
      <c r="Y25" s="25">
        <f t="shared" ca="1" si="22"/>
        <v>4288367.4821428591</v>
      </c>
    </row>
    <row r="26" spans="1:25" ht="12.6">
      <c r="A26" s="22">
        <v>18</v>
      </c>
      <c r="B26" s="35">
        <f t="shared" ca="1" si="9"/>
        <v>7494045.4125000024</v>
      </c>
      <c r="C26" s="35">
        <f t="shared" ca="1" si="10"/>
        <v>2079847.2214285708</v>
      </c>
      <c r="D26" s="35">
        <f t="shared" ca="1" si="1"/>
        <v>4079847.2214285708</v>
      </c>
      <c r="E26" s="25">
        <f t="shared" ca="1" si="2"/>
        <v>3414198.1910714316</v>
      </c>
      <c r="F26" s="35">
        <f t="shared" ca="1" si="11"/>
        <v>7421232.7124999976</v>
      </c>
      <c r="G26" s="35">
        <f t="shared" ca="1" si="12"/>
        <v>2054371.789285714</v>
      </c>
      <c r="H26" s="35">
        <f t="shared" ca="1" si="3"/>
        <v>4054371.7892857138</v>
      </c>
      <c r="I26" s="25">
        <f t="shared" ca="1" si="4"/>
        <v>3366860.9232142838</v>
      </c>
      <c r="J26" s="35">
        <f ca="1">$D$3+J25</f>
        <v>7477860.6000000024</v>
      </c>
      <c r="K26" s="35">
        <f ca="1">$D$4+K25</f>
        <v>2075223.182142857</v>
      </c>
      <c r="L26" s="35">
        <f t="shared" ca="1" si="5"/>
        <v>4075223.182142857</v>
      </c>
      <c r="M26" s="25">
        <f t="shared" ca="1" si="13"/>
        <v>5402637.4178571459</v>
      </c>
      <c r="N26" s="39">
        <f t="shared" ca="1" si="14"/>
        <v>6596490.262500002</v>
      </c>
      <c r="O26" s="35">
        <f t="shared" ca="1" si="15"/>
        <v>1833849.4499999995</v>
      </c>
      <c r="P26" s="35">
        <f t="shared" ca="1" si="6"/>
        <v>3833849.4499999993</v>
      </c>
      <c r="Q26" s="25">
        <f t="shared" ca="1" si="16"/>
        <v>4762640.8125000028</v>
      </c>
      <c r="R26" s="39">
        <f t="shared" ca="1" si="17"/>
        <v>6596490.262500002</v>
      </c>
      <c r="S26" s="35">
        <f t="shared" ca="1" si="18"/>
        <v>1833849.4499999995</v>
      </c>
      <c r="T26" s="35">
        <f t="shared" ca="1" si="7"/>
        <v>3833849.4499999993</v>
      </c>
      <c r="U26" s="25">
        <f t="shared" ca="1" si="19"/>
        <v>4762640.8125000028</v>
      </c>
      <c r="V26" s="39">
        <f t="shared" ca="1" si="20"/>
        <v>6310137.6000000024</v>
      </c>
      <c r="W26" s="35">
        <f t="shared" ca="1" si="21"/>
        <v>1769513.2071428571</v>
      </c>
      <c r="X26" s="35">
        <f t="shared" ca="1" si="8"/>
        <v>3769513.2071428569</v>
      </c>
      <c r="Y26" s="25">
        <f t="shared" ca="1" si="22"/>
        <v>4540624.3928571455</v>
      </c>
    </row>
    <row r="27" spans="1:25" ht="12.6">
      <c r="A27" s="22">
        <v>19</v>
      </c>
      <c r="B27" s="35">
        <f t="shared" ca="1" si="9"/>
        <v>7910381.2687500026</v>
      </c>
      <c r="C27" s="35">
        <f t="shared" ca="1" si="10"/>
        <v>2195394.2892857138</v>
      </c>
      <c r="D27" s="35">
        <f t="shared" ca="1" si="1"/>
        <v>4195394.2892857138</v>
      </c>
      <c r="E27" s="25">
        <f t="shared" ca="1" si="2"/>
        <v>3714986.9794642888</v>
      </c>
      <c r="F27" s="35">
        <f t="shared" ca="1" si="11"/>
        <v>7833523.4187499974</v>
      </c>
      <c r="G27" s="35">
        <f t="shared" ca="1" si="12"/>
        <v>2168503.5553571428</v>
      </c>
      <c r="H27" s="35">
        <f t="shared" ca="1" si="3"/>
        <v>4168503.5553571428</v>
      </c>
      <c r="I27" s="25">
        <f t="shared" ca="1" si="4"/>
        <v>3665019.8633928546</v>
      </c>
      <c r="J27" s="35">
        <f ca="1">$D$3+J26</f>
        <v>7893297.3000000026</v>
      </c>
      <c r="K27" s="35">
        <f ca="1">$D$4+K26</f>
        <v>2190513.3589285715</v>
      </c>
      <c r="L27" s="35">
        <f t="shared" ca="1" si="5"/>
        <v>4190513.3589285715</v>
      </c>
      <c r="M27" s="25">
        <f t="shared" ca="1" si="13"/>
        <v>5702783.9410714312</v>
      </c>
      <c r="N27" s="39">
        <f t="shared" ca="1" si="14"/>
        <v>6962961.9437500024</v>
      </c>
      <c r="O27" s="35">
        <f t="shared" ca="1" si="15"/>
        <v>1935729.9749999994</v>
      </c>
      <c r="P27" s="35">
        <f t="shared" ca="1" si="6"/>
        <v>3935729.9749999996</v>
      </c>
      <c r="Q27" s="25">
        <f t="shared" ca="1" si="16"/>
        <v>5027231.9687500028</v>
      </c>
      <c r="R27" s="39">
        <f t="shared" ca="1" si="17"/>
        <v>6962961.9437500024</v>
      </c>
      <c r="S27" s="35">
        <f t="shared" ca="1" si="18"/>
        <v>1935729.9749999994</v>
      </c>
      <c r="T27" s="35">
        <f t="shared" ca="1" si="7"/>
        <v>3935729.9749999996</v>
      </c>
      <c r="U27" s="25">
        <f t="shared" ca="1" si="19"/>
        <v>5027231.9687500028</v>
      </c>
      <c r="V27" s="39">
        <f t="shared" ca="1" si="20"/>
        <v>6660700.8000000026</v>
      </c>
      <c r="W27" s="35">
        <f t="shared" ca="1" si="21"/>
        <v>1867819.4964285714</v>
      </c>
      <c r="X27" s="35">
        <f t="shared" ca="1" si="8"/>
        <v>3867819.4964285716</v>
      </c>
      <c r="Y27" s="25">
        <f t="shared" ca="1" si="22"/>
        <v>4792881.303571431</v>
      </c>
    </row>
    <row r="28" spans="1:25" ht="12.6">
      <c r="A28" s="22">
        <v>20</v>
      </c>
      <c r="B28" s="35">
        <f t="shared" ca="1" si="9"/>
        <v>8326717.1250000028</v>
      </c>
      <c r="C28" s="35">
        <f t="shared" ca="1" si="10"/>
        <v>2310941.3571428568</v>
      </c>
      <c r="D28" s="35">
        <f t="shared" ca="1" si="1"/>
        <v>4310941.3571428563</v>
      </c>
      <c r="E28" s="25">
        <f t="shared" ca="1" si="2"/>
        <v>4015775.7678571464</v>
      </c>
      <c r="F28" s="35">
        <f t="shared" ca="1" si="11"/>
        <v>8245814.1249999972</v>
      </c>
      <c r="G28" s="35">
        <f t="shared" ca="1" si="12"/>
        <v>2282635.3214285714</v>
      </c>
      <c r="H28" s="35">
        <f t="shared" ca="1" si="3"/>
        <v>4282635.3214285709</v>
      </c>
      <c r="I28" s="25">
        <f t="shared" ca="1" si="4"/>
        <v>3963178.8035714263</v>
      </c>
      <c r="J28" s="35">
        <f ca="1">$D$3+J27</f>
        <v>8308734.0000000028</v>
      </c>
      <c r="K28" s="35">
        <f ca="1">$D$4+K27</f>
        <v>2305803.5357142859</v>
      </c>
      <c r="L28" s="35">
        <f t="shared" ca="1" si="5"/>
        <v>4305803.5357142854</v>
      </c>
      <c r="M28" s="25">
        <f t="shared" ca="1" si="13"/>
        <v>6002930.4642857164</v>
      </c>
      <c r="N28" s="39">
        <f t="shared" ca="1" si="14"/>
        <v>7329433.6250000028</v>
      </c>
      <c r="O28" s="35">
        <f t="shared" ca="1" si="15"/>
        <v>2037610.4999999993</v>
      </c>
      <c r="P28" s="35">
        <f t="shared" ca="1" si="6"/>
        <v>4037610.4999999991</v>
      </c>
      <c r="Q28" s="25">
        <f t="shared" ca="1" si="16"/>
        <v>5291823.1250000037</v>
      </c>
      <c r="R28" s="39">
        <f t="shared" ca="1" si="17"/>
        <v>7329433.6250000028</v>
      </c>
      <c r="S28" s="35">
        <f t="shared" ca="1" si="18"/>
        <v>2037610.4999999993</v>
      </c>
      <c r="T28" s="35">
        <f t="shared" ca="1" si="7"/>
        <v>4037610.4999999991</v>
      </c>
      <c r="U28" s="25">
        <f t="shared" ca="1" si="19"/>
        <v>5291823.1250000037</v>
      </c>
      <c r="V28" s="39">
        <f t="shared" ca="1" si="20"/>
        <v>7011264.0000000028</v>
      </c>
      <c r="W28" s="35">
        <f t="shared" ca="1" si="21"/>
        <v>1966125.7857142857</v>
      </c>
      <c r="X28" s="35">
        <f t="shared" ca="1" si="8"/>
        <v>3966125.7857142854</v>
      </c>
      <c r="Y28" s="25">
        <f t="shared" ca="1" si="22"/>
        <v>5045138.2142857173</v>
      </c>
    </row>
    <row r="29" spans="1:25" ht="12.6">
      <c r="A29" s="22">
        <v>21</v>
      </c>
      <c r="B29" s="35">
        <f t="shared" ca="1" si="9"/>
        <v>8743052.981250003</v>
      </c>
      <c r="C29" s="35">
        <f t="shared" ca="1" si="10"/>
        <v>2426488.4249999998</v>
      </c>
      <c r="D29" s="35">
        <f t="shared" ca="1" si="1"/>
        <v>4426488.4249999998</v>
      </c>
      <c r="E29" s="25">
        <f t="shared" ca="1" si="2"/>
        <v>4316564.5562500032</v>
      </c>
      <c r="F29" s="35">
        <f t="shared" ca="1" si="11"/>
        <v>8658104.831249997</v>
      </c>
      <c r="G29" s="35">
        <f t="shared" ca="1" si="12"/>
        <v>2396767.0874999999</v>
      </c>
      <c r="H29" s="35">
        <f t="shared" ca="1" si="3"/>
        <v>4396767.0875000004</v>
      </c>
      <c r="I29" s="25">
        <f t="shared" ca="1" si="4"/>
        <v>4261337.7437499966</v>
      </c>
      <c r="J29" s="35">
        <f ca="1">$D$3+J28</f>
        <v>8724170.700000003</v>
      </c>
      <c r="K29" s="35">
        <f ca="1">$D$4+K28</f>
        <v>2421093.7125000004</v>
      </c>
      <c r="L29" s="35">
        <f t="shared" ca="1" si="5"/>
        <v>4421093.7125000004</v>
      </c>
      <c r="M29" s="25">
        <f t="shared" ca="1" si="13"/>
        <v>6303076.9875000026</v>
      </c>
      <c r="N29" s="39">
        <f t="shared" ca="1" si="14"/>
        <v>7695905.3062500032</v>
      </c>
      <c r="O29" s="35">
        <f t="shared" ca="1" si="15"/>
        <v>2139491.0249999994</v>
      </c>
      <c r="P29" s="35">
        <f t="shared" ca="1" si="6"/>
        <v>4139491.0249999994</v>
      </c>
      <c r="Q29" s="25">
        <f t="shared" ca="1" si="16"/>
        <v>5556414.2812500037</v>
      </c>
      <c r="R29" s="39">
        <f t="shared" ca="1" si="17"/>
        <v>7695905.3062500032</v>
      </c>
      <c r="S29" s="35">
        <f t="shared" ca="1" si="18"/>
        <v>2139491.0249999994</v>
      </c>
      <c r="T29" s="35">
        <f t="shared" ca="1" si="7"/>
        <v>4139491.0249999994</v>
      </c>
      <c r="U29" s="25">
        <f t="shared" ca="1" si="19"/>
        <v>5556414.2812500037</v>
      </c>
      <c r="V29" s="39">
        <f t="shared" ca="1" si="20"/>
        <v>7361827.200000003</v>
      </c>
      <c r="W29" s="35">
        <f t="shared" ca="1" si="21"/>
        <v>2064432.075</v>
      </c>
      <c r="X29" s="35">
        <f t="shared" ca="1" si="8"/>
        <v>4064432.0750000002</v>
      </c>
      <c r="Y29" s="25">
        <f t="shared" ca="1" si="22"/>
        <v>5297395.1250000028</v>
      </c>
    </row>
    <row r="30" spans="1:25" ht="12.6">
      <c r="A30" s="22">
        <v>22</v>
      </c>
      <c r="B30" s="35">
        <f t="shared" ca="1" si="9"/>
        <v>9159388.8375000022</v>
      </c>
      <c r="C30" s="35">
        <f t="shared" ca="1" si="10"/>
        <v>2542035.4928571428</v>
      </c>
      <c r="D30" s="35">
        <f t="shared" ca="1" si="1"/>
        <v>4542035.4928571433</v>
      </c>
      <c r="E30" s="25">
        <f t="shared" ca="1" si="2"/>
        <v>4617353.344642859</v>
      </c>
      <c r="F30" s="35">
        <f t="shared" ca="1" si="11"/>
        <v>9070395.5374999978</v>
      </c>
      <c r="G30" s="35">
        <f t="shared" ca="1" si="12"/>
        <v>2510898.8535714285</v>
      </c>
      <c r="H30" s="35">
        <f t="shared" ca="1" si="3"/>
        <v>4510898.853571428</v>
      </c>
      <c r="I30" s="25">
        <f t="shared" ca="1" si="4"/>
        <v>4559496.6839285698</v>
      </c>
      <c r="J30" s="35">
        <f ca="1">$D$3+J29</f>
        <v>9139607.4000000022</v>
      </c>
      <c r="K30" s="35">
        <f ca="1">$D$4+K29</f>
        <v>2536383.8892857148</v>
      </c>
      <c r="L30" s="35">
        <f t="shared" ca="1" si="5"/>
        <v>4536383.8892857153</v>
      </c>
      <c r="M30" s="25">
        <f t="shared" ca="1" si="13"/>
        <v>6603223.5107142869</v>
      </c>
      <c r="N30" s="39">
        <f t="shared" ca="1" si="14"/>
        <v>8062376.9875000035</v>
      </c>
      <c r="O30" s="35">
        <f t="shared" ca="1" si="15"/>
        <v>2241371.5499999993</v>
      </c>
      <c r="P30" s="35">
        <f t="shared" ca="1" si="6"/>
        <v>4241371.5499999989</v>
      </c>
      <c r="Q30" s="25">
        <f t="shared" ca="1" si="16"/>
        <v>5821005.4375000037</v>
      </c>
      <c r="R30" s="39">
        <f t="shared" ca="1" si="17"/>
        <v>8062376.9875000035</v>
      </c>
      <c r="S30" s="35">
        <f t="shared" ca="1" si="18"/>
        <v>2241371.5499999993</v>
      </c>
      <c r="T30" s="35">
        <f t="shared" ca="1" si="7"/>
        <v>4241371.5499999989</v>
      </c>
      <c r="U30" s="25">
        <f t="shared" ca="1" si="19"/>
        <v>5821005.4375000037</v>
      </c>
      <c r="V30" s="39">
        <f t="shared" ca="1" si="20"/>
        <v>7712390.4000000032</v>
      </c>
      <c r="W30" s="35">
        <f t="shared" ca="1" si="21"/>
        <v>2162738.3642857145</v>
      </c>
      <c r="X30" s="35">
        <f t="shared" ca="1" si="8"/>
        <v>4162738.3642857145</v>
      </c>
      <c r="Y30" s="25">
        <f t="shared" ca="1" si="22"/>
        <v>5549652.0357142892</v>
      </c>
    </row>
    <row r="31" spans="1:25" ht="12.6">
      <c r="A31" s="22">
        <v>23</v>
      </c>
      <c r="B31" s="35">
        <f t="shared" ca="1" si="9"/>
        <v>9575724.6937500015</v>
      </c>
      <c r="C31" s="35">
        <f t="shared" ca="1" si="10"/>
        <v>2657582.5607142858</v>
      </c>
      <c r="D31" s="35">
        <f t="shared" ca="1" si="1"/>
        <v>4657582.5607142858</v>
      </c>
      <c r="E31" s="25">
        <f t="shared" ca="1" si="2"/>
        <v>4918142.1330357157</v>
      </c>
      <c r="F31" s="35">
        <f t="shared" ca="1" si="11"/>
        <v>9482686.2437499985</v>
      </c>
      <c r="G31" s="35">
        <f t="shared" ca="1" si="12"/>
        <v>2625030.619642857</v>
      </c>
      <c r="H31" s="35">
        <f t="shared" ca="1" si="3"/>
        <v>4625030.6196428575</v>
      </c>
      <c r="I31" s="25">
        <f t="shared" ca="1" si="4"/>
        <v>4857655.624107141</v>
      </c>
      <c r="J31" s="35">
        <f ca="1">$D$3+J30</f>
        <v>9555044.1000000015</v>
      </c>
      <c r="K31" s="35">
        <f ca="1">$D$4+K30</f>
        <v>2651674.0660714293</v>
      </c>
      <c r="L31" s="35">
        <f t="shared" ca="1" si="5"/>
        <v>4651674.0660714293</v>
      </c>
      <c r="M31" s="25">
        <f t="shared" ca="1" si="13"/>
        <v>6903370.0339285722</v>
      </c>
      <c r="N31" s="39">
        <f t="shared" ca="1" si="14"/>
        <v>8428848.668750003</v>
      </c>
      <c r="O31" s="35">
        <f t="shared" ca="1" si="15"/>
        <v>2343252.0749999993</v>
      </c>
      <c r="P31" s="35">
        <f t="shared" ca="1" si="6"/>
        <v>4343252.0749999993</v>
      </c>
      <c r="Q31" s="25">
        <f t="shared" ca="1" si="16"/>
        <v>6085596.5937500037</v>
      </c>
      <c r="R31" s="39">
        <f t="shared" ca="1" si="17"/>
        <v>8428848.668750003</v>
      </c>
      <c r="S31" s="35">
        <f t="shared" ca="1" si="18"/>
        <v>2343252.0749999993</v>
      </c>
      <c r="T31" s="35">
        <f t="shared" ca="1" si="7"/>
        <v>4343252.0749999993</v>
      </c>
      <c r="U31" s="25">
        <f t="shared" ca="1" si="19"/>
        <v>6085596.5937500037</v>
      </c>
      <c r="V31" s="39">
        <f t="shared" ca="1" si="20"/>
        <v>8062953.6000000034</v>
      </c>
      <c r="W31" s="35">
        <f t="shared" ca="1" si="21"/>
        <v>2261044.6535714287</v>
      </c>
      <c r="X31" s="35">
        <f t="shared" ca="1" si="8"/>
        <v>4261044.6535714287</v>
      </c>
      <c r="Y31" s="25">
        <f t="shared" ca="1" si="22"/>
        <v>5801908.9464285746</v>
      </c>
    </row>
    <row r="32" spans="1:25" ht="12.6">
      <c r="A32" s="22">
        <v>24</v>
      </c>
      <c r="B32" s="35">
        <f t="shared" ca="1" si="9"/>
        <v>9992060.5500000007</v>
      </c>
      <c r="C32" s="35">
        <f t="shared" ca="1" si="10"/>
        <v>2773129.6285714288</v>
      </c>
      <c r="D32" s="35">
        <f t="shared" ca="1" si="1"/>
        <v>4773129.6285714284</v>
      </c>
      <c r="E32" s="25">
        <f t="shared" ca="1" si="2"/>
        <v>5218930.9214285724</v>
      </c>
      <c r="F32" s="35">
        <f t="shared" ca="1" si="11"/>
        <v>9894976.9499999993</v>
      </c>
      <c r="G32" s="35">
        <f t="shared" ca="1" si="12"/>
        <v>2739162.3857142855</v>
      </c>
      <c r="H32" s="35">
        <f t="shared" ca="1" si="3"/>
        <v>4739162.3857142851</v>
      </c>
      <c r="I32" s="25">
        <f t="shared" ca="1" si="4"/>
        <v>5155814.5642857142</v>
      </c>
      <c r="J32" s="35">
        <f ca="1">$D$3+J31</f>
        <v>9970480.8000000007</v>
      </c>
      <c r="K32" s="35">
        <f ca="1">$D$4+K31</f>
        <v>2766964.2428571437</v>
      </c>
      <c r="L32" s="35">
        <f t="shared" ca="1" si="5"/>
        <v>4766964.2428571433</v>
      </c>
      <c r="M32" s="25">
        <f t="shared" ca="1" si="13"/>
        <v>7203516.5571428575</v>
      </c>
      <c r="N32" s="39">
        <f t="shared" ca="1" si="14"/>
        <v>8795320.3500000034</v>
      </c>
      <c r="O32" s="35">
        <f t="shared" ca="1" si="15"/>
        <v>2445132.5999999992</v>
      </c>
      <c r="P32" s="35">
        <f t="shared" ca="1" si="6"/>
        <v>4445132.5999999996</v>
      </c>
      <c r="Q32" s="25">
        <f t="shared" ca="1" si="16"/>
        <v>6350187.7500000037</v>
      </c>
      <c r="R32" s="39">
        <f t="shared" ca="1" si="17"/>
        <v>8795320.3500000034</v>
      </c>
      <c r="S32" s="35">
        <f t="shared" ca="1" si="18"/>
        <v>2445132.5999999992</v>
      </c>
      <c r="T32" s="35">
        <f t="shared" ca="1" si="7"/>
        <v>4445132.5999999996</v>
      </c>
      <c r="U32" s="25">
        <f t="shared" ca="1" si="19"/>
        <v>6350187.7500000037</v>
      </c>
      <c r="V32" s="39">
        <f t="shared" ca="1" si="20"/>
        <v>8413516.8000000026</v>
      </c>
      <c r="W32" s="35">
        <f t="shared" ca="1" si="21"/>
        <v>2359350.942857143</v>
      </c>
      <c r="X32" s="35">
        <f t="shared" ca="1" si="8"/>
        <v>4359350.9428571425</v>
      </c>
      <c r="Y32" s="25">
        <f t="shared" ca="1" si="22"/>
        <v>6054165.8571428601</v>
      </c>
    </row>
    <row r="33" spans="1:25" ht="12.6">
      <c r="A33" s="22">
        <v>25</v>
      </c>
      <c r="B33" s="36">
        <f t="shared" ca="1" si="9"/>
        <v>10408396.40625</v>
      </c>
      <c r="C33" s="36">
        <f t="shared" ca="1" si="10"/>
        <v>2888676.6964285718</v>
      </c>
      <c r="D33" s="36">
        <f t="shared" ca="1" si="1"/>
        <v>4888676.6964285718</v>
      </c>
      <c r="E33" s="37">
        <f t="shared" ca="1" si="2"/>
        <v>5519719.7098214282</v>
      </c>
      <c r="F33" s="36">
        <f t="shared" ca="1" si="11"/>
        <v>10307267.65625</v>
      </c>
      <c r="G33" s="36">
        <f t="shared" ca="1" si="12"/>
        <v>2853294.1517857141</v>
      </c>
      <c r="H33" s="36">
        <f t="shared" ca="1" si="3"/>
        <v>4853294.1517857146</v>
      </c>
      <c r="I33" s="37">
        <f t="shared" ca="1" si="4"/>
        <v>5453973.5044642854</v>
      </c>
      <c r="J33" s="36">
        <f ca="1">$D$3+J32</f>
        <v>10385917.5</v>
      </c>
      <c r="K33" s="36">
        <f ca="1">$D$4+K32</f>
        <v>2882254.4196428582</v>
      </c>
      <c r="L33" s="36">
        <f t="shared" ca="1" si="5"/>
        <v>4882254.4196428582</v>
      </c>
      <c r="M33" s="37">
        <f t="shared" ca="1" si="13"/>
        <v>7503663.0803571418</v>
      </c>
      <c r="N33" s="40">
        <f t="shared" ca="1" si="14"/>
        <v>9161792.0312500037</v>
      </c>
      <c r="O33" s="36">
        <f t="shared" ca="1" si="15"/>
        <v>2547013.1249999991</v>
      </c>
      <c r="P33" s="36">
        <f t="shared" ca="1" si="6"/>
        <v>4547013.1249999991</v>
      </c>
      <c r="Q33" s="37">
        <f t="shared" ca="1" si="16"/>
        <v>6614778.9062500047</v>
      </c>
      <c r="R33" s="40">
        <f t="shared" ca="1" si="17"/>
        <v>9161792.0312500037</v>
      </c>
      <c r="S33" s="36">
        <f t="shared" ca="1" si="18"/>
        <v>2547013.1249999991</v>
      </c>
      <c r="T33" s="36">
        <f t="shared" ca="1" si="7"/>
        <v>4547013.1249999991</v>
      </c>
      <c r="U33" s="37">
        <f t="shared" ca="1" si="19"/>
        <v>6614778.9062500047</v>
      </c>
      <c r="V33" s="40">
        <f t="shared" ca="1" si="20"/>
        <v>8764080.0000000019</v>
      </c>
      <c r="W33" s="36">
        <f t="shared" ca="1" si="21"/>
        <v>2457657.2321428573</v>
      </c>
      <c r="X33" s="36">
        <f t="shared" ca="1" si="8"/>
        <v>4457657.2321428573</v>
      </c>
      <c r="Y33" s="37">
        <f t="shared" ca="1" si="22"/>
        <v>6306422.7678571446</v>
      </c>
    </row>
    <row r="34" spans="1:25" ht="12.6">
      <c r="A34" s="45"/>
      <c r="B34" s="36"/>
      <c r="C34" s="36"/>
      <c r="D34" s="36"/>
      <c r="E34" s="37"/>
      <c r="F34" s="36"/>
      <c r="G34" s="36"/>
      <c r="H34" s="36"/>
      <c r="I34" s="37"/>
      <c r="J34" s="36"/>
      <c r="K34" s="36"/>
      <c r="L34" s="36"/>
      <c r="M34" s="37"/>
      <c r="N34" s="40"/>
      <c r="O34" s="36"/>
      <c r="P34" s="36"/>
      <c r="Q34" s="37"/>
      <c r="R34" s="40"/>
      <c r="S34" s="36"/>
      <c r="T34" s="36"/>
      <c r="U34" s="37"/>
      <c r="V34" s="40"/>
      <c r="W34" s="36"/>
      <c r="X34" s="36"/>
      <c r="Y34" s="37"/>
    </row>
    <row r="35" spans="1:25" ht="12.6">
      <c r="A35" s="1"/>
      <c r="B35" s="13"/>
      <c r="C35" s="13"/>
      <c r="D35" s="13"/>
      <c r="E35" s="13"/>
      <c r="F35" s="13"/>
      <c r="G35" s="13"/>
      <c r="H35" s="13"/>
      <c r="I35" s="13"/>
    </row>
  </sheetData>
  <mergeCells count="7">
    <mergeCell ref="A1:I1"/>
    <mergeCell ref="V7:Y7"/>
    <mergeCell ref="R7:U7"/>
    <mergeCell ref="N7:Q7"/>
    <mergeCell ref="J7:M7"/>
    <mergeCell ref="F7:I7"/>
    <mergeCell ref="B7:E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otat" ma:contentTypeID="0x010100F60592913680E844957B4E8AFA95C3FA0095E0FAB67BC5AC4A91BBF98C48003DFC" ma:contentTypeVersion="2" ma:contentTypeDescription="Opprett et nytt dokument." ma:contentTypeScope="" ma:versionID="fa59b10a0d2520dd64f0672f6d23bcbc">
  <xsd:schema xmlns:xsd="http://www.w3.org/2001/XMLSchema" xmlns:xs="http://www.w3.org/2001/XMLSchema" xmlns:p="http://schemas.microsoft.com/office/2006/metadata/properties" xmlns:ns2="9b476d91-9f0e-4c70-b85f-d13947649b8b" targetNamespace="http://schemas.microsoft.com/office/2006/metadata/properties" ma:root="true" ma:fieldsID="a48855436fba2d8659f2e63c13e94d08" ns2:_="">
    <xsd:import namespace="9b476d91-9f0e-4c70-b85f-d13947649b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76d91-9f0e-4c70-b85f-d13947649b8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19e00e67-50a1-482f-a7d9-66d65f82a208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jonsDato xmlns="9b476d91-9f0e-4c70-b85f-d13947649b8b" xsi:nil="true"/>
    <Revisjon xmlns="9b476d91-9f0e-4c70-b85f-d13947649b8b" xsi:nil="true"/>
    <Dokumenttema xmlns="9b476d91-9f0e-4c70-b85f-d13947649b8b" xsi:nil="true"/>
    <_dlc_DocId xmlns="9b476d91-9f0e-4c70-b85f-d13947649b8b">JAXXVZ6WFWN4-1011235483-1403</_dlc_DocId>
    <_dlc_DocIdUrl xmlns="9b476d91-9f0e-4c70-b85f-d13947649b8b">
      <Url>https://asplanviak.sharepoint.com/sites/10333-03/_layouts/15/DocIdRedir.aspx?ID=JAXXVZ6WFWN4-1011235483-1403</Url>
      <Description>JAXXVZ6WFWN4-1011235483-1403</Description>
    </_dlc_DocIdUrl>
    <ChannelName xmlns="9b476d91-9f0e-4c70-b85f-d13947649b8b">General</ChannelName>
    <Oppdragsnummer xmlns="9b476d91-9f0e-4c70-b85f-d13947649b8b">10333-03</Oppdragsnummer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432C5-D8D0-44F2-852B-BF8B172A6D6B}"/>
</file>

<file path=customXml/itemProps2.xml><?xml version="1.0" encoding="utf-8"?>
<ds:datastoreItem xmlns:ds="http://schemas.openxmlformats.org/officeDocument/2006/customXml" ds:itemID="{32FB9BA4-51C5-4BB7-908F-8B0461C3811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2B95EE3-6576-4AA4-9EB7-5DE88D371AC8}">
  <ds:schemaRefs>
    <ds:schemaRef ds:uri="http://www.w3.org/XML/1998/namespace"/>
    <ds:schemaRef ds:uri="f311a02a-6185-4203-98bb-11c8b578f601"/>
    <ds:schemaRef ds:uri="http://purl.org/dc/terms/"/>
    <ds:schemaRef ds:uri="http://schemas.microsoft.com/office/2006/documentManagement/types"/>
    <ds:schemaRef ds:uri="http://purl.org/dc/elements/1.1/"/>
    <ds:schemaRef ds:uri="19ccc419-4577-4aa5-b46b-11c20c0fb2af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2952679-456D-4180-976D-7C5A2FE128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Strømpris_NordPool</vt:lpstr>
      <vt:lpstr>Strømpris_År</vt:lpstr>
      <vt:lpstr>Nettleie</vt:lpstr>
      <vt:lpstr>Input</vt:lpstr>
      <vt:lpstr>Grunnvarme_Etablering</vt:lpstr>
      <vt:lpstr>Beregning</vt:lpstr>
      <vt:lpstr>Beregning2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Mal_Strømpris</dc:title>
  <dc:creator>Jill Saunders</dc:creator>
  <cp:lastModifiedBy>Magne Syljuåsen</cp:lastModifiedBy>
  <dcterms:created xsi:type="dcterms:W3CDTF">2021-06-22T13:20:26Z</dcterms:created>
  <dcterms:modified xsi:type="dcterms:W3CDTF">2021-12-08T15:00:25Z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0x010100F60592913680E844957B4E8AFA95C3FA0095E0FAB67BC5AC4A91BBF98C48003DFC</vt:lpwstr>
  </property>
  <property fmtid="{D5CDD505-2E9C-101B-9397-08002B2CF9AE}" pid="3" name="_dlc_DocIdItemGuid">
    <vt:lpwstr>b506ab6c-d570-451d-a15a-3856a85b58cb</vt:lpwstr>
  </property>
  <property fmtid="{D5CDD505-2E9C-101B-9397-08002B2CF9AE}" pid="4" name="Platform">
    <vt:lpwstr>BikubeOnline</vt:lpwstr>
  </property>
</Properties>
</file>