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1835698d29c108/文档/个人 - 投资理财/[策略] 投资分析/04 Ad-hoc Analysis/"/>
    </mc:Choice>
  </mc:AlternateContent>
  <xr:revisionPtr revIDLastSave="104" documentId="8_{EB5DCE3E-B8F8-4C44-9F9B-CA89424F1BC9}" xr6:coauthVersionLast="45" xr6:coauthVersionMax="45" xr10:uidLastSave="{AA5161B2-9F65-4584-8A53-D972125AB818}"/>
  <bookViews>
    <workbookView xWindow="69720" yWindow="1410" windowWidth="29040" windowHeight="15990" xr2:uid="{4EBDC0AD-A813-4B67-9116-452C8AE9237E}"/>
  </bookViews>
  <sheets>
    <sheet name="Sheet1" sheetId="1" r:id="rId1"/>
  </sheets>
  <definedNames>
    <definedName name="tax_loss">Sheet1!$B$2</definedName>
    <definedName name="trade_loss">Sheet1!$B$3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1" l="1"/>
  <c r="T12" i="1"/>
  <c r="R10" i="1"/>
  <c r="T8" i="1"/>
  <c r="V8" i="1" s="1"/>
  <c r="V12" i="1" s="1"/>
  <c r="T7" i="1"/>
  <c r="Q10" i="1"/>
  <c r="Q7" i="1"/>
  <c r="N7" i="1"/>
  <c r="N8" i="1" s="1"/>
  <c r="L7" i="1"/>
  <c r="L20" i="1" s="1"/>
  <c r="J7" i="1"/>
  <c r="J20" i="1" s="1"/>
  <c r="K20" i="1" s="1"/>
  <c r="K22" i="1" s="1"/>
  <c r="H7" i="1"/>
  <c r="H20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T13" i="1" l="1"/>
  <c r="U13" i="1" s="1"/>
  <c r="U14" i="1" s="1"/>
  <c r="T14" i="1" s="1"/>
  <c r="T15" i="1" s="1"/>
  <c r="U15" i="1" s="1"/>
  <c r="U16" i="1" s="1"/>
  <c r="T16" i="1" s="1"/>
  <c r="R11" i="1"/>
  <c r="K23" i="1"/>
  <c r="O8" i="1"/>
  <c r="O12" i="1" s="1"/>
  <c r="N12" i="1" s="1"/>
  <c r="N17" i="1" s="1"/>
  <c r="O17" i="1" s="1"/>
  <c r="O19" i="1" s="1"/>
  <c r="N19" i="1" s="1"/>
  <c r="N20" i="1" s="1"/>
  <c r="Q11" i="1"/>
  <c r="J22" i="1"/>
  <c r="H22" i="1"/>
  <c r="I20" i="1"/>
  <c r="M20" i="1"/>
  <c r="L22" i="1"/>
  <c r="I22" i="1" l="1"/>
  <c r="I23" i="1"/>
  <c r="M22" i="1"/>
  <c r="M23" i="1"/>
  <c r="T17" i="1"/>
  <c r="V17" i="1" s="1"/>
  <c r="V19" i="1" s="1"/>
  <c r="T19" i="1" s="1"/>
  <c r="T20" i="1" s="1"/>
  <c r="Q13" i="1"/>
  <c r="R13" i="1" s="1"/>
  <c r="N22" i="1"/>
  <c r="P20" i="1"/>
  <c r="W22" i="1" l="1"/>
  <c r="W23" i="1"/>
  <c r="P22" i="1"/>
  <c r="P23" i="1"/>
  <c r="R14" i="1"/>
  <c r="Q14" i="1" s="1"/>
  <c r="Q15" i="1" l="1"/>
  <c r="R15" i="1" s="1"/>
  <c r="R16" i="1" l="1"/>
  <c r="Q16" i="1" s="1"/>
  <c r="Q18" i="1" s="1"/>
  <c r="R18" i="1" l="1"/>
  <c r="R20" i="1" s="1"/>
  <c r="S20" i="1" s="1"/>
  <c r="S22" i="1" l="1"/>
  <c r="S23" i="1"/>
</calcChain>
</file>

<file path=xl/sharedStrings.xml><?xml version="1.0" encoding="utf-8"?>
<sst xmlns="http://schemas.openxmlformats.org/spreadsheetml/2006/main" count="48" uniqueCount="26">
  <si>
    <t>Date</t>
  </si>
  <si>
    <t>Market Price</t>
  </si>
  <si>
    <t>Ratio</t>
  </si>
  <si>
    <t>Parameter</t>
  </si>
  <si>
    <t>Tax Rate</t>
  </si>
  <si>
    <t>Trade Loss</t>
  </si>
  <si>
    <t>Gold</t>
  </si>
  <si>
    <t>Silver</t>
  </si>
  <si>
    <t>DJI</t>
  </si>
  <si>
    <t>Description</t>
  </si>
  <si>
    <t>GDR peak</t>
  </si>
  <si>
    <t>GDR bottom</t>
  </si>
  <si>
    <t>GSR</t>
  </si>
  <si>
    <t>GSR = 50</t>
  </si>
  <si>
    <t>GSR = 80</t>
  </si>
  <si>
    <t>DGR</t>
  </si>
  <si>
    <t>S1 - Gold HODL</t>
  </si>
  <si>
    <t>Gold Oz</t>
  </si>
  <si>
    <t>Fiat</t>
  </si>
  <si>
    <t>S2 - Silver HODL</t>
  </si>
  <si>
    <t>Silver Oz</t>
  </si>
  <si>
    <t>S3 - DJI HODL</t>
  </si>
  <si>
    <t>DJI Unit</t>
  </si>
  <si>
    <t>S4 - DJI / Gold Swing</t>
  </si>
  <si>
    <t>S5 - Gold Silver Swing</t>
  </si>
  <si>
    <t>S6 - Gold, Silver, DJI 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</si>
</sst>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5" formatCode="yyyy\-mm\-dd;@"/>
    <numFmt numFmtId="166" formatCode="0.0000"/>
    <numFmt numFmtId="168" formatCode="0.0"/>
    <numFmt numFmtId="170" formatCode="0.0%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0" fontId="0" fillId="0" borderId="0" xfId="2" applyNumberFormat="1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/>
    <xf numFmtId="9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22BA-72F1-4883-B1EE-DC6E6317A090}">
  <dimension ref="A1:W34"/>
  <sheetViews>
    <sheetView tabSelected="1" topLeftCell="B1" zoomScale="115" zoomScaleNormal="115" workbookViewId="0">
      <selection activeCell="P20" sqref="P20"/>
    </sheetView>
  </sheetViews>
  <sheetFormatPr defaultRowHeight="14.6"/>
  <cols>
    <col min="1" max="1" width="11.15234375" bestFit="1" customWidth="1"/>
    <col min="2" max="6" width="9.23046875" style="4"/>
    <col min="7" max="7" width="11.23046875" style="4" bestFit="1" customWidth="1"/>
    <col min="16" max="16" width="10.3046875" bestFit="1" customWidth="1"/>
    <col min="19" max="19" width="11.4609375" bestFit="1" customWidth="1"/>
    <col min="21" max="21" width="9.4609375" bestFit="1" customWidth="1"/>
    <col min="23" max="23" width="12.61328125" bestFit="1" customWidth="1"/>
  </cols>
  <sheetData>
    <row r="1" spans="1:23">
      <c r="A1" t="s">
        <v>3</v>
      </c>
    </row>
    <row r="2" spans="1:23">
      <c r="A2" t="s">
        <v>4</v>
      </c>
      <c r="B2" s="4">
        <v>1</v>
      </c>
    </row>
    <row r="3" spans="1:23">
      <c r="A3" t="s">
        <v>5</v>
      </c>
      <c r="B3" s="4">
        <v>1</v>
      </c>
    </row>
    <row r="5" spans="1:23">
      <c r="A5" s="12" t="s">
        <v>0</v>
      </c>
      <c r="B5" s="10" t="s">
        <v>1</v>
      </c>
      <c r="C5" s="11"/>
      <c r="D5" s="12"/>
      <c r="E5" s="10" t="s">
        <v>2</v>
      </c>
      <c r="F5" s="12"/>
      <c r="G5" s="13" t="s">
        <v>9</v>
      </c>
      <c r="H5" s="23" t="s">
        <v>16</v>
      </c>
      <c r="I5" s="26"/>
      <c r="J5" s="29" t="s">
        <v>19</v>
      </c>
      <c r="K5" s="30"/>
      <c r="L5" s="29" t="s">
        <v>21</v>
      </c>
      <c r="M5" s="30"/>
      <c r="N5" s="29" t="s">
        <v>23</v>
      </c>
      <c r="O5" s="31"/>
      <c r="P5" s="30"/>
      <c r="Q5" s="29" t="s">
        <v>24</v>
      </c>
      <c r="R5" s="31"/>
      <c r="S5" s="30"/>
      <c r="T5" s="23" t="s">
        <v>25</v>
      </c>
      <c r="U5" s="24"/>
      <c r="V5" s="24"/>
      <c r="W5" s="24"/>
    </row>
    <row r="6" spans="1:23">
      <c r="A6" s="12"/>
      <c r="B6" s="14" t="s">
        <v>6</v>
      </c>
      <c r="C6" s="9" t="s">
        <v>7</v>
      </c>
      <c r="D6" s="9" t="s">
        <v>8</v>
      </c>
      <c r="E6" s="14" t="s">
        <v>15</v>
      </c>
      <c r="F6" s="15" t="s">
        <v>12</v>
      </c>
      <c r="G6" s="13"/>
      <c r="H6" s="27" t="s">
        <v>17</v>
      </c>
      <c r="I6" s="28" t="s">
        <v>18</v>
      </c>
      <c r="J6" s="27" t="s">
        <v>20</v>
      </c>
      <c r="K6" s="28" t="s">
        <v>18</v>
      </c>
      <c r="L6" s="27" t="s">
        <v>22</v>
      </c>
      <c r="M6" s="28" t="s">
        <v>18</v>
      </c>
      <c r="N6" s="27" t="s">
        <v>17</v>
      </c>
      <c r="O6" s="22" t="s">
        <v>22</v>
      </c>
      <c r="P6" s="28" t="s">
        <v>18</v>
      </c>
      <c r="Q6" s="27" t="s">
        <v>17</v>
      </c>
      <c r="R6" s="22" t="s">
        <v>20</v>
      </c>
      <c r="S6" s="28" t="s">
        <v>18</v>
      </c>
      <c r="T6" s="22" t="s">
        <v>17</v>
      </c>
      <c r="U6" s="22" t="s">
        <v>20</v>
      </c>
      <c r="V6" s="22" t="s">
        <v>22</v>
      </c>
      <c r="W6" s="22" t="s">
        <v>18</v>
      </c>
    </row>
    <row r="7" spans="1:23">
      <c r="A7" s="8">
        <v>25749</v>
      </c>
      <c r="B7" s="5">
        <v>36.56</v>
      </c>
      <c r="C7" s="4">
        <v>1.63</v>
      </c>
      <c r="D7" s="4">
        <v>683.53</v>
      </c>
      <c r="E7" s="20">
        <f>D7/B7</f>
        <v>18.696115973741794</v>
      </c>
      <c r="F7" s="21">
        <f>B7/C7</f>
        <v>22.429447852760738</v>
      </c>
      <c r="G7" s="7" t="s">
        <v>10</v>
      </c>
      <c r="H7" s="19">
        <f>-I7/B7*trade_loss</f>
        <v>2.7352297592997812</v>
      </c>
      <c r="I7" s="6">
        <v>-100</v>
      </c>
      <c r="J7" s="19">
        <f>-K7/C7*trade_loss</f>
        <v>61.349693251533743</v>
      </c>
      <c r="K7" s="6">
        <v>-100</v>
      </c>
      <c r="L7" s="19">
        <f>-M7/D7*trade_loss</f>
        <v>0.14629935774581951</v>
      </c>
      <c r="M7" s="6">
        <v>-100</v>
      </c>
      <c r="N7" s="5">
        <f>-P7/B7</f>
        <v>2.7352297592997812</v>
      </c>
      <c r="O7" s="18"/>
      <c r="P7" s="6">
        <v>-100</v>
      </c>
      <c r="Q7" s="5">
        <f>-S7/B7</f>
        <v>2.7352297592997812</v>
      </c>
      <c r="R7" s="18"/>
      <c r="S7" s="6">
        <v>-100</v>
      </c>
      <c r="T7" s="5">
        <f>-W7/B7</f>
        <v>2.7352297592997812</v>
      </c>
      <c r="W7">
        <v>-100</v>
      </c>
    </row>
    <row r="8" spans="1:23">
      <c r="A8" s="16">
        <v>29280</v>
      </c>
      <c r="B8" s="18">
        <v>638.5</v>
      </c>
      <c r="C8" s="4">
        <v>35.520000000000003</v>
      </c>
      <c r="D8" s="4">
        <v>863.14</v>
      </c>
      <c r="E8" s="20">
        <f t="shared" ref="E8:E20" si="0">D8/B8</f>
        <v>1.3518245888801879</v>
      </c>
      <c r="F8" s="21">
        <f t="shared" ref="F8:F20" si="1">B8/C8</f>
        <v>17.975788288288285</v>
      </c>
      <c r="G8" s="7" t="s">
        <v>11</v>
      </c>
      <c r="H8" s="5"/>
      <c r="I8" s="6"/>
      <c r="J8" s="5"/>
      <c r="K8" s="6"/>
      <c r="L8" s="2"/>
      <c r="M8" s="3"/>
      <c r="N8" s="5">
        <f>-N7*trade_loss*tax_loss</f>
        <v>-2.7352297592997812</v>
      </c>
      <c r="O8" s="18">
        <f>-N8/E8</f>
        <v>2.0233614492584175</v>
      </c>
      <c r="P8" s="6"/>
      <c r="Q8" s="2"/>
      <c r="R8" s="18"/>
      <c r="S8" s="6"/>
      <c r="T8" s="5">
        <f>-T7*trade_loss*tax_loss</f>
        <v>-2.7352297592997812</v>
      </c>
      <c r="V8" s="18">
        <f>-T8/E8</f>
        <v>2.0233614492584175</v>
      </c>
    </row>
    <row r="9" spans="1:23">
      <c r="A9" s="8">
        <v>31078</v>
      </c>
      <c r="B9" s="5">
        <v>305.77499999999998</v>
      </c>
      <c r="C9" s="4">
        <v>6.33</v>
      </c>
      <c r="D9" s="4">
        <v>1286.7700199999999</v>
      </c>
      <c r="E9" s="20">
        <f t="shared" si="0"/>
        <v>4.2082250674515578</v>
      </c>
      <c r="F9" s="21">
        <f t="shared" si="1"/>
        <v>48.305687203791464</v>
      </c>
      <c r="G9" s="7" t="s">
        <v>13</v>
      </c>
      <c r="H9" s="5"/>
      <c r="I9" s="6"/>
      <c r="J9" s="5"/>
      <c r="K9" s="6"/>
      <c r="L9" s="2"/>
      <c r="M9" s="3"/>
      <c r="N9" s="5"/>
      <c r="O9" s="18"/>
      <c r="P9" s="6"/>
      <c r="Q9" s="2"/>
      <c r="R9" s="32"/>
      <c r="S9" s="6"/>
    </row>
    <row r="10" spans="1:23">
      <c r="A10" s="8">
        <v>33116</v>
      </c>
      <c r="B10" s="5">
        <v>387.92500000000001</v>
      </c>
      <c r="C10" s="4">
        <v>4.83</v>
      </c>
      <c r="D10" s="4">
        <v>2614.360107</v>
      </c>
      <c r="E10" s="20">
        <f t="shared" si="0"/>
        <v>6.7393442211767738</v>
      </c>
      <c r="F10" s="21">
        <f t="shared" si="1"/>
        <v>80.315734989648035</v>
      </c>
      <c r="G10" s="7" t="s">
        <v>14</v>
      </c>
      <c r="H10" s="5"/>
      <c r="I10" s="6"/>
      <c r="J10" s="5"/>
      <c r="K10" s="6"/>
      <c r="L10" s="2"/>
      <c r="M10" s="3"/>
      <c r="N10" s="5"/>
      <c r="O10" s="18"/>
      <c r="P10" s="6"/>
      <c r="Q10" s="5">
        <f>-Q7*trade_loss*tax_loss</f>
        <v>-2.7352297592997812</v>
      </c>
      <c r="R10" s="18">
        <f>-Q10*trade_loss*F10</f>
        <v>219.68198848372</v>
      </c>
      <c r="S10" s="6"/>
    </row>
    <row r="11" spans="1:23">
      <c r="A11" s="8">
        <v>35795</v>
      </c>
      <c r="B11" s="5">
        <v>290.54999999999899</v>
      </c>
      <c r="C11" s="4">
        <v>5.9950000000000001</v>
      </c>
      <c r="D11" s="4">
        <v>7908.2998049999997</v>
      </c>
      <c r="E11" s="20">
        <f t="shared" si="0"/>
        <v>27.218378265358897</v>
      </c>
      <c r="F11" s="21">
        <f t="shared" si="1"/>
        <v>48.465387823185822</v>
      </c>
      <c r="G11" s="7" t="s">
        <v>13</v>
      </c>
      <c r="H11" s="5"/>
      <c r="I11" s="6"/>
      <c r="J11" s="5"/>
      <c r="K11" s="6"/>
      <c r="L11" s="2"/>
      <c r="M11" s="3"/>
      <c r="N11" s="5"/>
      <c r="O11" s="18"/>
      <c r="P11" s="6"/>
      <c r="Q11" s="5">
        <f>-R11/F11*trade_loss</f>
        <v>4.5327603543620922</v>
      </c>
      <c r="R11" s="18">
        <f>-R10*trade_loss*tax_loss</f>
        <v>-219.68198848372</v>
      </c>
      <c r="S11" s="6"/>
    </row>
    <row r="12" spans="1:23">
      <c r="A12" s="8">
        <v>36341</v>
      </c>
      <c r="B12" s="5">
        <v>261.10000000000002</v>
      </c>
      <c r="C12" s="4">
        <v>5.2175000000000002</v>
      </c>
      <c r="D12" s="4">
        <v>10970.8</v>
      </c>
      <c r="E12" s="20">
        <f t="shared" si="0"/>
        <v>42.017617770968968</v>
      </c>
      <c r="F12" s="21">
        <f t="shared" si="1"/>
        <v>50.04312410158122</v>
      </c>
      <c r="G12" s="7" t="s">
        <v>10</v>
      </c>
      <c r="H12" s="5"/>
      <c r="I12" s="6"/>
      <c r="J12" s="5"/>
      <c r="K12" s="6"/>
      <c r="L12" s="2"/>
      <c r="M12" s="3"/>
      <c r="N12" s="5">
        <f>-O12*E12*trade_loss</f>
        <v>85.016827987454008</v>
      </c>
      <c r="O12" s="18">
        <f>-O8*tax_loss</f>
        <v>-2.0233614492584175</v>
      </c>
      <c r="P12" s="6"/>
      <c r="Q12" s="5"/>
      <c r="R12" s="18"/>
      <c r="S12" s="6"/>
      <c r="T12" s="5">
        <f>-V12*E12*trade_loss</f>
        <v>85.016827987454008</v>
      </c>
      <c r="V12" s="18">
        <f>-V8*tax_loss</f>
        <v>-2.0233614492584175</v>
      </c>
    </row>
    <row r="13" spans="1:23">
      <c r="A13" s="8">
        <v>37802</v>
      </c>
      <c r="B13" s="5">
        <v>345.57499999999999</v>
      </c>
      <c r="C13" s="4">
        <v>4.5049999999999999</v>
      </c>
      <c r="D13" s="4">
        <v>8985.4404300000006</v>
      </c>
      <c r="E13" s="20">
        <f t="shared" si="0"/>
        <v>26.001419170946974</v>
      </c>
      <c r="F13" s="21">
        <f t="shared" si="1"/>
        <v>76.709211986681467</v>
      </c>
      <c r="G13" s="7" t="s">
        <v>14</v>
      </c>
      <c r="H13" s="5"/>
      <c r="I13" s="6"/>
      <c r="J13" s="5"/>
      <c r="K13" s="6"/>
      <c r="L13" s="2"/>
      <c r="M13" s="3"/>
      <c r="N13" s="5"/>
      <c r="O13" s="18"/>
      <c r="P13" s="6"/>
      <c r="Q13" s="5">
        <f>-Q11*trade_loss*tax_loss</f>
        <v>-4.5327603543620922</v>
      </c>
      <c r="R13" s="18">
        <f>-Q13*trade_loss*F13</f>
        <v>347.70447490758716</v>
      </c>
      <c r="S13" s="6"/>
      <c r="T13">
        <f>-T12*trade_loss*tax_loss</f>
        <v>-85.016827987454008</v>
      </c>
      <c r="U13">
        <f>-T13*F13*trade_loss</f>
        <v>6521.5738805248429</v>
      </c>
    </row>
    <row r="14" spans="1:23">
      <c r="A14" s="8">
        <v>38807</v>
      </c>
      <c r="B14" s="5">
        <v>583</v>
      </c>
      <c r="C14" s="4">
        <v>11.755000000000001</v>
      </c>
      <c r="D14" s="4">
        <v>11109.320313</v>
      </c>
      <c r="E14" s="20">
        <f t="shared" si="0"/>
        <v>19.055437929674099</v>
      </c>
      <c r="F14" s="21">
        <f t="shared" si="1"/>
        <v>49.595916631220753</v>
      </c>
      <c r="G14" s="7" t="s">
        <v>13</v>
      </c>
      <c r="H14" s="5"/>
      <c r="I14" s="6"/>
      <c r="J14" s="5"/>
      <c r="K14" s="6"/>
      <c r="L14" s="2"/>
      <c r="M14" s="3"/>
      <c r="N14" s="5"/>
      <c r="O14" s="18"/>
      <c r="P14" s="6"/>
      <c r="Q14" s="5">
        <f>-R14*trade_loss/F14</f>
        <v>7.0107480317987774</v>
      </c>
      <c r="R14" s="18">
        <f>-R13*trade_loss*tax_loss</f>
        <v>-347.70447490758716</v>
      </c>
      <c r="S14" s="6"/>
      <c r="T14">
        <f>-U14/F14*trade_loss</f>
        <v>131.49416975226336</v>
      </c>
      <c r="U14">
        <f>-U13*trade_loss*tax_loss</f>
        <v>-6521.5738805248429</v>
      </c>
    </row>
    <row r="15" spans="1:23">
      <c r="A15" s="8">
        <v>39751</v>
      </c>
      <c r="B15" s="5">
        <v>729.625</v>
      </c>
      <c r="C15" s="4">
        <v>9.2799999999999994</v>
      </c>
      <c r="D15" s="4">
        <v>9325.0097659999992</v>
      </c>
      <c r="E15" s="20">
        <f t="shared" si="0"/>
        <v>12.780551332533834</v>
      </c>
      <c r="F15" s="21">
        <f t="shared" si="1"/>
        <v>78.623383620689665</v>
      </c>
      <c r="G15" s="7" t="s">
        <v>14</v>
      </c>
      <c r="H15" s="5"/>
      <c r="I15" s="6"/>
      <c r="J15" s="5"/>
      <c r="K15" s="6"/>
      <c r="L15" s="2"/>
      <c r="M15" s="3"/>
      <c r="N15" s="5"/>
      <c r="O15" s="18"/>
      <c r="P15" s="6"/>
      <c r="Q15" s="5">
        <f>-Q14*trade_loss*tax_loss</f>
        <v>-7.0107480317987774</v>
      </c>
      <c r="R15" s="18">
        <f>-Q15*trade_loss*F15</f>
        <v>551.20873197211029</v>
      </c>
      <c r="S15" s="6"/>
      <c r="T15">
        <f>-T14*trade_loss*tax_loss</f>
        <v>-131.49416975226336</v>
      </c>
      <c r="U15">
        <f>-T15*F15*trade_loss</f>
        <v>10338.516552316289</v>
      </c>
    </row>
    <row r="16" spans="1:23">
      <c r="A16" s="8">
        <v>40512</v>
      </c>
      <c r="B16" s="5">
        <v>1725</v>
      </c>
      <c r="C16" s="4">
        <v>31.35</v>
      </c>
      <c r="D16" s="4">
        <v>12045.679688</v>
      </c>
      <c r="E16" s="20">
        <f t="shared" si="0"/>
        <v>6.9830027176811598</v>
      </c>
      <c r="F16" s="21">
        <f t="shared" si="1"/>
        <v>55.023923444976077</v>
      </c>
      <c r="G16" s="7" t="s">
        <v>13</v>
      </c>
      <c r="H16" s="5"/>
      <c r="I16" s="6"/>
      <c r="J16" s="5"/>
      <c r="K16" s="6"/>
      <c r="L16" s="2"/>
      <c r="M16" s="3"/>
      <c r="N16" s="5"/>
      <c r="O16" s="18"/>
      <c r="P16" s="6"/>
      <c r="Q16" s="5">
        <f>-R16*trade_loss/F16</f>
        <v>10.017619563667047</v>
      </c>
      <c r="R16" s="18">
        <f>-R15*trade_loss*tax_loss</f>
        <v>-551.20873197211029</v>
      </c>
      <c r="S16" s="6"/>
      <c r="T16">
        <f>-U16*trade_loss*tax_loss/F16</f>
        <v>187.89130082035689</v>
      </c>
      <c r="U16">
        <f>-U15*trade_loss*tax_loss</f>
        <v>-10338.516552316289</v>
      </c>
    </row>
    <row r="17" spans="1:23">
      <c r="A17" s="17">
        <v>40785</v>
      </c>
      <c r="B17" s="5">
        <v>1819.75</v>
      </c>
      <c r="C17" s="4">
        <v>41.35</v>
      </c>
      <c r="D17" s="4">
        <v>11613.530273</v>
      </c>
      <c r="E17" s="20">
        <f t="shared" si="0"/>
        <v>6.3819372292897381</v>
      </c>
      <c r="F17" s="21">
        <f t="shared" si="1"/>
        <v>44.008464328899635</v>
      </c>
      <c r="G17" s="7" t="s">
        <v>11</v>
      </c>
      <c r="H17" s="5"/>
      <c r="I17" s="6"/>
      <c r="J17" s="5"/>
      <c r="K17" s="6"/>
      <c r="L17" s="2"/>
      <c r="M17" s="3"/>
      <c r="N17" s="5">
        <f>-N12*trade_loss*tax_loss</f>
        <v>-85.016827987454008</v>
      </c>
      <c r="O17" s="18">
        <f>-N17/E17</f>
        <v>13.321476682232387</v>
      </c>
      <c r="P17" s="6"/>
      <c r="Q17" s="5"/>
      <c r="R17" s="18"/>
      <c r="S17" s="6"/>
      <c r="T17">
        <f>-T16*trade_loss*tax_loss</f>
        <v>-187.89130082035689</v>
      </c>
      <c r="V17">
        <f>-T17/E17</f>
        <v>29.441107624505388</v>
      </c>
    </row>
    <row r="18" spans="1:23">
      <c r="A18" s="8">
        <v>42429</v>
      </c>
      <c r="B18" s="5">
        <v>1234.5250000000001</v>
      </c>
      <c r="C18" s="4">
        <v>14.75</v>
      </c>
      <c r="D18" s="4">
        <v>16516.5</v>
      </c>
      <c r="E18" s="20">
        <f t="shared" si="0"/>
        <v>13.378829914339523</v>
      </c>
      <c r="F18" s="21">
        <f t="shared" si="1"/>
        <v>83.696610169491535</v>
      </c>
      <c r="G18" s="7" t="s">
        <v>14</v>
      </c>
      <c r="H18" s="5"/>
      <c r="I18" s="6"/>
      <c r="J18" s="5"/>
      <c r="K18" s="6"/>
      <c r="L18" s="2"/>
      <c r="M18" s="3"/>
      <c r="N18" s="5"/>
      <c r="O18" s="18"/>
      <c r="P18" s="6"/>
      <c r="Q18" s="5">
        <f>-Q16*trade_loss*tax_loss</f>
        <v>-10.017619563667047</v>
      </c>
      <c r="R18" s="18">
        <f>-Q18*F18*trade_loss</f>
        <v>838.44079944651276</v>
      </c>
      <c r="S18" s="6"/>
    </row>
    <row r="19" spans="1:23">
      <c r="A19" s="8">
        <v>43342</v>
      </c>
      <c r="B19" s="5">
        <v>1204.6500000000001</v>
      </c>
      <c r="C19" s="4">
        <v>14.654999999999999</v>
      </c>
      <c r="D19" s="4">
        <v>25964.820313</v>
      </c>
      <c r="E19" s="20">
        <f t="shared" si="0"/>
        <v>21.553829172788774</v>
      </c>
      <c r="F19" s="21">
        <f t="shared" si="1"/>
        <v>82.200614124872061</v>
      </c>
      <c r="G19" s="7" t="s">
        <v>10</v>
      </c>
      <c r="H19" s="5"/>
      <c r="I19" s="6"/>
      <c r="J19" s="5"/>
      <c r="K19" s="6"/>
      <c r="L19" s="2"/>
      <c r="M19" s="3"/>
      <c r="N19" s="5">
        <f>-O19*E19*trade_loss</f>
        <v>287.12883273812582</v>
      </c>
      <c r="O19" s="18">
        <f>-O17*tax_loss</f>
        <v>-13.321476682232387</v>
      </c>
      <c r="P19" s="6"/>
      <c r="Q19" s="5"/>
      <c r="R19" s="18"/>
      <c r="S19" s="6"/>
      <c r="T19">
        <f>-V19*E19*trade_loss</f>
        <v>634.56860439627826</v>
      </c>
      <c r="V19">
        <f>-V17*tax_loss</f>
        <v>-29.441107624505388</v>
      </c>
    </row>
    <row r="20" spans="1:23">
      <c r="A20" s="8">
        <v>44012</v>
      </c>
      <c r="B20" s="5">
        <v>1770.7</v>
      </c>
      <c r="C20" s="4">
        <v>18.62</v>
      </c>
      <c r="D20" s="4">
        <v>25812.880000000001</v>
      </c>
      <c r="E20" s="20">
        <f t="shared" si="0"/>
        <v>14.577782797763597</v>
      </c>
      <c r="F20" s="21">
        <f t="shared" si="1"/>
        <v>95.096670247046191</v>
      </c>
      <c r="G20" s="7" t="s">
        <v>11</v>
      </c>
      <c r="H20" s="19">
        <f>-H7*trade_loss</f>
        <v>-2.7352297592997812</v>
      </c>
      <c r="I20" s="6">
        <f>-H20*B20*tax_loss</f>
        <v>4843.2713347921226</v>
      </c>
      <c r="J20" s="19">
        <f>-J7*trade_loss</f>
        <v>-61.349693251533743</v>
      </c>
      <c r="K20" s="6">
        <f>-J20*C20*tax_loss</f>
        <v>1142.3312883435583</v>
      </c>
      <c r="L20" s="19">
        <f>-L7*trade_loss</f>
        <v>-0.14629935774581951</v>
      </c>
      <c r="M20" s="6">
        <f>-L20*D20*tax_loss</f>
        <v>3776.4077655699098</v>
      </c>
      <c r="N20" s="5">
        <f>-N19*trade_loss*tax_loss</f>
        <v>-287.12883273812582</v>
      </c>
      <c r="O20" s="18"/>
      <c r="P20" s="6">
        <f>-N20*B20</f>
        <v>508419.02412939939</v>
      </c>
      <c r="Q20" s="5"/>
      <c r="R20" s="18">
        <f>-R18*trade_loss</f>
        <v>-838.44079944651276</v>
      </c>
      <c r="S20" s="6">
        <f>-R20*B20</f>
        <v>1484627.1235799401</v>
      </c>
      <c r="T20">
        <f>-T19*trade_loss*tax_loss</f>
        <v>-634.56860439627826</v>
      </c>
      <c r="W20">
        <f>-T20*B20</f>
        <v>1123630.62780449</v>
      </c>
    </row>
    <row r="21" spans="1:23">
      <c r="A21" s="1"/>
    </row>
    <row r="22" spans="1:23">
      <c r="A22" s="1"/>
      <c r="H22" s="25">
        <f>(-H20/H7-1)^(1/50)-1</f>
        <v>-1</v>
      </c>
      <c r="I22" s="25">
        <f>(-I20/I7-1)^(1/50)-1</f>
        <v>8.0243245308128319E-2</v>
      </c>
      <c r="J22" s="25">
        <f>(-J20/J7-1)^(1/50)-1</f>
        <v>-1</v>
      </c>
      <c r="K22" s="25">
        <f>(-K20/K7-1)^(1/50)-1</f>
        <v>4.7997183523123432E-2</v>
      </c>
      <c r="L22" s="25">
        <f>(-L20/L7-1)^(1/50)-1</f>
        <v>-1</v>
      </c>
      <c r="M22" s="25">
        <f>(-M20/M7-1)^(1/50)-1</f>
        <v>7.475252347418726E-2</v>
      </c>
      <c r="N22" s="25">
        <f>(-N20/N7-1)^(1/50)-1</f>
        <v>9.7333202923969298E-2</v>
      </c>
      <c r="O22" s="25"/>
      <c r="P22" s="25">
        <f>(-P20/P7-1)^(1/50)-1</f>
        <v>0.18610388189964788</v>
      </c>
      <c r="S22" s="25">
        <f>(-S20/S7-1)^(1/50)-1</f>
        <v>0.21180227289740672</v>
      </c>
      <c r="W22" s="25">
        <f>(-W20/W7-1)^(1/50)-1</f>
        <v>0.20506840010738481</v>
      </c>
    </row>
    <row r="23" spans="1:23">
      <c r="A23" s="1"/>
      <c r="I23" s="33">
        <f>-I20/I7-1</f>
        <v>47.432713347921229</v>
      </c>
      <c r="K23" s="33">
        <f>-K20/K7-1</f>
        <v>10.423312883435583</v>
      </c>
      <c r="M23" s="33">
        <f>-M20/M7-1</f>
        <v>36.764077655699097</v>
      </c>
      <c r="P23" s="34">
        <f>-P20/P7-1</f>
        <v>5083.1902412939935</v>
      </c>
      <c r="S23" s="34">
        <f>-S20/S7-1</f>
        <v>14845.271235799401</v>
      </c>
      <c r="W23" s="34">
        <f>-W20/W7-1</f>
        <v>11235.3062780449</v>
      </c>
    </row>
    <row r="24" spans="1:23">
      <c r="A24" s="1"/>
    </row>
    <row r="25" spans="1:23">
      <c r="A25" s="1"/>
    </row>
    <row r="26" spans="1:23">
      <c r="A26" s="1"/>
    </row>
    <row r="27" spans="1:23">
      <c r="A27" s="1"/>
    </row>
    <row r="28" spans="1:23">
      <c r="A28" s="1"/>
    </row>
    <row r="29" spans="1:23">
      <c r="A29" s="1"/>
    </row>
    <row r="30" spans="1:23">
      <c r="A30" s="1"/>
    </row>
    <row r="31" spans="1:23">
      <c r="A31" s="1"/>
    </row>
    <row r="32" spans="1:23">
      <c r="A32" s="1"/>
    </row>
    <row r="33" spans="1:1">
      <c r="A33" s="1"/>
    </row>
    <row r="34" spans="1:1">
      <c r="A34" s="1"/>
    </row>
  </sheetData>
  <sortState xmlns:xlrd2="http://schemas.microsoft.com/office/spreadsheetml/2017/richdata2" ref="A7:G20">
    <sortCondition ref="A7:A20"/>
  </sortState>
  <mergeCells count="10">
    <mergeCell ref="L5:M5"/>
    <mergeCell ref="N5:P5"/>
    <mergeCell ref="Q5:S5"/>
    <mergeCell ref="T5:W5"/>
    <mergeCell ref="B5:D5"/>
    <mergeCell ref="E5:F5"/>
    <mergeCell ref="G5:G6"/>
    <mergeCell ref="A5:A6"/>
    <mergeCell ref="H5:I5"/>
    <mergeCell ref="J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tax_loss</vt:lpstr>
      <vt:lpstr>trade_loss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Jiapei Magnus Chen</dc:creator>
  <cp:lastModifiedBy>Jiapei Magnus Chen</cp:lastModifiedBy>
  <dcterms:created xsi:type="dcterms:W3CDTF">2020-07-27T23:11:50Z</dcterms:created>
  <dcterms:modified xsi:type="dcterms:W3CDTF">2020-07-31T01:14:46Z</dcterms:modified>
</cp:coreProperties>
</file>