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icityCalculations\"/>
    </mc:Choice>
  </mc:AlternateContent>
  <xr:revisionPtr revIDLastSave="0" documentId="13_ncr:1_{9721494E-6B04-40C0-9D9E-66C46D588058}" xr6:coauthVersionLast="45" xr6:coauthVersionMax="45" xr10:uidLastSave="{00000000-0000-0000-0000-000000000000}"/>
  <bookViews>
    <workbookView xWindow="3915" yWindow="2850" windowWidth="43425" windowHeight="15435" xr2:uid="{ECB3817B-AF73-4635-88B4-AD4DB6228D86}"/>
  </bookViews>
  <sheets>
    <sheet name="Electricity 20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V10" i="2"/>
  <c r="W10" i="2"/>
  <c r="X10" i="2" s="1"/>
  <c r="Y10" i="2"/>
  <c r="Z10" i="2" s="1"/>
  <c r="AA10" i="2" s="1"/>
  <c r="AB10" i="2"/>
  <c r="T10" i="2"/>
  <c r="U10" i="2"/>
  <c r="K10" i="2"/>
  <c r="L10" i="2"/>
  <c r="AB5" i="2" l="1"/>
  <c r="AB18" i="2" s="1"/>
  <c r="AB6" i="2"/>
  <c r="AB7" i="2"/>
  <c r="AB8" i="2"/>
  <c r="AB9" i="2"/>
  <c r="AB4" i="2"/>
  <c r="AC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R18" i="2"/>
  <c r="S18" i="2"/>
  <c r="Q18" i="2"/>
  <c r="P18" i="2"/>
  <c r="O18" i="2"/>
  <c r="M18" i="2"/>
  <c r="N18" i="2"/>
  <c r="Y5" i="2"/>
  <c r="Y6" i="2"/>
  <c r="Y7" i="2"/>
  <c r="Y8" i="2"/>
  <c r="Y9" i="2"/>
  <c r="Y4" i="2"/>
  <c r="Y18" i="2" s="1"/>
  <c r="V5" i="2"/>
  <c r="V6" i="2"/>
  <c r="V7" i="2"/>
  <c r="V8" i="2"/>
  <c r="V9" i="2"/>
  <c r="V4" i="2"/>
  <c r="U4" i="2"/>
  <c r="U18" i="2" s="1"/>
  <c r="U5" i="2"/>
  <c r="U6" i="2"/>
  <c r="U7" i="2"/>
  <c r="U8" i="2"/>
  <c r="U9" i="2"/>
  <c r="V18" i="2" l="1"/>
  <c r="J18" i="2"/>
  <c r="D22" i="2" s="1"/>
  <c r="I18" i="2"/>
  <c r="E22" i="2" s="1"/>
  <c r="D18" i="2"/>
  <c r="E18" i="2"/>
  <c r="F18" i="2"/>
  <c r="G18" i="2"/>
  <c r="C22" i="2" s="1"/>
  <c r="C18" i="2"/>
  <c r="K4" i="2"/>
  <c r="K5" i="2"/>
  <c r="K6" i="2"/>
  <c r="K7" i="2"/>
  <c r="K8" i="2"/>
  <c r="K9" i="2"/>
  <c r="T5" i="2" l="1"/>
  <c r="W5" i="2" s="1"/>
  <c r="X5" i="2" s="1"/>
  <c r="Z5" i="2" s="1"/>
  <c r="L5" i="2"/>
  <c r="T9" i="2"/>
  <c r="W9" i="2" s="1"/>
  <c r="X9" i="2" s="1"/>
  <c r="Z9" i="2" s="1"/>
  <c r="AA9" i="2" s="1"/>
  <c r="AA18" i="2" s="1"/>
  <c r="L9" i="2"/>
  <c r="T4" i="2"/>
  <c r="L4" i="2"/>
  <c r="T8" i="2"/>
  <c r="W8" i="2" s="1"/>
  <c r="X8" i="2" s="1"/>
  <c r="Z8" i="2" s="1"/>
  <c r="L8" i="2"/>
  <c r="T7" i="2"/>
  <c r="W7" i="2" s="1"/>
  <c r="X7" i="2" s="1"/>
  <c r="Z7" i="2" s="1"/>
  <c r="L7" i="2"/>
  <c r="T6" i="2"/>
  <c r="W6" i="2" s="1"/>
  <c r="X6" i="2" s="1"/>
  <c r="Z6" i="2" s="1"/>
  <c r="L6" i="2"/>
  <c r="K18" i="2"/>
  <c r="F22" i="2" s="1"/>
  <c r="T18" i="2" l="1"/>
  <c r="W4" i="2"/>
  <c r="L18" i="2"/>
  <c r="G22" i="2" s="1"/>
  <c r="W18" i="2" l="1"/>
  <c r="X4" i="2"/>
  <c r="Z4" i="2" l="1"/>
  <c r="Z18" i="2" s="1"/>
  <c r="G24" i="2" s="1"/>
  <c r="X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A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C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</commentList>
</comments>
</file>

<file path=xl/sharedStrings.xml><?xml version="1.0" encoding="utf-8"?>
<sst xmlns="http://schemas.openxmlformats.org/spreadsheetml/2006/main" count="88" uniqueCount="63">
  <si>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</si>
  <si>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</si>
  <si>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</si>
  <si>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</si>
  <si>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</si>
  <si>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</si>
  <si>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</si>
  <si>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</si>
  <si>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</si>
  <si>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</si>
  <si>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</si>
  <si>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</si>
  <si>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</si>
  <si>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</si>
  <si>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</si>
  <si>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</si>
  <si>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</si>
  <si>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</si>
  <si>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</si>
  <si>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</si>
  <si>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</si>
  <si>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</si>
  <si>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</si>
  <si>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</si>
  <si>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</si>
  <si>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</si>
  <si>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</si>
  <si>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</si>
  <si>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</si>
  <si>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</si>
  <si>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</si>
  <si>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</si>
  <si>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</si>
  <si>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</si>
  <si>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</si>
  <si>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</si>
  <si>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</si>
  <si>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Virtual electricity cost (SEK)</t>
  </si>
  <si>
    <t>Actual Electricity Cost (SEK)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</si>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</sst>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E28"/>
  <sheetViews>
    <sheetView tabSelected="1" workbookViewId="0">
      <selection activeCell="H10" sqref="H1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2" width="13.28515625" customWidth="1"/>
    <col min="13" max="13" width="10.28515625" customWidth="1"/>
    <col min="15" max="15" width="10" bestFit="1" customWidth="1"/>
    <col min="16" max="16" width="11.5703125" bestFit="1" customWidth="1"/>
    <col min="17" max="19" width="9.28515625" bestFit="1" customWidth="1"/>
    <col min="20" max="20" width="11.7109375" customWidth="1"/>
    <col min="21" max="21" width="10.28515625" customWidth="1"/>
    <col min="22" max="22" width="11" customWidth="1"/>
    <col min="24" max="24" width="11.5703125" customWidth="1"/>
    <col min="25" max="25" width="10" bestFit="1" customWidth="1"/>
    <col min="26" max="26" width="13.28515625" bestFit="1" customWidth="1"/>
    <col min="27" max="28" width="15.85546875" customWidth="1"/>
    <col min="29" max="29" width="11.85546875" customWidth="1"/>
  </cols>
  <sheetData>
    <row r="1" spans="1:31" x14ac:dyDescent="0.25">
      <c r="A1" s="10">
        <v>2020</v>
      </c>
      <c r="B1" s="10"/>
      <c r="C1" s="50" t="s">
        <v>1</v>
      </c>
      <c r="D1" s="50"/>
      <c r="E1" s="50"/>
      <c r="F1" s="50"/>
      <c r="G1" s="50"/>
      <c r="H1" s="50"/>
      <c r="I1" s="50" t="s">
        <v>2</v>
      </c>
      <c r="J1" s="50"/>
      <c r="K1" s="4"/>
      <c r="L1" s="4"/>
      <c r="M1" s="50" t="s">
        <v>24</v>
      </c>
      <c r="N1" s="50"/>
      <c r="O1" s="50"/>
      <c r="P1" s="50"/>
      <c r="Q1" s="50"/>
      <c r="R1" s="50"/>
      <c r="S1" s="50"/>
      <c r="T1" s="50" t="s">
        <v>55</v>
      </c>
      <c r="U1" s="50"/>
      <c r="V1" s="50"/>
      <c r="W1" s="50"/>
      <c r="X1" s="50"/>
      <c r="Y1" s="50"/>
      <c r="Z1" s="50"/>
      <c r="AA1" s="50"/>
      <c r="AB1" s="50"/>
    </row>
    <row r="2" spans="1:31" x14ac:dyDescent="0.25">
      <c r="C2" s="51" t="s">
        <v>20</v>
      </c>
      <c r="D2" s="51"/>
      <c r="E2" s="51"/>
      <c r="F2" s="51"/>
      <c r="G2" s="51"/>
      <c r="H2" s="51"/>
      <c r="I2" s="51" t="s">
        <v>57</v>
      </c>
      <c r="J2" s="51"/>
      <c r="M2" s="51" t="s">
        <v>32</v>
      </c>
      <c r="N2" s="51"/>
      <c r="O2" s="51"/>
      <c r="P2" s="51"/>
      <c r="Q2" s="51"/>
      <c r="R2" s="51"/>
      <c r="S2" s="51"/>
      <c r="T2" s="51" t="s">
        <v>56</v>
      </c>
      <c r="U2" s="51"/>
      <c r="V2" s="51"/>
      <c r="W2" s="51"/>
      <c r="X2" s="51"/>
      <c r="Y2" s="51"/>
      <c r="Z2" s="51"/>
      <c r="AA2" s="51"/>
      <c r="AB2" s="51"/>
    </row>
    <row r="3" spans="1:31" s="4" customFormat="1" ht="63.75" customHeight="1" x14ac:dyDescent="0.25">
      <c r="B3" s="11" t="s">
        <v>42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43</v>
      </c>
      <c r="I3" s="9" t="s">
        <v>49</v>
      </c>
      <c r="J3" s="9" t="s">
        <v>21</v>
      </c>
      <c r="K3" s="9" t="s">
        <v>22</v>
      </c>
      <c r="L3" s="9" t="s">
        <v>50</v>
      </c>
      <c r="M3" s="16" t="s">
        <v>25</v>
      </c>
      <c r="N3" s="16" t="s">
        <v>26</v>
      </c>
      <c r="O3" s="16" t="s">
        <v>27</v>
      </c>
      <c r="P3" s="17" t="s">
        <v>28</v>
      </c>
      <c r="Q3" s="17" t="s">
        <v>29</v>
      </c>
      <c r="R3" s="17" t="s">
        <v>30</v>
      </c>
      <c r="S3" s="16" t="s">
        <v>31</v>
      </c>
      <c r="T3" s="12" t="s">
        <v>37</v>
      </c>
      <c r="U3" s="12" t="s">
        <v>38</v>
      </c>
      <c r="V3" s="13" t="s">
        <v>33</v>
      </c>
      <c r="W3" s="12" t="s">
        <v>34</v>
      </c>
      <c r="X3" s="13" t="s">
        <v>35</v>
      </c>
      <c r="Y3" s="13" t="s">
        <v>36</v>
      </c>
      <c r="Z3" s="13" t="s">
        <v>41</v>
      </c>
      <c r="AA3" s="12" t="s">
        <v>44</v>
      </c>
      <c r="AB3" s="12" t="s">
        <v>60</v>
      </c>
      <c r="AC3" s="36" t="s">
        <v>53</v>
      </c>
      <c r="AD3" s="11"/>
      <c r="AE3" s="11"/>
    </row>
    <row r="4" spans="1:31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0" si="0">(G4/1000)+I4-J4</f>
        <v>2451</v>
      </c>
      <c r="L4" s="20">
        <f>K4-I4</f>
        <v>0</v>
      </c>
      <c r="M4" s="18">
        <v>0</v>
      </c>
      <c r="N4" s="18">
        <v>383.75</v>
      </c>
      <c r="O4" s="19">
        <v>36.5</v>
      </c>
      <c r="P4" s="19">
        <v>14.4</v>
      </c>
      <c r="Q4" s="19">
        <v>44.13</v>
      </c>
      <c r="R4" s="19"/>
      <c r="S4" s="19"/>
      <c r="T4" s="14">
        <f>(K4*(O4+P4+Q4)/100)+M4+N4</f>
        <v>2712.9353000000001</v>
      </c>
      <c r="U4" s="14">
        <f t="shared" ref="U4:U8" si="1">(I4*(O4+P4+Q4)/100)+M4+N4</f>
        <v>2712.9353000000001</v>
      </c>
      <c r="V4" s="14">
        <f>J4*(R4+S4)/100</f>
        <v>0</v>
      </c>
      <c r="W4" s="14">
        <f t="shared" ref="W4:W8" si="2">T4-U4</f>
        <v>0</v>
      </c>
      <c r="X4" s="14">
        <f>V4+W4</f>
        <v>0</v>
      </c>
      <c r="Y4" s="15">
        <f>J4*0.6</f>
        <v>0</v>
      </c>
      <c r="Z4" s="14">
        <f>Y4+X4</f>
        <v>0</v>
      </c>
      <c r="AA4" s="15"/>
      <c r="AB4" s="35">
        <f>(O4+P4+Q4)/100</f>
        <v>0.95030000000000003</v>
      </c>
      <c r="AC4" s="37">
        <v>0</v>
      </c>
    </row>
    <row r="5" spans="1:31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0" si="3">K5-I5</f>
        <v>0</v>
      </c>
      <c r="M5" s="18">
        <v>0</v>
      </c>
      <c r="N5" s="18">
        <v>383.75</v>
      </c>
      <c r="O5" s="19">
        <v>30.19</v>
      </c>
      <c r="P5" s="19">
        <v>14.4</v>
      </c>
      <c r="Q5" s="19">
        <v>44.13</v>
      </c>
      <c r="R5" s="19"/>
      <c r="S5" s="19"/>
      <c r="T5" s="14">
        <f t="shared" ref="T5:T10" si="4">(K5*(O5+P5+Q5)/100)+M5+N5</f>
        <v>2416.3252000000002</v>
      </c>
      <c r="U5" s="14">
        <f t="shared" si="1"/>
        <v>2416.3252000000002</v>
      </c>
      <c r="V5" s="14">
        <f t="shared" ref="V5:V9" si="5">J5*(R5+S5)/100</f>
        <v>0</v>
      </c>
      <c r="W5" s="14">
        <f t="shared" si="2"/>
        <v>0</v>
      </c>
      <c r="X5" s="14">
        <f t="shared" ref="X5:X9" si="6">V5+W5</f>
        <v>0</v>
      </c>
      <c r="Y5" s="15">
        <f t="shared" ref="Y5:Y10" si="7">J5*0.6</f>
        <v>0</v>
      </c>
      <c r="Z5" s="14">
        <f t="shared" ref="Z5:Z9" si="8">Y5+X5</f>
        <v>0</v>
      </c>
      <c r="AA5" s="15"/>
      <c r="AB5" s="35">
        <f t="shared" ref="AB5:AB10" si="9">(O5+P5+Q5)/100</f>
        <v>0.88719999999999999</v>
      </c>
      <c r="AC5" s="37">
        <v>0</v>
      </c>
    </row>
    <row r="6" spans="1:31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18">
        <v>0</v>
      </c>
      <c r="N6" s="18">
        <v>383.75</v>
      </c>
      <c r="O6" s="19">
        <v>24.06</v>
      </c>
      <c r="P6" s="19">
        <v>14.4</v>
      </c>
      <c r="Q6" s="19">
        <v>44.13</v>
      </c>
      <c r="R6" s="19"/>
      <c r="S6" s="19"/>
      <c r="T6" s="14">
        <f t="shared" si="4"/>
        <v>2227.9847</v>
      </c>
      <c r="U6" s="14">
        <f t="shared" si="1"/>
        <v>2227.9847</v>
      </c>
      <c r="V6" s="14">
        <f t="shared" si="5"/>
        <v>0</v>
      </c>
      <c r="W6" s="14">
        <f t="shared" si="2"/>
        <v>0</v>
      </c>
      <c r="X6" s="14">
        <f t="shared" si="6"/>
        <v>0</v>
      </c>
      <c r="Y6" s="15">
        <f t="shared" si="7"/>
        <v>0</v>
      </c>
      <c r="Z6" s="14">
        <f t="shared" si="8"/>
        <v>0</v>
      </c>
      <c r="AA6" s="15"/>
      <c r="AB6" s="35">
        <f t="shared" si="9"/>
        <v>0.82590000000000008</v>
      </c>
      <c r="AC6" s="37">
        <v>0</v>
      </c>
    </row>
    <row r="7" spans="1:31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18">
        <v>0</v>
      </c>
      <c r="N7" s="18">
        <v>383.75</v>
      </c>
      <c r="O7" s="19">
        <v>17.059999999999999</v>
      </c>
      <c r="P7" s="19">
        <v>14.4</v>
      </c>
      <c r="Q7" s="19">
        <v>44.13</v>
      </c>
      <c r="R7" s="19"/>
      <c r="S7" s="19"/>
      <c r="T7" s="14">
        <f t="shared" si="4"/>
        <v>1641.5676000000001</v>
      </c>
      <c r="U7" s="14">
        <f t="shared" si="1"/>
        <v>1641.5676000000001</v>
      </c>
      <c r="V7" s="14">
        <f t="shared" si="5"/>
        <v>0</v>
      </c>
      <c r="W7" s="14">
        <f t="shared" si="2"/>
        <v>0</v>
      </c>
      <c r="X7" s="14">
        <f t="shared" si="6"/>
        <v>0</v>
      </c>
      <c r="Y7" s="15">
        <f t="shared" si="7"/>
        <v>0</v>
      </c>
      <c r="Z7" s="14">
        <f t="shared" si="8"/>
        <v>0</v>
      </c>
      <c r="AA7" s="15"/>
      <c r="AB7" s="35">
        <f t="shared" si="9"/>
        <v>0.75590000000000002</v>
      </c>
      <c r="AC7" s="37">
        <v>0</v>
      </c>
    </row>
    <row r="8" spans="1:31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18">
        <v>0</v>
      </c>
      <c r="N8" s="18">
        <v>383.75</v>
      </c>
      <c r="O8" s="19">
        <v>22.54</v>
      </c>
      <c r="P8" s="19">
        <v>14.4</v>
      </c>
      <c r="Q8" s="19">
        <v>44.13</v>
      </c>
      <c r="R8" s="19"/>
      <c r="S8" s="19"/>
      <c r="T8" s="14">
        <f t="shared" si="4"/>
        <v>1564.1291999999999</v>
      </c>
      <c r="U8" s="14">
        <f t="shared" si="1"/>
        <v>1564.1291999999999</v>
      </c>
      <c r="V8" s="14">
        <f t="shared" si="5"/>
        <v>0</v>
      </c>
      <c r="W8" s="14">
        <f t="shared" si="2"/>
        <v>0</v>
      </c>
      <c r="X8" s="14">
        <f t="shared" si="6"/>
        <v>0</v>
      </c>
      <c r="Y8" s="15">
        <f t="shared" si="7"/>
        <v>0</v>
      </c>
      <c r="Z8" s="14">
        <f t="shared" si="8"/>
        <v>0</v>
      </c>
      <c r="AA8" s="15"/>
      <c r="AB8" s="35">
        <f t="shared" si="9"/>
        <v>0.81069999999999998</v>
      </c>
      <c r="AC8" s="37">
        <v>300</v>
      </c>
    </row>
    <row r="9" spans="1:31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18">
        <v>0</v>
      </c>
      <c r="N9" s="18">
        <v>383.75</v>
      </c>
      <c r="O9" s="19">
        <v>37.08</v>
      </c>
      <c r="P9" s="19">
        <v>14.4</v>
      </c>
      <c r="Q9" s="19">
        <v>44.13</v>
      </c>
      <c r="R9" s="19">
        <v>45.66</v>
      </c>
      <c r="S9" s="19">
        <v>2.92</v>
      </c>
      <c r="T9" s="14">
        <f t="shared" si="4"/>
        <v>1337.258969</v>
      </c>
      <c r="U9" s="14">
        <f>(I9*(O9+P9+Q9)/100)+M9+N9</f>
        <v>739.41920000000005</v>
      </c>
      <c r="V9" s="14">
        <f t="shared" si="5"/>
        <v>906.01699999999994</v>
      </c>
      <c r="W9" s="14">
        <f>T9-U9</f>
        <v>597.83976899999993</v>
      </c>
      <c r="X9" s="14">
        <f t="shared" si="6"/>
        <v>1503.856769</v>
      </c>
      <c r="Y9" s="15">
        <f t="shared" si="7"/>
        <v>1119</v>
      </c>
      <c r="Z9" s="14">
        <f t="shared" si="8"/>
        <v>2622.856769</v>
      </c>
      <c r="AA9" s="35">
        <f>Z9/(G9/1000)</f>
        <v>1.0532334663834333</v>
      </c>
      <c r="AB9" s="35">
        <f t="shared" si="9"/>
        <v>0.95609999999999995</v>
      </c>
      <c r="AC9" s="37">
        <v>300</v>
      </c>
    </row>
    <row r="10" spans="1:31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0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18">
        <v>0</v>
      </c>
      <c r="N10" s="18">
        <v>383.75</v>
      </c>
      <c r="O10" s="19">
        <v>17.03</v>
      </c>
      <c r="P10" s="19">
        <v>14.4</v>
      </c>
      <c r="Q10" s="19">
        <v>44.13</v>
      </c>
      <c r="R10" s="19">
        <v>21.45</v>
      </c>
      <c r="S10" s="18">
        <v>2.92</v>
      </c>
      <c r="T10" s="14">
        <f t="shared" si="4"/>
        <v>1093.8364339999998</v>
      </c>
      <c r="U10" s="14">
        <f>(I10*(O10+P10+Q10)/100)+M10+N10</f>
        <v>612.69679999999994</v>
      </c>
      <c r="V10" s="14">
        <f t="shared" ref="V10" si="11">J10*(R10+S10)/100</f>
        <v>485.20669999999996</v>
      </c>
      <c r="W10" s="14">
        <f>T10-U10</f>
        <v>481.13963399999989</v>
      </c>
      <c r="X10" s="14">
        <f t="shared" ref="X10" si="12">V10+W10</f>
        <v>966.34633399999984</v>
      </c>
      <c r="Y10" s="15">
        <f t="shared" ref="Y10" si="13">J10*0.6</f>
        <v>1194.5999999999999</v>
      </c>
      <c r="Z10" s="14">
        <f t="shared" ref="Z10" si="14">Y10+X10</f>
        <v>2160.9463339999998</v>
      </c>
      <c r="AA10" s="35">
        <f>Z10/(G10/1000)</f>
        <v>0.82235144086324308</v>
      </c>
      <c r="AB10" s="35">
        <f t="shared" ref="AB10" si="15">(O10+P10+Q10)/100</f>
        <v>0.75560000000000005</v>
      </c>
      <c r="AC10" s="37">
        <v>300</v>
      </c>
    </row>
    <row r="11" spans="1:31" x14ac:dyDescent="0.25">
      <c r="A11" s="2" t="s">
        <v>15</v>
      </c>
      <c r="B11" s="21">
        <v>2173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22">
        <f t="shared" si="10"/>
        <v>0</v>
      </c>
      <c r="I11" s="7"/>
      <c r="J11" s="7"/>
      <c r="K11" s="20"/>
      <c r="L11" s="20"/>
      <c r="M11" s="18">
        <v>0</v>
      </c>
      <c r="N11" s="18">
        <v>0</v>
      </c>
      <c r="O11" s="19"/>
      <c r="P11" s="19"/>
      <c r="Q11" s="19"/>
      <c r="R11" s="19"/>
      <c r="S11" s="18"/>
      <c r="T11" s="14"/>
      <c r="U11" s="14"/>
      <c r="V11" s="15"/>
      <c r="W11" s="15"/>
      <c r="X11" s="15"/>
      <c r="Y11" s="15"/>
      <c r="Z11" s="15"/>
      <c r="AA11" s="15"/>
      <c r="AB11" s="15"/>
      <c r="AC11" s="37"/>
    </row>
    <row r="12" spans="1:31" x14ac:dyDescent="0.25">
      <c r="A12" s="2" t="s">
        <v>16</v>
      </c>
      <c r="B12" s="21">
        <v>1454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2">
        <f t="shared" si="10"/>
        <v>0</v>
      </c>
      <c r="I12" s="7"/>
      <c r="J12" s="7"/>
      <c r="K12" s="20"/>
      <c r="L12" s="20"/>
      <c r="M12" s="18">
        <v>0</v>
      </c>
      <c r="N12" s="18">
        <v>0</v>
      </c>
      <c r="O12" s="19"/>
      <c r="P12" s="19"/>
      <c r="Q12" s="19"/>
      <c r="R12" s="19"/>
      <c r="S12" s="18"/>
      <c r="T12" s="14"/>
      <c r="U12" s="14"/>
      <c r="V12" s="15"/>
      <c r="W12" s="15"/>
      <c r="X12" s="15"/>
      <c r="Y12" s="15"/>
      <c r="Z12" s="15"/>
      <c r="AA12" s="15"/>
      <c r="AB12" s="15"/>
      <c r="AC12" s="37"/>
    </row>
    <row r="13" spans="1:31" x14ac:dyDescent="0.25">
      <c r="A13" s="2" t="s">
        <v>17</v>
      </c>
      <c r="B13" s="21">
        <v>696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2">
        <f t="shared" si="10"/>
        <v>0</v>
      </c>
      <c r="I13" s="7"/>
      <c r="J13" s="7"/>
      <c r="K13" s="20"/>
      <c r="L13" s="20"/>
      <c r="M13" s="18">
        <v>0</v>
      </c>
      <c r="N13" s="18">
        <v>0</v>
      </c>
      <c r="O13" s="19"/>
      <c r="P13" s="19"/>
      <c r="Q13" s="19"/>
      <c r="R13" s="19"/>
      <c r="S13" s="18"/>
      <c r="T13" s="14"/>
      <c r="U13" s="14"/>
      <c r="V13" s="15"/>
      <c r="W13" s="15"/>
      <c r="X13" s="15"/>
      <c r="Y13" s="15"/>
      <c r="Z13" s="15"/>
      <c r="AA13" s="15"/>
      <c r="AB13" s="15"/>
      <c r="AC13" s="37"/>
    </row>
    <row r="14" spans="1:31" x14ac:dyDescent="0.25">
      <c r="A14" s="2" t="s">
        <v>18</v>
      </c>
      <c r="B14" s="21">
        <v>227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2">
        <f t="shared" si="10"/>
        <v>0</v>
      </c>
      <c r="I14" s="7"/>
      <c r="J14" s="7"/>
      <c r="K14" s="20"/>
      <c r="L14" s="20"/>
      <c r="M14" s="18">
        <v>0</v>
      </c>
      <c r="N14" s="18">
        <v>0</v>
      </c>
      <c r="O14" s="19"/>
      <c r="P14" s="19"/>
      <c r="Q14" s="19"/>
      <c r="R14" s="19"/>
      <c r="S14" s="18"/>
      <c r="T14" s="14"/>
      <c r="U14" s="14"/>
      <c r="V14" s="15"/>
      <c r="W14" s="15"/>
      <c r="X14" s="15"/>
      <c r="Y14" s="15"/>
      <c r="Z14" s="15"/>
      <c r="AA14" s="15"/>
      <c r="AB14" s="15"/>
      <c r="AC14" s="37"/>
    </row>
    <row r="15" spans="1:31" x14ac:dyDescent="0.25">
      <c r="A15" s="2" t="s">
        <v>19</v>
      </c>
      <c r="B15" s="21">
        <v>117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2">
        <f t="shared" si="10"/>
        <v>0</v>
      </c>
      <c r="I15" s="7"/>
      <c r="J15" s="7"/>
      <c r="K15" s="20"/>
      <c r="L15" s="20"/>
      <c r="M15" s="18">
        <v>0</v>
      </c>
      <c r="N15" s="18">
        <v>0</v>
      </c>
      <c r="O15" s="19"/>
      <c r="P15" s="19"/>
      <c r="Q15" s="19"/>
      <c r="R15" s="19"/>
      <c r="S15" s="18"/>
      <c r="T15" s="14"/>
      <c r="U15" s="14"/>
      <c r="V15" s="15"/>
      <c r="W15" s="15"/>
      <c r="X15" s="15"/>
      <c r="Y15" s="15"/>
      <c r="Z15" s="15"/>
      <c r="AA15" s="15"/>
      <c r="AB15" s="15"/>
      <c r="AC15" s="37"/>
    </row>
    <row r="16" spans="1:31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18"/>
      <c r="N16" s="18"/>
      <c r="O16" s="19"/>
      <c r="P16" s="19"/>
      <c r="Q16" s="19"/>
      <c r="R16" s="19"/>
      <c r="S16" s="18"/>
      <c r="T16" s="14"/>
      <c r="U16" s="14"/>
      <c r="V16" s="15"/>
      <c r="W16" s="15"/>
      <c r="X16" s="15"/>
      <c r="Y16" s="15"/>
      <c r="Z16" s="15"/>
      <c r="AA16" s="15"/>
      <c r="AB16" s="15"/>
      <c r="AC16" s="37"/>
    </row>
    <row r="17" spans="1:29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9" t="s">
        <v>39</v>
      </c>
      <c r="N17" s="39" t="s">
        <v>39</v>
      </c>
      <c r="O17" s="39" t="s">
        <v>40</v>
      </c>
      <c r="P17" s="39" t="s">
        <v>40</v>
      </c>
      <c r="Q17" s="39" t="s">
        <v>40</v>
      </c>
      <c r="R17" s="39" t="s">
        <v>40</v>
      </c>
      <c r="S17" s="39" t="s">
        <v>40</v>
      </c>
      <c r="T17" s="39" t="s">
        <v>39</v>
      </c>
      <c r="U17" s="39" t="s">
        <v>39</v>
      </c>
      <c r="V17" s="39" t="s">
        <v>39</v>
      </c>
      <c r="W17" s="39" t="s">
        <v>39</v>
      </c>
      <c r="X17" s="39" t="s">
        <v>39</v>
      </c>
      <c r="Y17" s="39" t="s">
        <v>39</v>
      </c>
      <c r="Z17" s="39" t="s">
        <v>39</v>
      </c>
      <c r="AA17" s="39" t="s">
        <v>39</v>
      </c>
      <c r="AB17" s="39" t="s">
        <v>39</v>
      </c>
      <c r="AC17" s="39" t="s">
        <v>39</v>
      </c>
    </row>
    <row r="18" spans="1:29" ht="15.75" x14ac:dyDescent="0.25">
      <c r="A18" s="40" t="s">
        <v>23</v>
      </c>
      <c r="B18" s="41">
        <f>SUM(B4:B17)</f>
        <v>16657</v>
      </c>
      <c r="C18" s="42">
        <f>SUM(C4:C17)/1000</f>
        <v>1943.731</v>
      </c>
      <c r="D18" s="42">
        <f>SUM(D4:D17)/1000</f>
        <v>4064.223</v>
      </c>
      <c r="E18" s="42">
        <f>SUM(E4:E17)/1000</f>
        <v>881.39200000000005</v>
      </c>
      <c r="F18" s="42">
        <f>SUM(F4:F17)/1000</f>
        <v>1047.31</v>
      </c>
      <c r="G18" s="42">
        <f>SUM(G4:G17)/1000</f>
        <v>5118.0550000000003</v>
      </c>
      <c r="H18" s="42"/>
      <c r="I18" s="43">
        <f t="shared" ref="I18:N18" si="16">SUM(I4:I15)</f>
        <v>10770</v>
      </c>
      <c r="J18" s="43">
        <f t="shared" si="16"/>
        <v>3856</v>
      </c>
      <c r="K18" s="43">
        <f t="shared" si="16"/>
        <v>12032.055</v>
      </c>
      <c r="L18" s="43">
        <f t="shared" si="16"/>
        <v>1262.0549999999998</v>
      </c>
      <c r="M18" s="43">
        <f t="shared" si="16"/>
        <v>0</v>
      </c>
      <c r="N18" s="44">
        <f t="shared" si="16"/>
        <v>2686.25</v>
      </c>
      <c r="O18" s="44">
        <f>AVERAGE(O4:O15)</f>
        <v>26.351428571428574</v>
      </c>
      <c r="P18" s="44">
        <f>AVERAGE(P4:P15)</f>
        <v>14.400000000000002</v>
      </c>
      <c r="Q18" s="44">
        <f>AVERAGE(Q4:Q15)</f>
        <v>44.13</v>
      </c>
      <c r="R18" s="44">
        <f>AVERAGE(R4:R15)</f>
        <v>33.555</v>
      </c>
      <c r="S18" s="44">
        <f>AVERAGE(S4:S15)</f>
        <v>2.92</v>
      </c>
      <c r="T18" s="44">
        <f t="shared" ref="T18:Z18" si="17">SUM(T4:T15)</f>
        <v>12994.037402999998</v>
      </c>
      <c r="U18" s="44">
        <f t="shared" si="17"/>
        <v>11915.057999999999</v>
      </c>
      <c r="V18" s="44">
        <f t="shared" si="17"/>
        <v>1391.2237</v>
      </c>
      <c r="W18" s="44">
        <f t="shared" si="17"/>
        <v>1078.9794029999998</v>
      </c>
      <c r="X18" s="44">
        <f t="shared" si="17"/>
        <v>2470.2031029999998</v>
      </c>
      <c r="Y18" s="44">
        <f t="shared" si="17"/>
        <v>2313.6</v>
      </c>
      <c r="Z18" s="44">
        <f t="shared" si="17"/>
        <v>4783.8031030000002</v>
      </c>
      <c r="AA18" s="45">
        <f>AVERAGE(AA4:AA15)</f>
        <v>0.93779245362333818</v>
      </c>
      <c r="AB18" s="45">
        <f>AVERAGE(AB4:AB15)</f>
        <v>0.84881428571428585</v>
      </c>
      <c r="AC18" s="44">
        <f>SUM(AC4:AC15)</f>
        <v>900</v>
      </c>
    </row>
    <row r="19" spans="1:29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9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9" ht="36.75" customHeight="1" thickBot="1" x14ac:dyDescent="0.35">
      <c r="C21" s="46" t="s">
        <v>45</v>
      </c>
      <c r="D21" s="46" t="s">
        <v>46</v>
      </c>
      <c r="E21" s="46" t="s">
        <v>47</v>
      </c>
      <c r="F21" s="46" t="s">
        <v>48</v>
      </c>
      <c r="G21" s="46" t="s">
        <v>51</v>
      </c>
      <c r="I21" s="6"/>
      <c r="J21" s="6"/>
      <c r="K21" s="8" t="s">
        <v>58</v>
      </c>
      <c r="L21" s="6"/>
      <c r="M21" s="6"/>
      <c r="N21" s="52" t="s">
        <v>61</v>
      </c>
      <c r="O21" s="52"/>
      <c r="P21" s="6"/>
      <c r="Q21" s="6"/>
      <c r="R21" s="6"/>
      <c r="S21" s="6"/>
      <c r="T21" s="6"/>
    </row>
    <row r="22" spans="1:29" ht="17.25" thickTop="1" thickBot="1" x14ac:dyDescent="0.3">
      <c r="C22" s="47">
        <f>G18</f>
        <v>5118.0550000000003</v>
      </c>
      <c r="D22" s="47">
        <f>J18</f>
        <v>3856</v>
      </c>
      <c r="E22" s="47">
        <f>I18</f>
        <v>10770</v>
      </c>
      <c r="F22" s="47">
        <f>K18</f>
        <v>12032.055</v>
      </c>
      <c r="G22" s="47">
        <f>L18</f>
        <v>1262.0549999999998</v>
      </c>
      <c r="H22" t="s">
        <v>0</v>
      </c>
      <c r="I22" s="6"/>
      <c r="J22" s="6"/>
      <c r="K22" s="34">
        <v>0</v>
      </c>
      <c r="L22" s="6"/>
      <c r="M22" s="6"/>
      <c r="N22" s="53">
        <f>G24/(G18)</f>
        <v>0.93469161683491087</v>
      </c>
      <c r="O22" s="53"/>
      <c r="P22" s="6"/>
      <c r="Q22" s="6"/>
      <c r="R22" s="6"/>
      <c r="S22" s="6"/>
      <c r="T22" s="6"/>
    </row>
    <row r="23" spans="1:29" x14ac:dyDescent="0.25">
      <c r="C23" s="23"/>
      <c r="D23" s="24"/>
      <c r="E23" s="24"/>
      <c r="F23" s="24"/>
      <c r="G23" s="25"/>
      <c r="K23" s="33" t="s">
        <v>59</v>
      </c>
      <c r="N23" s="5" t="s">
        <v>62</v>
      </c>
    </row>
    <row r="24" spans="1:29" ht="21" x14ac:dyDescent="0.35">
      <c r="C24" s="26" t="s">
        <v>52</v>
      </c>
      <c r="D24" s="27"/>
      <c r="E24" s="27"/>
      <c r="F24" s="27"/>
      <c r="G24" s="49">
        <f>Z18+K22</f>
        <v>4783.8031030000002</v>
      </c>
    </row>
    <row r="25" spans="1:29" ht="15.75" thickBot="1" x14ac:dyDescent="0.3">
      <c r="C25" s="28"/>
      <c r="D25" s="29"/>
      <c r="E25" s="30"/>
      <c r="F25" s="30"/>
      <c r="G25" s="31"/>
    </row>
    <row r="26" spans="1:29" x14ac:dyDescent="0.25">
      <c r="C26" s="23"/>
      <c r="D26" s="24"/>
      <c r="E26" s="24"/>
      <c r="F26" s="24"/>
      <c r="G26" s="25"/>
    </row>
    <row r="27" spans="1:29" ht="21" x14ac:dyDescent="0.35">
      <c r="C27" s="32" t="s">
        <v>54</v>
      </c>
      <c r="D27" s="1"/>
      <c r="E27" s="1"/>
      <c r="F27" s="1"/>
      <c r="G27" s="48">
        <f>G24-AC18</f>
        <v>3883.8031030000002</v>
      </c>
    </row>
    <row r="28" spans="1:29" ht="15.75" thickBot="1" x14ac:dyDescent="0.3">
      <c r="C28" s="28"/>
      <c r="D28" s="29"/>
      <c r="E28" s="29"/>
      <c r="F28" s="29"/>
      <c r="G28" s="31"/>
    </row>
  </sheetData>
  <mergeCells count="10">
    <mergeCell ref="N21:O21"/>
    <mergeCell ref="N22:O22"/>
    <mergeCell ref="T1:AB1"/>
    <mergeCell ref="T2:AB2"/>
    <mergeCell ref="I2:J2"/>
    <mergeCell ref="C1:H1"/>
    <mergeCell ref="C2:H2"/>
    <mergeCell ref="I1:J1"/>
    <mergeCell ref="M1:S1"/>
    <mergeCell ref="M2:S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2020-08-06T13:09:56Z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