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k\Downloads\"/>
    </mc:Choice>
  </mc:AlternateContent>
  <xr:revisionPtr revIDLastSave="0" documentId="13_ncr:1_{D1C00BA2-094A-4C77-B3F6-C02A26E24401}" xr6:coauthVersionLast="43" xr6:coauthVersionMax="43" xr10:uidLastSave="{00000000-0000-0000-0000-000000000000}"/>
  <bookViews>
    <workbookView xWindow="-120" yWindow="-120" windowWidth="20730" windowHeight="11160" xr2:uid="{C86EFC97-3DAF-45F9-A114-06D5C8C46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H12" i="1"/>
  <c r="K11" i="1" l="1"/>
  <c r="O44" i="1"/>
  <c r="O40" i="1"/>
  <c r="Y3" i="1"/>
  <c r="Y4" i="1" s="1"/>
  <c r="V4" i="1"/>
  <c r="W4" i="1" s="1"/>
  <c r="W3" i="1"/>
  <c r="K14" i="1"/>
  <c r="V5" i="1" l="1"/>
  <c r="Z3" i="1"/>
  <c r="Y5" i="1"/>
  <c r="Z4" i="1"/>
  <c r="Q3" i="1"/>
  <c r="R3" i="1" s="1"/>
  <c r="N4" i="1"/>
  <c r="O4" i="1" s="1"/>
  <c r="K17" i="1"/>
  <c r="O3" i="1"/>
  <c r="H17" i="1"/>
  <c r="K16" i="1"/>
  <c r="H14" i="1"/>
  <c r="H10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W5" i="1" l="1"/>
  <c r="V6" i="1" s="1"/>
  <c r="V7" i="1" s="1"/>
  <c r="V8" i="1" s="1"/>
  <c r="Z5" i="1"/>
  <c r="Y6" i="1" s="1"/>
  <c r="Y7" i="1" s="1"/>
  <c r="Y8" i="1" s="1"/>
  <c r="Q4" i="1"/>
  <c r="Q5" i="1" s="1"/>
  <c r="R5" i="1" s="1"/>
  <c r="N5" i="1"/>
  <c r="H40" i="1"/>
  <c r="H46" i="1" s="1"/>
  <c r="H47" i="1" s="1"/>
  <c r="H16" i="1"/>
  <c r="H15" i="1"/>
  <c r="H11" i="1"/>
  <c r="H13" i="1" s="1"/>
  <c r="R4" i="1" l="1"/>
  <c r="Z6" i="1"/>
  <c r="Q6" i="1"/>
  <c r="Q7" i="1" s="1"/>
  <c r="Q8" i="1" s="1"/>
  <c r="O5" i="1"/>
  <c r="H18" i="1"/>
  <c r="H19" i="1" s="1"/>
  <c r="Z7" i="1" l="1"/>
  <c r="R6" i="1"/>
  <c r="N6" i="1"/>
  <c r="N7" i="1" s="1"/>
  <c r="N8" i="1" s="1"/>
  <c r="R7" i="1"/>
  <c r="Z8" i="1" l="1"/>
  <c r="Y9" i="1" s="1"/>
  <c r="Y10" i="1" s="1"/>
  <c r="Y11" i="1" s="1"/>
  <c r="O7" i="1"/>
  <c r="W6" i="1"/>
  <c r="O8" i="1"/>
  <c r="R8" i="1"/>
  <c r="Q9" i="1" s="1"/>
  <c r="Q10" i="1" s="1"/>
  <c r="Q11" i="1" s="1"/>
  <c r="Z9" i="1" l="1"/>
  <c r="W7" i="1"/>
  <c r="R9" i="1"/>
  <c r="Z10" i="1" l="1"/>
  <c r="W8" i="1"/>
  <c r="V9" i="1" s="1"/>
  <c r="V10" i="1" s="1"/>
  <c r="V11" i="1" s="1"/>
  <c r="R10" i="1"/>
  <c r="O6" i="1"/>
  <c r="Z11" i="1" l="1"/>
  <c r="Y12" i="1" s="1"/>
  <c r="Y13" i="1" s="1"/>
  <c r="Y14" i="1" s="1"/>
  <c r="W9" i="1"/>
  <c r="N9" i="1"/>
  <c r="N10" i="1" s="1"/>
  <c r="N11" i="1" s="1"/>
  <c r="R11" i="1"/>
  <c r="Q12" i="1" s="1"/>
  <c r="Q13" i="1" s="1"/>
  <c r="Q14" i="1" s="1"/>
  <c r="Z12" i="1" l="1"/>
  <c r="W10" i="1"/>
  <c r="O11" i="1"/>
  <c r="O9" i="1"/>
  <c r="O10" i="1"/>
  <c r="R12" i="1"/>
  <c r="Z14" i="1" l="1"/>
  <c r="Z13" i="1"/>
  <c r="W11" i="1"/>
  <c r="V12" i="1" s="1"/>
  <c r="V13" i="1" s="1"/>
  <c r="V14" i="1" s="1"/>
  <c r="N12" i="1"/>
  <c r="O12" i="1" s="1"/>
  <c r="R13" i="1"/>
  <c r="R14" i="1"/>
  <c r="N13" i="1" l="1"/>
  <c r="N14" i="1" s="1"/>
  <c r="O14" i="1" s="1"/>
  <c r="Z15" i="1"/>
  <c r="W12" i="1"/>
  <c r="O13" i="1"/>
  <c r="O15" i="1" s="1"/>
  <c r="R15" i="1"/>
  <c r="K10" i="1" l="1"/>
  <c r="K13" i="1" s="1"/>
  <c r="O38" i="1"/>
  <c r="O39" i="1" s="1"/>
  <c r="W13" i="1"/>
  <c r="W14" i="1"/>
  <c r="W15" i="1" s="1"/>
  <c r="K15" i="1"/>
  <c r="O41" i="1" l="1"/>
  <c r="O45" i="1" s="1"/>
  <c r="O46" i="1" s="1"/>
  <c r="K18" i="1"/>
  <c r="K19" i="1" s="1"/>
</calcChain>
</file>

<file path=xl/sharedStrings.xml><?xml version="1.0" encoding="utf-8"?>
<sst xmlns="http://schemas.openxmlformats.org/spreadsheetml/2006/main" count="70" uniqueCount="47">
  <si>
    <t>Average card Balance</t>
  </si>
  <si>
    <t>loss rate</t>
  </si>
  <si>
    <t>Membership fee per Card</t>
  </si>
  <si>
    <t>Operating cost per card</t>
  </si>
  <si>
    <t>Affiliation fee per Card</t>
  </si>
  <si>
    <t>Interest Rate per card</t>
  </si>
  <si>
    <t>Cost of Fund</t>
  </si>
  <si>
    <t>Assumptions:</t>
  </si>
  <si>
    <t>Scenario 1:</t>
  </si>
  <si>
    <t xml:space="preserve">  i) Interest rate is simple interest.</t>
  </si>
  <si>
    <t xml:space="preserve">  ii) Interest is calculated on a daily basis.</t>
  </si>
  <si>
    <t xml:space="preserve">  iii) Average card balance is average end of month balance.</t>
  </si>
  <si>
    <t xml:space="preserve">  iv) All members are more than a year old.</t>
  </si>
  <si>
    <t>Interest</t>
  </si>
  <si>
    <t>Membership Fee</t>
  </si>
  <si>
    <t>Loss Rate</t>
  </si>
  <si>
    <t>Operating Cost</t>
  </si>
  <si>
    <t>Affiliation Cost</t>
  </si>
  <si>
    <t>Revenue</t>
  </si>
  <si>
    <t>Profit</t>
  </si>
  <si>
    <t>Interest on default</t>
  </si>
  <si>
    <t>Q1: Solution</t>
  </si>
  <si>
    <t>Increase in Affiliation cost of Rs 20 per member</t>
  </si>
  <si>
    <t>Cost of Purcase</t>
  </si>
  <si>
    <t>(For Affiliated Company)</t>
  </si>
  <si>
    <t>Q5: Solution</t>
  </si>
  <si>
    <t>scenario 2</t>
  </si>
  <si>
    <t>1.  Card Holders</t>
  </si>
  <si>
    <t>scenario 1</t>
  </si>
  <si>
    <t>Scenario 2:</t>
  </si>
  <si>
    <t xml:space="preserve">  i) Interest rate is compounded quarterly.</t>
  </si>
  <si>
    <t xml:space="preserve">  ii) Interest is calculated on a monthly basis.</t>
  </si>
  <si>
    <t xml:space="preserve">  iii) Membership grows at 5% month on month.</t>
  </si>
  <si>
    <t xml:space="preserve">  iv) Card balance grows at 5% per month for each member.</t>
  </si>
  <si>
    <t xml:space="preserve">  v)  Average card balance is average end of month balance.</t>
  </si>
  <si>
    <t xml:space="preserve">Q3 </t>
  </si>
  <si>
    <t>If you have a credit limit of $5,000 and keep a balance of $4,000 on your credit card, your credit utilization is 80%, which is extremely high. This tells creditors and lenders you aren't responsible with credit and you become a high risk of defaulting on a future loan or credit card payment. A low credit utilization proves to creditors and lenders that a cardholder is able to manage credit responsibly.</t>
  </si>
  <si>
    <t>[Important: Talk to your credit card company to increase your limit, as this will decrease your credit utilization.]</t>
  </si>
  <si>
    <t>Maintaining a high credit card balance can lead to disaster. If an unexpected emergency arises, a high balance reduces your ability to use a credit card. It also increases the chance of increasing your debt load, using risky financial products or paying late fees.</t>
  </si>
  <si>
    <t>SI(scenario 1)</t>
  </si>
  <si>
    <t>CI(scenario 2)</t>
  </si>
  <si>
    <t>int</t>
  </si>
  <si>
    <t>loss</t>
  </si>
  <si>
    <t>int  lost</t>
  </si>
  <si>
    <t>int lost</t>
  </si>
  <si>
    <t>balance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</si>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</sst>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Border="1" applyAlignment="1">
      <alignment horizontal="left" vertical="top" wrapText="1" indent="1"/>
    </xf>
    <xf numFmtId="0" fontId="0" fillId="2" borderId="0" xfId="1" applyFont="1"/>
    <xf numFmtId="9" fontId="0" fillId="2" borderId="0" xfId="1" applyNumberFormat="1" applyFont="1"/>
    <xf numFmtId="1" fontId="0" fillId="2" borderId="0" xfId="1" applyNumberFormat="1" applyFont="1"/>
    <xf numFmtId="10" fontId="0" fillId="2" borderId="0" xfId="1" applyNumberFormat="1" applyFont="1"/>
    <xf numFmtId="0" fontId="0" fillId="0" borderId="0" xfId="0" applyFont="1"/>
  </cellXfs>
  <cellStyles count="2">
    <cellStyle name="40% - Accent2" xfId="1" builtinId="35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 Light"/>
        <family val="2"/>
        <scheme val="maj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 Light"/>
        <family val="2"/>
        <scheme val="maj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 Light"/>
        <family val="2"/>
        <scheme val="maj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border outline="0">
        <left style="medium">
          <color rgb="FFDDDDDD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110434</xdr:colOff>
      <xdr:row>17</xdr:row>
      <xdr:rowOff>13804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FF8AD7-D997-4BB0-9C07-4459E74D2ADB}"/>
            </a:ext>
          </a:extLst>
        </xdr:cNvPr>
        <xdr:cNvSpPr txBox="1"/>
      </xdr:nvSpPr>
      <xdr:spPr>
        <a:xfrm>
          <a:off x="6998804" y="32992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5CF3C-676A-42C2-9EE1-D7B58FF2C86D}" name="Table3" displayName="Table3" ref="D2:D6" totalsRowShown="0" headerRowDxfId="8" dataDxfId="7">
  <autoFilter ref="D2:D6" xr:uid="{2EAF3F32-08E8-443F-872F-2C1BBB47288D}"/>
  <tableColumns count="1">
    <tableColumn id="1" xr3:uid="{D487859D-0EC4-4DA0-A30B-566AF9010BA2}" name="Scenario 1:" dataDxfId="9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FBE4E-1348-4269-9D18-39A0D01A92B8}" name="Table4" displayName="Table4" ref="D8:D13" totalsRowShown="0" headerRowDxfId="5" dataDxfId="4" tableBorderDxfId="10">
  <autoFilter ref="D8:D13" xr:uid="{2D1E259D-5DB9-40E1-9DB4-F5F306373F59}"/>
  <tableColumns count="1">
    <tableColumn id="1" xr3:uid="{422AF089-9193-4159-A94E-F047A6B8B302}" name="Scenario 2:" dataDxfId="6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646A1F-8C47-4DEE-80BA-7D20F34270F7}" name="Table5" displayName="Table5" ref="A11:B12" totalsRowShown="0" headerRowDxfId="1" dataDxfId="0">
  <autoFilter ref="A11:B12" xr:uid="{1FF1F577-2F44-490B-80B9-C3D812357712}"/>
  <tableColumns count="2">
    <tableColumn id="1" xr3:uid="{9BD960E4-C5B8-4488-B68C-A9682958E6B4}" name="Assumptions:" dataDxfId="3"/>
    <tableColumn id="2" xr3:uid="{DE80A0C1-C098-412B-8DF6-BBC2F2608AB9}" name="Column1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405B-1804-4A79-8003-8DBD72F09D63}">
  <dimension ref="A1:Z49"/>
  <sheetViews>
    <sheetView tabSelected="1" topLeftCell="J42" zoomScale="98" zoomScaleNormal="98" workbookViewId="0">
      <selection activeCell="D19" sqref="D19"/>
    </sheetView>
  </sheetViews>
  <sheetFormatPr defaultRowHeight="15" x14ac:dyDescent="0.25"/>
  <cols>
    <col min="1" max="1" width="30.28515625" style="1" bestFit="1" customWidth="1"/>
    <col min="2" max="2" width="11.28515625" style="1" customWidth="1"/>
    <col min="3" max="3" width="9.140625" style="1"/>
    <col min="4" max="4" width="63.140625" style="1" bestFit="1" customWidth="1"/>
    <col min="5" max="5" width="9.140625" style="1"/>
    <col min="6" max="6" width="49.85546875" style="1" customWidth="1"/>
    <col min="7" max="7" width="30.28515625" style="1" customWidth="1"/>
    <col min="8" max="8" width="13.42578125" style="1" bestFit="1" customWidth="1"/>
    <col min="9" max="9" width="16.28515625" style="1" customWidth="1"/>
    <col min="10" max="10" width="9.140625" style="1"/>
    <col min="11" max="11" width="18" style="1" bestFit="1" customWidth="1"/>
    <col min="12" max="12" width="9.140625" style="1"/>
    <col min="13" max="13" width="15.85546875" style="1" bestFit="1" customWidth="1"/>
    <col min="14" max="14" width="23.140625" style="1" bestFit="1" customWidth="1"/>
    <col min="15" max="15" width="18" style="1" bestFit="1" customWidth="1"/>
    <col min="16" max="16" width="16.42578125" style="1" customWidth="1"/>
    <col min="17" max="21" width="9.140625" style="1"/>
    <col min="22" max="22" width="23.140625" style="1" bestFit="1" customWidth="1"/>
    <col min="23" max="23" width="15" style="1" bestFit="1" customWidth="1"/>
    <col min="24" max="16384" width="9.140625" style="1"/>
  </cols>
  <sheetData>
    <row r="1" spans="1:26" x14ac:dyDescent="0.25">
      <c r="N1" s="1" t="s">
        <v>0</v>
      </c>
      <c r="O1" s="1">
        <v>1000</v>
      </c>
      <c r="V1" s="1" t="s">
        <v>0</v>
      </c>
      <c r="W1" s="1">
        <v>2000</v>
      </c>
    </row>
    <row r="2" spans="1:26" x14ac:dyDescent="0.25">
      <c r="A2" s="4" t="s">
        <v>0</v>
      </c>
      <c r="B2" s="4">
        <v>1000</v>
      </c>
      <c r="D2" s="1" t="s">
        <v>8</v>
      </c>
      <c r="N2" s="1" t="s">
        <v>45</v>
      </c>
      <c r="O2" s="1" t="s">
        <v>41</v>
      </c>
      <c r="Q2" s="1" t="s">
        <v>42</v>
      </c>
      <c r="R2" s="1" t="s">
        <v>43</v>
      </c>
      <c r="V2" s="1" t="s">
        <v>45</v>
      </c>
      <c r="W2" s="1" t="s">
        <v>41</v>
      </c>
      <c r="Y2" s="1" t="s">
        <v>42</v>
      </c>
      <c r="Z2" s="1" t="s">
        <v>44</v>
      </c>
    </row>
    <row r="3" spans="1:26" x14ac:dyDescent="0.25">
      <c r="A3" s="4" t="s">
        <v>5</v>
      </c>
      <c r="B3" s="5">
        <v>0.15</v>
      </c>
      <c r="D3" s="1" t="s">
        <v>9</v>
      </c>
      <c r="M3" s="1">
        <v>1</v>
      </c>
      <c r="N3" s="1">
        <v>1000</v>
      </c>
      <c r="O3" s="1">
        <f>N3*(0.15/12)</f>
        <v>12.499999999999998</v>
      </c>
      <c r="Q3" s="1">
        <f>N3*0.03</f>
        <v>30</v>
      </c>
      <c r="R3" s="1">
        <f>Q3*(0.15/12)</f>
        <v>0.37499999999999994</v>
      </c>
      <c r="V3" s="1">
        <v>2000</v>
      </c>
      <c r="W3" s="1">
        <f>V3*(0.15/12)</f>
        <v>24.999999999999996</v>
      </c>
      <c r="Y3" s="1">
        <f>V3*0.03</f>
        <v>60</v>
      </c>
      <c r="Z3" s="1">
        <f>Y3*(0.15/12)</f>
        <v>0.74999999999999989</v>
      </c>
    </row>
    <row r="4" spans="1:26" x14ac:dyDescent="0.25">
      <c r="A4" s="4" t="s">
        <v>2</v>
      </c>
      <c r="B4" s="4">
        <v>20</v>
      </c>
      <c r="D4" s="1" t="s">
        <v>10</v>
      </c>
      <c r="M4" s="1">
        <f>M3+1</f>
        <v>2</v>
      </c>
      <c r="N4" s="1">
        <f>N3*1.05</f>
        <v>1050</v>
      </c>
      <c r="O4" s="1">
        <f t="shared" ref="O4:O14" si="0">N4*(0.15/12)</f>
        <v>13.124999999999998</v>
      </c>
      <c r="Q4" s="1">
        <f>Q3*1.05</f>
        <v>31.5</v>
      </c>
      <c r="R4" s="1">
        <f t="shared" ref="R4:R14" si="1">Q4*(0.15/12)</f>
        <v>0.39374999999999999</v>
      </c>
      <c r="V4" s="1">
        <f>V3*1.05</f>
        <v>2100</v>
      </c>
      <c r="W4" s="1">
        <f t="shared" ref="W4:W14" si="2">V4*(0.15/12)</f>
        <v>26.249999999999996</v>
      </c>
      <c r="Y4" s="1">
        <f>Y3*1.05</f>
        <v>63</v>
      </c>
      <c r="Z4" s="1">
        <f t="shared" ref="Z4:Z14" si="3">Y4*(0.15/12)</f>
        <v>0.78749999999999998</v>
      </c>
    </row>
    <row r="5" spans="1:26" x14ac:dyDescent="0.25">
      <c r="A5" s="4" t="s">
        <v>1</v>
      </c>
      <c r="B5" s="5">
        <v>0.03</v>
      </c>
      <c r="D5" s="1" t="s">
        <v>11</v>
      </c>
      <c r="M5" s="1">
        <f t="shared" ref="M5:M14" si="4">M4+1</f>
        <v>3</v>
      </c>
      <c r="N5" s="1">
        <f>N4*1.05</f>
        <v>1102.5</v>
      </c>
      <c r="O5" s="1">
        <f t="shared" si="0"/>
        <v>13.781249999999998</v>
      </c>
      <c r="Q5" s="1">
        <f>Q4*1.05</f>
        <v>33.075000000000003</v>
      </c>
      <c r="R5" s="1">
        <f t="shared" si="1"/>
        <v>0.41343750000000001</v>
      </c>
      <c r="V5" s="1">
        <f>V4*1.05</f>
        <v>2205</v>
      </c>
      <c r="W5" s="1">
        <f t="shared" si="2"/>
        <v>27.562499999999996</v>
      </c>
      <c r="Y5" s="1">
        <f>Y4*1.05</f>
        <v>66.150000000000006</v>
      </c>
      <c r="Z5" s="1">
        <f t="shared" si="3"/>
        <v>0.82687500000000003</v>
      </c>
    </row>
    <row r="6" spans="1:26" x14ac:dyDescent="0.25">
      <c r="A6" s="4" t="s">
        <v>3</v>
      </c>
      <c r="B6" s="4">
        <v>25</v>
      </c>
      <c r="D6" s="1" t="s">
        <v>12</v>
      </c>
      <c r="M6" s="1">
        <f t="shared" si="4"/>
        <v>4</v>
      </c>
      <c r="N6" s="1">
        <f>(N5+SUM($O$3:$O$5))*1.05</f>
        <v>1199.0015625000001</v>
      </c>
      <c r="O6" s="1">
        <f t="shared" si="0"/>
        <v>14.987519531249999</v>
      </c>
      <c r="Q6" s="1">
        <f>(Q5+SUM($R$3:$R$5))*1.05</f>
        <v>35.970046875000001</v>
      </c>
      <c r="R6" s="1">
        <f t="shared" si="1"/>
        <v>0.44962558593749996</v>
      </c>
      <c r="V6" s="1">
        <f>(V5+SUM($W$3:$W$5))*1.05</f>
        <v>2398.0031250000002</v>
      </c>
      <c r="W6" s="1">
        <f t="shared" si="2"/>
        <v>29.975039062499999</v>
      </c>
      <c r="Y6" s="1">
        <f>(Y5+SUM($Z$3:$Z$5))*1.05</f>
        <v>71.940093750000003</v>
      </c>
      <c r="Z6" s="1">
        <f t="shared" si="3"/>
        <v>0.89925117187499992</v>
      </c>
    </row>
    <row r="7" spans="1:26" x14ac:dyDescent="0.25">
      <c r="A7" s="4" t="s">
        <v>4</v>
      </c>
      <c r="B7" s="6">
        <v>10</v>
      </c>
      <c r="M7" s="1">
        <f t="shared" si="4"/>
        <v>5</v>
      </c>
      <c r="N7" s="1">
        <f t="shared" ref="N7:N8" si="5">(N6+SUM($O$3:$O$5))*1.05</f>
        <v>1300.3282031250001</v>
      </c>
      <c r="O7" s="1">
        <f t="shared" si="0"/>
        <v>16.254102539062501</v>
      </c>
      <c r="Q7" s="1">
        <f>(Q6+SUM($R$3:$R$5))*1.05</f>
        <v>39.009846093749999</v>
      </c>
      <c r="R7" s="1">
        <f t="shared" si="1"/>
        <v>0.48762307617187495</v>
      </c>
      <c r="V7" s="1">
        <f>(V6+SUM($W$3:$W$5))*1.05</f>
        <v>2600.6564062500001</v>
      </c>
      <c r="W7" s="1">
        <f t="shared" si="2"/>
        <v>32.508205078125002</v>
      </c>
      <c r="Y7" s="1">
        <f>(Y6+SUM($Z$3:$Z$5))*1.05</f>
        <v>78.019692187499999</v>
      </c>
      <c r="Z7" s="1">
        <f t="shared" si="3"/>
        <v>0.97524615234374989</v>
      </c>
    </row>
    <row r="8" spans="1:26" x14ac:dyDescent="0.25">
      <c r="A8" s="4" t="s">
        <v>6</v>
      </c>
      <c r="B8" s="7">
        <v>6.5000000000000002E-2</v>
      </c>
      <c r="D8" s="3" t="s">
        <v>29</v>
      </c>
      <c r="G8" s="2" t="s">
        <v>21</v>
      </c>
      <c r="M8" s="1">
        <f t="shared" si="4"/>
        <v>6</v>
      </c>
      <c r="N8" s="1">
        <f t="shared" si="5"/>
        <v>1406.7211757812502</v>
      </c>
      <c r="O8" s="1">
        <f t="shared" si="0"/>
        <v>17.584014697265626</v>
      </c>
      <c r="Q8" s="1">
        <f>(Q7+SUM($R$3:$R$5))*1.05</f>
        <v>42.201635273437496</v>
      </c>
      <c r="R8" s="1">
        <f t="shared" si="1"/>
        <v>0.52752044091796868</v>
      </c>
      <c r="V8" s="1">
        <f>(V7+SUM($W$3:$W$5))*1.05</f>
        <v>2813.4423515625003</v>
      </c>
      <c r="W8" s="1">
        <f t="shared" si="2"/>
        <v>35.168029394531253</v>
      </c>
      <c r="Y8" s="1">
        <f>(Y7+SUM($Z$3:$Z$5))*1.05</f>
        <v>84.403270546874992</v>
      </c>
      <c r="Z8" s="1">
        <f t="shared" si="3"/>
        <v>1.0550408818359374</v>
      </c>
    </row>
    <row r="9" spans="1:26" x14ac:dyDescent="0.25">
      <c r="D9" s="3" t="s">
        <v>30</v>
      </c>
      <c r="H9" s="2" t="s">
        <v>39</v>
      </c>
      <c r="K9" s="2" t="s">
        <v>40</v>
      </c>
      <c r="M9" s="1">
        <f t="shared" si="4"/>
        <v>7</v>
      </c>
      <c r="N9" s="1">
        <f>(N8+SUM($O$3:$O$5)+SUM($O$6:$O$8))*1.05</f>
        <v>1569.7007156762697</v>
      </c>
      <c r="O9" s="1">
        <f t="shared" si="0"/>
        <v>19.621258945953372</v>
      </c>
      <c r="Q9" s="1">
        <f>(Q8+SUM($R$3:$R$5)+SUM($R$6:$R$8))*1.05</f>
        <v>47.091021470288084</v>
      </c>
      <c r="R9" s="1">
        <f t="shared" si="1"/>
        <v>0.58863776837860105</v>
      </c>
      <c r="V9" s="1">
        <f>(V8+SUM($W$3:$W$5)+SUM($W$6:$W$8))*1.05</f>
        <v>3139.4014313525395</v>
      </c>
      <c r="W9" s="1">
        <f t="shared" si="2"/>
        <v>39.242517891906743</v>
      </c>
      <c r="Y9" s="1">
        <f>(Y8+SUM($Z$3:$Z$5)+SUM($Z$6:$Z$8))*1.05</f>
        <v>94.182042940576167</v>
      </c>
      <c r="Z9" s="1">
        <f t="shared" si="3"/>
        <v>1.1772755367572021</v>
      </c>
    </row>
    <row r="10" spans="1:26" x14ac:dyDescent="0.25">
      <c r="D10" s="3" t="s">
        <v>31</v>
      </c>
      <c r="G10" s="1" t="s">
        <v>13</v>
      </c>
      <c r="H10" s="1">
        <f>(1000/30)*0.15*100*360</f>
        <v>180000</v>
      </c>
      <c r="K10" s="1">
        <f>O15*12*100</f>
        <v>294708.09150319564</v>
      </c>
      <c r="M10" s="1">
        <f t="shared" si="4"/>
        <v>8</v>
      </c>
      <c r="N10" s="1">
        <f t="shared" ref="N10:N11" si="6">(N9+SUM($O$3:$O$5)+SUM($O$6:$O$8))*1.05</f>
        <v>1740.8292325660402</v>
      </c>
      <c r="O10" s="1">
        <f t="shared" si="0"/>
        <v>21.760365407075501</v>
      </c>
      <c r="Q10" s="1">
        <f>(Q9+SUM($R$3:$R$5)+SUM($R$6:$R$8))*1.05</f>
        <v>52.2248769769812</v>
      </c>
      <c r="R10" s="1">
        <f t="shared" si="1"/>
        <v>0.65281096221226498</v>
      </c>
      <c r="V10" s="1">
        <f>(V9+SUM($W$3:$W$5)+SUM($W$6:$W$8))*1.05</f>
        <v>3481.6584651320804</v>
      </c>
      <c r="W10" s="1">
        <f t="shared" si="2"/>
        <v>43.520730814151001</v>
      </c>
      <c r="Y10" s="1">
        <f>(Y9+SUM($Z$3:$Z$5)+SUM($Z$6:$Z$8))*1.05</f>
        <v>104.4497539539624</v>
      </c>
      <c r="Z10" s="1">
        <f t="shared" si="3"/>
        <v>1.30562192442453</v>
      </c>
    </row>
    <row r="11" spans="1:26" x14ac:dyDescent="0.25">
      <c r="A11" s="2" t="s">
        <v>7</v>
      </c>
      <c r="B11" s="1" t="s">
        <v>46</v>
      </c>
      <c r="D11" s="3" t="s">
        <v>32</v>
      </c>
      <c r="G11" s="1" t="s">
        <v>14</v>
      </c>
      <c r="H11" s="1">
        <f>B4*100</f>
        <v>2000</v>
      </c>
      <c r="K11" s="1">
        <f>20*100</f>
        <v>2000</v>
      </c>
      <c r="M11" s="1">
        <f t="shared" si="4"/>
        <v>9</v>
      </c>
      <c r="N11" s="1">
        <f t="shared" si="6"/>
        <v>1920.5141753002993</v>
      </c>
      <c r="O11" s="1">
        <f t="shared" si="0"/>
        <v>24.006427191253739</v>
      </c>
      <c r="Q11" s="1">
        <f>(Q10+SUM($R$3:$R$5)+SUM($R$6:$R$8))*1.05</f>
        <v>57.615425259008973</v>
      </c>
      <c r="R11" s="1">
        <f t="shared" si="1"/>
        <v>0.72019281573761207</v>
      </c>
      <c r="V11" s="1">
        <f>(V10+SUM($W$3:$W$5)+SUM($W$6:$W$8))*1.05</f>
        <v>3841.0283506005985</v>
      </c>
      <c r="W11" s="1">
        <f t="shared" si="2"/>
        <v>48.012854382507477</v>
      </c>
      <c r="Y11" s="1">
        <f>(Y10+SUM($Z$3:$Z$5)+SUM($Z$6:$Z$8))*1.05</f>
        <v>115.23085051801795</v>
      </c>
      <c r="Z11" s="1">
        <f t="shared" si="3"/>
        <v>1.4403856314752241</v>
      </c>
    </row>
    <row r="12" spans="1:26" x14ac:dyDescent="0.25">
      <c r="A12" s="1" t="s">
        <v>27</v>
      </c>
      <c r="B12" s="1">
        <v>100</v>
      </c>
      <c r="D12" s="3" t="s">
        <v>33</v>
      </c>
      <c r="G12" s="1" t="s">
        <v>17</v>
      </c>
      <c r="H12" s="1">
        <f>10*100</f>
        <v>1000</v>
      </c>
      <c r="K12" s="1">
        <f>10*100</f>
        <v>1000</v>
      </c>
      <c r="M12" s="1">
        <f t="shared" si="4"/>
        <v>10</v>
      </c>
      <c r="N12" s="1">
        <f>(N11+SUM($O$3:$O$5)+SUM($O$6:$O$8)+SUM($O$9:$O$11))*1.05</f>
        <v>2177.8408192927682</v>
      </c>
      <c r="O12" s="1">
        <f t="shared" si="0"/>
        <v>27.223010241159599</v>
      </c>
      <c r="Q12" s="1">
        <f>(Q11+SUM($R$3:$R$5)+SUM($R$6:$R$8)+SUM($R$9:$R$11))*1.05</f>
        <v>65.335224578783041</v>
      </c>
      <c r="R12" s="1">
        <f t="shared" si="1"/>
        <v>0.81669030723478797</v>
      </c>
      <c r="V12" s="1">
        <f>(V11+SUM($W$3:$W$5)+SUM($W$6:$W$8)+SUM($W$9:$W$11))*1.05</f>
        <v>4355.6816385855363</v>
      </c>
      <c r="W12" s="1">
        <f t="shared" si="2"/>
        <v>54.446020482319199</v>
      </c>
      <c r="Y12" s="1">
        <f>(Y11+SUM($Z$3:$Z$5)+SUM($Z$6:$Z$8)+SUM($Z$9:$Z$11))*1.05</f>
        <v>130.67044915756608</v>
      </c>
      <c r="Z12" s="1">
        <f t="shared" si="3"/>
        <v>1.6333806144695759</v>
      </c>
    </row>
    <row r="13" spans="1:26" x14ac:dyDescent="0.25">
      <c r="D13" s="3" t="s">
        <v>34</v>
      </c>
      <c r="G13" s="2" t="s">
        <v>18</v>
      </c>
      <c r="H13" s="2">
        <f>SUM(H10:H12)</f>
        <v>183000</v>
      </c>
      <c r="K13" s="2">
        <f>SUM(K10:K12)</f>
        <v>297708.09150319564</v>
      </c>
      <c r="M13" s="1">
        <f t="shared" si="4"/>
        <v>11</v>
      </c>
      <c r="N13" s="1">
        <f t="shared" ref="N13:N14" si="7">(N12+SUM($O$3:$O$5)+SUM($O$6:$O$8)+SUM($O$9:$O$11))*1.05</f>
        <v>2448.0337954848601</v>
      </c>
      <c r="O13" s="1">
        <f t="shared" si="0"/>
        <v>30.600422443560749</v>
      </c>
      <c r="Q13" s="1">
        <f>(Q12+SUM($R$3:$R$5)+SUM($R$6:$R$8)+SUM($R$9:$R$11))*1.05</f>
        <v>73.441013864545795</v>
      </c>
      <c r="R13" s="1">
        <f t="shared" si="1"/>
        <v>0.91801267330682235</v>
      </c>
      <c r="V13" s="1">
        <f>(V12+SUM($W$3:$W$5)+SUM($W$6:$W$8)+SUM($W$9:$W$11))*1.05</f>
        <v>4896.0675909697202</v>
      </c>
      <c r="W13" s="1">
        <f t="shared" si="2"/>
        <v>61.200844887121498</v>
      </c>
      <c r="Y13" s="1">
        <f>(Y12+SUM($Z$3:$Z$5)+SUM($Z$6:$Z$8)+SUM($Z$9:$Z$11))*1.05</f>
        <v>146.88202772909159</v>
      </c>
      <c r="Z13" s="1">
        <f t="shared" si="3"/>
        <v>1.8360253466136447</v>
      </c>
    </row>
    <row r="14" spans="1:26" x14ac:dyDescent="0.25">
      <c r="G14" s="1" t="s">
        <v>15</v>
      </c>
      <c r="H14" s="1">
        <f>100*0.03*1000*12</f>
        <v>36000</v>
      </c>
      <c r="K14" s="1">
        <f>100*0.03*1000*12*1.05</f>
        <v>37800</v>
      </c>
      <c r="M14" s="1">
        <f t="shared" si="4"/>
        <v>12</v>
      </c>
      <c r="N14" s="1">
        <f t="shared" si="7"/>
        <v>2731.7364204865567</v>
      </c>
      <c r="O14" s="1">
        <f t="shared" si="0"/>
        <v>34.146705256081958</v>
      </c>
      <c r="Q14" s="1">
        <f>(Q13+SUM($R$3:$R$5)+SUM($R$6:$R$8)+SUM($R$9:$R$11))*1.05</f>
        <v>81.952092614596708</v>
      </c>
      <c r="R14" s="1">
        <f t="shared" si="1"/>
        <v>1.0244011576824588</v>
      </c>
      <c r="V14" s="1">
        <f>(V13+SUM($W$3:$W$5)+SUM($W$6:$W$8)+SUM($W$9:$W$11))*1.05</f>
        <v>5463.4728409731133</v>
      </c>
      <c r="W14" s="1">
        <f t="shared" si="2"/>
        <v>68.293410512163916</v>
      </c>
      <c r="Y14" s="1">
        <f>(Y13+SUM($Z$3:$Z$5)+SUM($Z$6:$Z$8)+SUM($Z$9:$Z$11))*1.05</f>
        <v>163.90418522919342</v>
      </c>
      <c r="Z14" s="1">
        <f t="shared" si="3"/>
        <v>2.0488023153649175</v>
      </c>
    </row>
    <row r="15" spans="1:26" x14ac:dyDescent="0.25">
      <c r="G15" s="1" t="s">
        <v>20</v>
      </c>
      <c r="H15" s="1">
        <f>H14*0.15</f>
        <v>5400</v>
      </c>
      <c r="K15" s="1">
        <f>R15*12*100</f>
        <v>8841.2427450958694</v>
      </c>
      <c r="O15" s="1">
        <f>SUM(O3:O14)</f>
        <v>245.59007625266304</v>
      </c>
      <c r="R15" s="1">
        <f>SUM(R3:R14)</f>
        <v>7.3677022875798919</v>
      </c>
      <c r="W15" s="1">
        <f>SUM(W3:W14)</f>
        <v>491.18015250532608</v>
      </c>
      <c r="Z15" s="1">
        <f>SUM(Z3:Z14)</f>
        <v>14.735404575159784</v>
      </c>
    </row>
    <row r="16" spans="1:26" x14ac:dyDescent="0.25">
      <c r="G16" s="1" t="s">
        <v>16</v>
      </c>
      <c r="H16" s="1">
        <f>25*100</f>
        <v>2500</v>
      </c>
      <c r="K16" s="1">
        <f>25*100</f>
        <v>2500</v>
      </c>
    </row>
    <row r="17" spans="6:13" x14ac:dyDescent="0.25">
      <c r="G17" s="1" t="s">
        <v>6</v>
      </c>
      <c r="H17" s="1">
        <f>0.065*1000*12*100</f>
        <v>78000</v>
      </c>
      <c r="K17" s="1">
        <f>0.065*1000*12*100*1.05</f>
        <v>81900</v>
      </c>
    </row>
    <row r="18" spans="6:13" x14ac:dyDescent="0.25">
      <c r="G18" s="2" t="s">
        <v>19</v>
      </c>
      <c r="H18" s="2">
        <f>H13-SUM(H14:H17)</f>
        <v>61100</v>
      </c>
      <c r="K18" s="2">
        <f>K13-SUM(K14:K17)</f>
        <v>166666.84875809978</v>
      </c>
    </row>
    <row r="19" spans="6:13" x14ac:dyDescent="0.25">
      <c r="H19" s="1">
        <f>(H18/H13)*100</f>
        <v>33.387978142076506</v>
      </c>
      <c r="K19" s="1">
        <f>(K18/K13)*100</f>
        <v>55.983311678416626</v>
      </c>
    </row>
    <row r="21" spans="6:13" x14ac:dyDescent="0.25">
      <c r="F21" s="2"/>
      <c r="G21" s="2"/>
      <c r="M21" s="2"/>
    </row>
    <row r="28" spans="6:13" x14ac:dyDescent="0.25">
      <c r="G28" s="2"/>
    </row>
    <row r="29" spans="6:13" x14ac:dyDescent="0.25">
      <c r="G29" s="2" t="s">
        <v>35</v>
      </c>
    </row>
    <row r="31" spans="6:13" x14ac:dyDescent="0.25">
      <c r="G31" s="8" t="s">
        <v>36</v>
      </c>
      <c r="H31" s="8"/>
      <c r="I31" s="8"/>
      <c r="J31" s="8"/>
      <c r="K31" s="8"/>
    </row>
    <row r="32" spans="6:13" x14ac:dyDescent="0.25">
      <c r="G32" s="8" t="s">
        <v>37</v>
      </c>
      <c r="H32" s="8"/>
      <c r="I32" s="8"/>
      <c r="J32" s="8"/>
      <c r="K32" s="8"/>
    </row>
    <row r="33" spans="7:16" x14ac:dyDescent="0.25">
      <c r="G33" s="8" t="s">
        <v>38</v>
      </c>
      <c r="H33" s="8"/>
      <c r="I33" s="8"/>
      <c r="J33" s="8"/>
      <c r="K33" s="8"/>
    </row>
    <row r="35" spans="7:16" x14ac:dyDescent="0.25">
      <c r="G35" s="2" t="s">
        <v>28</v>
      </c>
      <c r="N35" s="2" t="s">
        <v>26</v>
      </c>
    </row>
    <row r="37" spans="7:16" x14ac:dyDescent="0.25">
      <c r="G37" s="2" t="s">
        <v>25</v>
      </c>
      <c r="N37" s="1" t="s">
        <v>24</v>
      </c>
    </row>
    <row r="38" spans="7:16" x14ac:dyDescent="0.25">
      <c r="G38" s="1" t="s">
        <v>24</v>
      </c>
      <c r="N38" s="1" t="s">
        <v>13</v>
      </c>
      <c r="O38" s="1">
        <f>O15*12*100</f>
        <v>294708.09150319564</v>
      </c>
    </row>
    <row r="39" spans="7:16" x14ac:dyDescent="0.25">
      <c r="G39" s="1" t="s">
        <v>13</v>
      </c>
      <c r="H39" s="1">
        <v>180000</v>
      </c>
      <c r="N39" s="2" t="s">
        <v>18</v>
      </c>
      <c r="O39" s="2">
        <f>SUM(O38:O38)</f>
        <v>294708.09150319564</v>
      </c>
    </row>
    <row r="40" spans="7:16" x14ac:dyDescent="0.25">
      <c r="G40" s="2" t="s">
        <v>18</v>
      </c>
      <c r="H40" s="2">
        <f>SUM(H39:H39)</f>
        <v>180000</v>
      </c>
      <c r="N40" s="1" t="s">
        <v>15</v>
      </c>
      <c r="O40" s="1">
        <f>100*0.03*1000*12*1.05</f>
        <v>37800</v>
      </c>
    </row>
    <row r="41" spans="7:16" x14ac:dyDescent="0.25">
      <c r="G41" s="1" t="s">
        <v>15</v>
      </c>
      <c r="H41" s="1">
        <v>36000</v>
      </c>
      <c r="N41" s="1" t="s">
        <v>20</v>
      </c>
      <c r="O41" s="1">
        <f>K15</f>
        <v>8841.2427450958694</v>
      </c>
    </row>
    <row r="42" spans="7:16" x14ac:dyDescent="0.25">
      <c r="G42" s="1" t="s">
        <v>20</v>
      </c>
      <c r="H42" s="1">
        <v>5400</v>
      </c>
      <c r="N42" s="1" t="s">
        <v>16</v>
      </c>
      <c r="O42" s="1">
        <v>2500</v>
      </c>
    </row>
    <row r="43" spans="7:16" x14ac:dyDescent="0.25">
      <c r="G43" s="1" t="s">
        <v>16</v>
      </c>
      <c r="H43" s="1">
        <v>2500</v>
      </c>
      <c r="N43" s="1" t="s">
        <v>23</v>
      </c>
      <c r="O43" s="1">
        <v>2000</v>
      </c>
    </row>
    <row r="44" spans="7:16" x14ac:dyDescent="0.25">
      <c r="G44" s="1" t="s">
        <v>23</v>
      </c>
      <c r="H44" s="1">
        <v>2000</v>
      </c>
      <c r="N44" s="1" t="s">
        <v>6</v>
      </c>
      <c r="O44" s="1">
        <f>0.065*1000*12*100*1.05</f>
        <v>81900</v>
      </c>
      <c r="P44" s="1" t="s">
        <v>22</v>
      </c>
    </row>
    <row r="45" spans="7:16" x14ac:dyDescent="0.25">
      <c r="G45" s="1" t="s">
        <v>6</v>
      </c>
      <c r="H45" s="1">
        <v>78000</v>
      </c>
      <c r="I45" s="1" t="s">
        <v>22</v>
      </c>
      <c r="N45" s="2" t="s">
        <v>19</v>
      </c>
      <c r="O45" s="2">
        <f>O39-SUM(O40:O44)</f>
        <v>161666.84875809978</v>
      </c>
    </row>
    <row r="46" spans="7:16" x14ac:dyDescent="0.25">
      <c r="G46" s="2" t="s">
        <v>19</v>
      </c>
      <c r="H46" s="2">
        <f>H40-SUM(H41:H45)</f>
        <v>56100</v>
      </c>
      <c r="O46" s="1">
        <f>(O45/O39)*100</f>
        <v>54.856603337050473</v>
      </c>
    </row>
    <row r="47" spans="7:16" x14ac:dyDescent="0.25">
      <c r="H47" s="1">
        <f>(H46/H40)*100</f>
        <v>31.166666666666664</v>
      </c>
    </row>
    <row r="49" spans="7:7" x14ac:dyDescent="0.25">
      <c r="G49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MANUJ SEHGAL</dc:creator>
  <cp:lastModifiedBy>Mahak</cp:lastModifiedBy>
  <dcterms:created xsi:type="dcterms:W3CDTF">2019-05-08T18:15:03Z</dcterms:created>
  <dcterms:modified xsi:type="dcterms:W3CDTF">2019-05-10T08:20:37Z</dcterms:modified>
</cp:coreProperties>
</file>