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irfan\OneDrive\Documents\ALB_FISHERIES_NAVUNDA\RTN BOOK\"/>
    </mc:Choice>
  </mc:AlternateContent>
  <xr:revisionPtr revIDLastSave="0" documentId="13_ncr:1_{51E539F7-1954-4135-95C5-BE429F1DFE1E}" xr6:coauthVersionLast="47" xr6:coauthVersionMax="47" xr10:uidLastSave="{00000000-0000-0000-0000-000000000000}"/>
  <bookViews>
    <workbookView xWindow="-120" yWindow="-120" windowWidth="20730" windowHeight="11040" activeTab="3" xr2:uid="{297E21A3-953D-4B33-9D9B-F79E036DBEF5}"/>
  </bookViews>
  <sheets>
    <sheet name="SAMPLES" sheetId="3" r:id="rId1"/>
    <sheet name="Sheet1" sheetId="4" r:id="rId2"/>
    <sheet name="RTN" sheetId="1" r:id="rId3"/>
    <sheet name="DASHBOARD" sheetId="2" r:id="rId4"/>
  </sheets>
  <definedNames>
    <definedName name="Slicer_Month_Nam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 i="1" l="1"/>
  <c r="N22" i="1"/>
  <c r="N20"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M10" i="1"/>
  <c r="M9" i="1"/>
  <c r="M8" i="1"/>
  <c r="M7" i="1"/>
  <c r="D220" i="1"/>
  <c r="F220" i="1"/>
  <c r="G220" i="1"/>
  <c r="H220" i="1"/>
  <c r="I220" i="1"/>
  <c r="E177" i="1"/>
  <c r="E176" i="1"/>
  <c r="D161" i="1"/>
  <c r="C16" i="1"/>
  <c r="C17" i="1"/>
  <c r="C19" i="1"/>
  <c r="C20" i="1"/>
  <c r="C21" i="1"/>
  <c r="C22" i="1"/>
  <c r="C23" i="1"/>
  <c r="C24" i="1"/>
  <c r="C25" i="1"/>
  <c r="C26" i="1"/>
  <c r="C15" i="1"/>
  <c r="C6" i="1"/>
  <c r="C7" i="1"/>
  <c r="C8" i="1"/>
  <c r="C9" i="1"/>
  <c r="C10" i="1"/>
  <c r="C11" i="1"/>
  <c r="C12" i="1"/>
  <c r="C14" i="1"/>
  <c r="C5" i="1"/>
  <c r="M20" i="1" l="1"/>
  <c r="M6" i="1"/>
  <c r="M11" i="1" s="1"/>
  <c r="Q21" i="1"/>
  <c r="P21" i="1"/>
  <c r="M22" i="1"/>
  <c r="O21" i="1"/>
  <c r="Q20" i="1"/>
  <c r="O22" i="1"/>
  <c r="M21" i="1"/>
  <c r="P20" i="1"/>
  <c r="Q22" i="1"/>
  <c r="E220" i="1"/>
  <c r="O20" i="1"/>
  <c r="P22" i="1"/>
  <c r="S21" i="1" l="1"/>
  <c r="R21" i="1"/>
  <c r="T21" i="1" s="1"/>
  <c r="S22" i="1"/>
  <c r="R22" i="1"/>
  <c r="T22" i="1" s="1"/>
  <c r="S20" i="1"/>
  <c r="R20" i="1"/>
  <c r="T20" i="1" s="1"/>
</calcChain>
</file>

<file path=xl/sharedStrings.xml><?xml version="1.0" encoding="utf-8"?>
<sst xmlns="http://schemas.openxmlformats.org/spreadsheetml/2006/main" count="492" uniqueCount="193">
  <si>
    <t>RTN TRIPS</t>
  </si>
  <si>
    <t>DATE</t>
  </si>
  <si>
    <t>PARTY NAME</t>
  </si>
  <si>
    <t>NICK NAME</t>
  </si>
  <si>
    <t>SALES AMOUNT</t>
  </si>
  <si>
    <t>PURCHASE</t>
  </si>
  <si>
    <t>RENT CUT</t>
  </si>
  <si>
    <t>LINE CUT</t>
  </si>
  <si>
    <t>ADVANCE CUT</t>
  </si>
  <si>
    <t>AMBALABUJA  ZAMZAM</t>
  </si>
  <si>
    <t>KARIVATTA   CHS</t>
  </si>
  <si>
    <t>ADOOR AS</t>
  </si>
  <si>
    <t>KAYIKOLAM     AFK</t>
  </si>
  <si>
    <t>YETMANUR  EBF</t>
  </si>
  <si>
    <t xml:space="preserve">PAIPAD PMM </t>
  </si>
  <si>
    <t>CHANGANACHERY MR</t>
  </si>
  <si>
    <t>CHAKKAVALLI THAWAKKAL</t>
  </si>
  <si>
    <t>KUMBAJA ZULFI</t>
  </si>
  <si>
    <t xml:space="preserve">NADUMANGAD SHA </t>
  </si>
  <si>
    <t>ALANGOD  BISMI</t>
  </si>
  <si>
    <t>YANGARAMOD YSN</t>
  </si>
  <si>
    <t>TWK</t>
  </si>
  <si>
    <t>K PALLI  HMS</t>
  </si>
  <si>
    <t>CHERTHALA AKT</t>
  </si>
  <si>
    <t>KAIKOLAM AFK</t>
  </si>
  <si>
    <t>K PALLI LH</t>
  </si>
  <si>
    <t>HMS</t>
  </si>
  <si>
    <t>KALAVOOR  FRIENDS</t>
  </si>
  <si>
    <t>K-PALLI BH</t>
  </si>
  <si>
    <t>K-PALLI EPN</t>
  </si>
  <si>
    <t>BOX</t>
  </si>
  <si>
    <t>PANCHAMOODU</t>
  </si>
  <si>
    <t>NIYYATINKARA</t>
  </si>
  <si>
    <t>BISMI</t>
  </si>
  <si>
    <t>ARYANAD</t>
  </si>
  <si>
    <t>TSF</t>
  </si>
  <si>
    <t>ADOOR</t>
  </si>
  <si>
    <t>AS</t>
  </si>
  <si>
    <t>KARUVATTA</t>
  </si>
  <si>
    <t>CHS</t>
  </si>
  <si>
    <t>YETTUMANUR</t>
  </si>
  <si>
    <t>EBF</t>
  </si>
  <si>
    <t>THODUPUZHA</t>
  </si>
  <si>
    <t>NFT</t>
  </si>
  <si>
    <t xml:space="preserve">KANHANGAD </t>
  </si>
  <si>
    <t>THALLIPURAM</t>
  </si>
  <si>
    <t>KMG</t>
  </si>
  <si>
    <t>NILESHWARA</t>
  </si>
  <si>
    <t>MKS</t>
  </si>
  <si>
    <t>KASARAGOD</t>
  </si>
  <si>
    <t>ASF</t>
  </si>
  <si>
    <t>ALUVA</t>
  </si>
  <si>
    <t>PMJ</t>
  </si>
  <si>
    <t>CHERTHALA</t>
  </si>
  <si>
    <t>AKT</t>
  </si>
  <si>
    <t>CHAMBAKERE</t>
  </si>
  <si>
    <t>PAV</t>
  </si>
  <si>
    <t>KUNNAKOLAM</t>
  </si>
  <si>
    <t>OMS</t>
  </si>
  <si>
    <t>MALPE</t>
  </si>
  <si>
    <t>MS</t>
  </si>
  <si>
    <t>KANNUR</t>
  </si>
  <si>
    <t>AMS</t>
  </si>
  <si>
    <t>KAYAKULAM</t>
  </si>
  <si>
    <t>AFK</t>
  </si>
  <si>
    <t xml:space="preserve">PANACHAMOODU </t>
  </si>
  <si>
    <t>VENJARAMOODU</t>
  </si>
  <si>
    <t>YSN</t>
  </si>
  <si>
    <t>NEDUMANGAD</t>
  </si>
  <si>
    <t>SHA</t>
  </si>
  <si>
    <t>PALLAM</t>
  </si>
  <si>
    <t>LF</t>
  </si>
  <si>
    <t>NEYYATTINKARA</t>
  </si>
  <si>
    <t>K-PALLI</t>
  </si>
  <si>
    <t>KOTTARAKKARA</t>
  </si>
  <si>
    <t>JNS</t>
  </si>
  <si>
    <t>BH AND CO</t>
  </si>
  <si>
    <t>BH</t>
  </si>
  <si>
    <t>CALICUT BEACH</t>
  </si>
  <si>
    <t>KMK</t>
  </si>
  <si>
    <t>THIROOR</t>
  </si>
  <si>
    <t>TTS</t>
  </si>
  <si>
    <t>CALICUT</t>
  </si>
  <si>
    <t>PPC</t>
  </si>
  <si>
    <t>VALANCHERY</t>
  </si>
  <si>
    <t>BFC</t>
  </si>
  <si>
    <t>PERAMBA</t>
  </si>
  <si>
    <t>FRS</t>
  </si>
  <si>
    <t>K.M.K</t>
  </si>
  <si>
    <t>HARIPAD</t>
  </si>
  <si>
    <t>KNH</t>
  </si>
  <si>
    <t>E PODUMON</t>
  </si>
  <si>
    <t>EPN</t>
  </si>
  <si>
    <t>THALICHERY</t>
  </si>
  <si>
    <t>MKM</t>
  </si>
  <si>
    <t>ALANGOD</t>
  </si>
  <si>
    <t>TALIPARAMBA</t>
  </si>
  <si>
    <t>KUNDOTTY</t>
  </si>
  <si>
    <t>CM</t>
  </si>
  <si>
    <t>KAYAMKULAM</t>
  </si>
  <si>
    <t xml:space="preserve">KOTTARAKARA </t>
  </si>
  <si>
    <t xml:space="preserve">KALAVOOR </t>
  </si>
  <si>
    <t>FRIENDS</t>
  </si>
  <si>
    <t>YENJARAMOD</t>
  </si>
  <si>
    <t>NIYYATIGERA</t>
  </si>
  <si>
    <t>SHAFI</t>
  </si>
  <si>
    <t>MARTHANDA</t>
  </si>
  <si>
    <t>THIRUR</t>
  </si>
  <si>
    <t>KALAVOOR</t>
  </si>
  <si>
    <t>NIYYATIGERE</t>
  </si>
  <si>
    <t>KARIVATTA</t>
  </si>
  <si>
    <t>K PALLI</t>
  </si>
  <si>
    <t>HARI-PADU</t>
  </si>
  <si>
    <t>KUNNAKULAM</t>
  </si>
  <si>
    <t>YETMANUR</t>
  </si>
  <si>
    <t>PANCHAMOD</t>
  </si>
  <si>
    <t>PANACHAMOODU</t>
  </si>
  <si>
    <t>RSF</t>
  </si>
  <si>
    <t>CHAKKUVALLY</t>
  </si>
  <si>
    <t>NB</t>
  </si>
  <si>
    <t>HMS - KPALLI</t>
  </si>
  <si>
    <t xml:space="preserve">PAIPAD </t>
  </si>
  <si>
    <t>PMM</t>
  </si>
  <si>
    <t>CHANGANACHERRY</t>
  </si>
  <si>
    <t>MRM</t>
  </si>
  <si>
    <t>VENJARAMOD</t>
  </si>
  <si>
    <t xml:space="preserve">NIYYATTINKARA </t>
  </si>
  <si>
    <t xml:space="preserve">PANCHAMOOD </t>
  </si>
  <si>
    <t>PAIPAD</t>
  </si>
  <si>
    <t>KNSF</t>
  </si>
  <si>
    <t>CHANGANCHERY</t>
  </si>
  <si>
    <t>KOLLAKADAVU</t>
  </si>
  <si>
    <t>SULFI</t>
  </si>
  <si>
    <t>KUMBAZHA</t>
  </si>
  <si>
    <t>RS</t>
  </si>
  <si>
    <t>Y-PIN</t>
  </si>
  <si>
    <t xml:space="preserve">THODUPUZHA </t>
  </si>
  <si>
    <t xml:space="preserve">KUNDOTY </t>
  </si>
  <si>
    <t>THALLICHERY</t>
  </si>
  <si>
    <t xml:space="preserve">K PALLI </t>
  </si>
  <si>
    <t>LH</t>
  </si>
  <si>
    <t>CHAKKUVALLI</t>
  </si>
  <si>
    <t>CALICUT CENTRAL</t>
  </si>
  <si>
    <t>KSB</t>
  </si>
  <si>
    <t xml:space="preserve">ADOOR </t>
  </si>
  <si>
    <t xml:space="preserve">ARYANADU </t>
  </si>
  <si>
    <t xml:space="preserve">NEDUMANGAD </t>
  </si>
  <si>
    <t>KUNNAMKULAM</t>
  </si>
  <si>
    <t xml:space="preserve">CHAKKUVALLI </t>
  </si>
  <si>
    <t>KALIKALA</t>
  </si>
  <si>
    <t>KKV</t>
  </si>
  <si>
    <t>ARYANADU</t>
  </si>
  <si>
    <t>NIYATINKARA</t>
  </si>
  <si>
    <t>KALAMUKKU</t>
  </si>
  <si>
    <t>CHAKKUWALLI</t>
  </si>
  <si>
    <t>KALLIKALA</t>
  </si>
  <si>
    <t xml:space="preserve">TRIVENDRUM </t>
  </si>
  <si>
    <t xml:space="preserve">KUNNAKOLAM </t>
  </si>
  <si>
    <t xml:space="preserve">THIROOR </t>
  </si>
  <si>
    <t>TRIVENDRUM</t>
  </si>
  <si>
    <t>GFR</t>
  </si>
  <si>
    <t xml:space="preserve">PANCHAMOODU </t>
  </si>
  <si>
    <t>Total</t>
  </si>
  <si>
    <t>M A WAHAB</t>
  </si>
  <si>
    <t>ANNAI</t>
  </si>
  <si>
    <t>STAR KUMBAZHA</t>
  </si>
  <si>
    <t>7 STAR</t>
  </si>
  <si>
    <t>NET SALE</t>
  </si>
  <si>
    <t>TOTAL SALES</t>
  </si>
  <si>
    <t>TOTAL PURCHASE</t>
  </si>
  <si>
    <t>TOTAL RENT</t>
  </si>
  <si>
    <t>TOTAL LINE</t>
  </si>
  <si>
    <t>TOTAL ADVANCE CUT</t>
  </si>
  <si>
    <t>Row Labels</t>
  </si>
  <si>
    <t>Grand Total</t>
  </si>
  <si>
    <t>Sum of SALES AMOUNT</t>
  </si>
  <si>
    <t>Sum of BOX</t>
  </si>
  <si>
    <t>Month Name</t>
  </si>
  <si>
    <t>Sep</t>
  </si>
  <si>
    <t>Oct</t>
  </si>
  <si>
    <t>Nov</t>
  </si>
  <si>
    <t>Sum of PURCHASE</t>
  </si>
  <si>
    <t>Sum of RENT CUT</t>
  </si>
  <si>
    <t>Sum of LINE CUT</t>
  </si>
  <si>
    <t>MONTH</t>
  </si>
  <si>
    <t>TOTAL SALE</t>
  </si>
  <si>
    <t>RENT</t>
  </si>
  <si>
    <t>LINE</t>
  </si>
  <si>
    <t>P/L</t>
  </si>
  <si>
    <t>Advance</t>
  </si>
  <si>
    <t>STATUS</t>
  </si>
  <si>
    <t>Sum of NET SALE</t>
  </si>
  <si>
    <t>Sum of 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</si>
</sst>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28"/>
      <color theme="1"/>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rgb="FF33CCCC"/>
        <bgColor indexed="64"/>
      </patternFill>
    </fill>
  </fills>
  <borders count="2">
    <border>
      <left/>
      <right/>
      <top/>
      <bottom/>
      <diagonal/>
    </border>
    <border>
      <left/>
      <right/>
      <top style="thin">
        <color indexed="64"/>
      </top>
      <bottom/>
      <diagonal/>
    </border>
  </borders>
  <cellStyleXfs count="1">
    <xf numFmtId="0" fontId="0" fillId="0" borderId="0"/>
  </cellStyleXfs>
  <cellXfs count="11">
    <xf numFmtId="0" fontId="0" fillId="0" borderId="0" xfId="0"/>
    <xf numFmtId="14" fontId="0" fillId="0" borderId="0" xfId="0" applyNumberFormat="1"/>
    <xf numFmtId="14" fontId="4" fillId="0" borderId="0" xfId="0" applyNumberFormat="1" applyFont="1"/>
    <xf numFmtId="0" fontId="4" fillId="0" borderId="0" xfId="0" applyFont="1"/>
    <xf numFmtId="0" fontId="3" fillId="0" borderId="0" xfId="0" applyFont="1"/>
    <xf numFmtId="0" fontId="1" fillId="0" borderId="0" xfId="0" applyFont="1"/>
    <xf numFmtId="0" fontId="0" fillId="0" borderId="0" xfId="0" pivotButton="1"/>
    <xf numFmtId="0" fontId="0" fillId="0" borderId="0" xfId="0" applyAlignment="1">
      <alignment horizontal="left"/>
    </xf>
    <xf numFmtId="0" fontId="2" fillId="2" borderId="1" xfId="0" applyFont="1" applyFill="1" applyBorder="1" applyAlignment="1">
      <alignment horizontal="center" vertical="center"/>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5">
    <dxf>
      <numFmt numFmtId="0" formatCode="General"/>
    </dxf>
    <dxf>
      <numFmt numFmtId="19" formatCode="dd/mm/yyyy"/>
    </dxf>
    <dxf>
      <font>
        <strike val="0"/>
        <outline val="0"/>
        <shadow val="0"/>
        <u val="none"/>
        <vertAlign val="baseline"/>
        <sz val="11"/>
        <color auto="1"/>
        <name val="Calibri"/>
        <family val="2"/>
        <scheme val="minor"/>
      </font>
    </dxf>
    <dxf>
      <fill>
        <patternFill>
          <bgColor theme="7" tint="0.39994506668294322"/>
        </patternFill>
      </fill>
    </dxf>
    <dxf>
      <fill>
        <patternFill>
          <bgColor theme="1" tint="0.499984740745262"/>
        </patternFill>
      </fill>
    </dxf>
  </dxfs>
  <tableStyles count="1" defaultTableStyle="TableStyleMedium2" defaultPivotStyle="PivotStyleLight16">
    <tableStyle name="Slicer Style 1" pivot="0" table="0" count="9" xr9:uid="{B8C1D587-C7E8-4129-9028-BAF83770E3E0}">
      <tableStyleElement type="wholeTable" dxfId="4"/>
      <tableStyleElement type="headerRow" dxfId="3"/>
    </tableStyle>
  </tableStyles>
  <colors>
    <mruColors>
      <color rgb="FF92F311"/>
      <color rgb="FFFEB4F9"/>
      <color rgb="FF72026A"/>
      <color rgb="FF09029C"/>
      <color rgb="FF33CCCC"/>
      <color rgb="FFE5581F"/>
      <color rgb="FFFEAB06"/>
      <color rgb="FF14C280"/>
    </mruColors>
  </colors>
  <extLst>
    <ext xmlns:x14="http://schemas.microsoft.com/office/spreadsheetml/2009/9/main" uri="{46F421CA-312F-682f-3DD2-61675219B42D}">
      <x14:dxfs count="7">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39994506668294322"/>
            </patternFill>
          </fill>
        </dxf>
        <dxf>
          <fill>
            <patternFill>
              <bgColor theme="9" tint="0.39994506668294322"/>
            </patternFill>
          </fill>
        </dxf>
        <dxf>
          <fill>
            <patternFill>
              <bgColor theme="0" tint="-0.14996795556505021"/>
            </patternFill>
          </fill>
        </dxf>
        <dxf>
          <fill>
            <patternFill>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DASHBOARD.xlsx]SAMPLES!TOP 10 HIGHEST 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highest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SAMPLES!$B$3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SAMPLES!$A$4:$A$14</c:f>
              <c:strCache>
                <c:ptCount val="10"/>
                <c:pt idx="0">
                  <c:v>RSF</c:v>
                </c:pt>
                <c:pt idx="1">
                  <c:v>LF</c:v>
                </c:pt>
                <c:pt idx="2">
                  <c:v>AS</c:v>
                </c:pt>
                <c:pt idx="3">
                  <c:v>BISMI</c:v>
                </c:pt>
                <c:pt idx="4">
                  <c:v>TSF</c:v>
                </c:pt>
                <c:pt idx="5">
                  <c:v>EBF</c:v>
                </c:pt>
                <c:pt idx="6">
                  <c:v>SHA</c:v>
                </c:pt>
                <c:pt idx="7">
                  <c:v>MKM</c:v>
                </c:pt>
                <c:pt idx="8">
                  <c:v>YSN</c:v>
                </c:pt>
                <c:pt idx="9">
                  <c:v>KNSF</c:v>
                </c:pt>
              </c:strCache>
            </c:strRef>
          </c:cat>
          <c:val>
            <c:numRef>
              <c:f>SAMPLES!$B$4:$B$14</c:f>
              <c:numCache>
                <c:formatCode>General</c:formatCode>
                <c:ptCount val="10"/>
                <c:pt idx="0">
                  <c:v>1370500</c:v>
                </c:pt>
                <c:pt idx="1">
                  <c:v>1159450</c:v>
                </c:pt>
                <c:pt idx="2">
                  <c:v>876250</c:v>
                </c:pt>
                <c:pt idx="3">
                  <c:v>717850</c:v>
                </c:pt>
                <c:pt idx="4">
                  <c:v>659700</c:v>
                </c:pt>
                <c:pt idx="5">
                  <c:v>610200</c:v>
                </c:pt>
                <c:pt idx="6">
                  <c:v>527900</c:v>
                </c:pt>
                <c:pt idx="7">
                  <c:v>524320</c:v>
                </c:pt>
                <c:pt idx="8">
                  <c:v>429000</c:v>
                </c:pt>
                <c:pt idx="9">
                  <c:v>410000</c:v>
                </c:pt>
              </c:numCache>
            </c:numRef>
          </c:val>
          <c:extLst>
            <c:ext xmlns:c16="http://schemas.microsoft.com/office/drawing/2014/chart" uri="{C3380CC4-5D6E-409C-BE32-E72D297353CC}">
              <c16:uniqueId val="{00000000-229F-4198-BD39-A8E2E87BA880}"/>
            </c:ext>
          </c:extLst>
        </c:ser>
        <c:dLbls>
          <c:dLblPos val="outEnd"/>
          <c:showLegendKey val="0"/>
          <c:showVal val="1"/>
          <c:showCatName val="0"/>
          <c:showSerName val="0"/>
          <c:showPercent val="0"/>
          <c:showBubbleSize val="0"/>
        </c:dLbls>
        <c:gapWidth val="115"/>
        <c:overlap val="-20"/>
        <c:axId val="1185287743"/>
        <c:axId val="1185288703"/>
      </c:barChart>
      <c:catAx>
        <c:axId val="1185287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5288703"/>
        <c:crosses val="autoZero"/>
        <c:auto val="1"/>
        <c:lblAlgn val="ctr"/>
        <c:lblOffset val="100"/>
        <c:noMultiLvlLbl val="0"/>
      </c:catAx>
      <c:valAx>
        <c:axId val="1185288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52877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DASHBOARD.xlsx]SAMPLES!MONTH  WISE  SALES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CC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SAMPLES!$B$37</c:f>
              <c:strCache>
                <c:ptCount val="1"/>
                <c:pt idx="0">
                  <c:v>Total</c:v>
                </c:pt>
              </c:strCache>
            </c:strRef>
          </c:tx>
          <c:spPr>
            <a:solidFill>
              <a:srgbClr val="33CCCC"/>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SAMPLES!$A$38:$A$41</c:f>
              <c:strCache>
                <c:ptCount val="3"/>
                <c:pt idx="0">
                  <c:v>Sep</c:v>
                </c:pt>
                <c:pt idx="1">
                  <c:v>Oct</c:v>
                </c:pt>
                <c:pt idx="2">
                  <c:v>Nov</c:v>
                </c:pt>
              </c:strCache>
            </c:strRef>
          </c:cat>
          <c:val>
            <c:numRef>
              <c:f>SAMPLES!$B$38:$B$41</c:f>
              <c:numCache>
                <c:formatCode>General</c:formatCode>
                <c:ptCount val="3"/>
                <c:pt idx="0">
                  <c:v>3194420</c:v>
                </c:pt>
                <c:pt idx="1">
                  <c:v>4612990</c:v>
                </c:pt>
                <c:pt idx="2">
                  <c:v>4526040</c:v>
                </c:pt>
              </c:numCache>
            </c:numRef>
          </c:val>
          <c:extLst>
            <c:ext xmlns:c16="http://schemas.microsoft.com/office/drawing/2014/chart" uri="{C3380CC4-5D6E-409C-BE32-E72D297353CC}">
              <c16:uniqueId val="{00000000-F7E3-49AE-B7DB-572F3BCB5EFF}"/>
            </c:ext>
          </c:extLst>
        </c:ser>
        <c:dLbls>
          <c:dLblPos val="outEnd"/>
          <c:showLegendKey val="0"/>
          <c:showVal val="1"/>
          <c:showCatName val="0"/>
          <c:showSerName val="0"/>
          <c:showPercent val="0"/>
          <c:showBubbleSize val="0"/>
        </c:dLbls>
        <c:gapWidth val="100"/>
        <c:overlap val="-24"/>
        <c:axId val="1053080095"/>
        <c:axId val="1053075295"/>
      </c:barChart>
      <c:catAx>
        <c:axId val="1053080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075295"/>
        <c:crosses val="autoZero"/>
        <c:auto val="1"/>
        <c:lblAlgn val="ctr"/>
        <c:lblOffset val="100"/>
        <c:noMultiLvlLbl val="0"/>
      </c:catAx>
      <c:valAx>
        <c:axId val="105307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08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DASHBOARD.xlsx]Sheet1!P/F</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3</a:t>
            </a:r>
            <a:r>
              <a:rPr lang="en-IN" baseline="0"/>
              <a:t> MONTHS P/L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030A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rgbClr val="FFC000">
                <a:alpha val="23000"/>
              </a:srgbClr>
            </a:solid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7030A0"/>
                  </a:solidFill>
                  <a:effectLst>
                    <a:glow rad="127000">
                      <a:schemeClr val="accent1">
                        <a:alpha val="40000"/>
                      </a:scheme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a:outerShdw blurRad="57150" dist="19050" dir="5400000" algn="ctr" rotWithShape="0">
              <a:srgbClr val="000000">
                <a:alpha val="63000"/>
              </a:srgbClr>
            </a:outerShdw>
          </a:effectLst>
        </c:spPr>
        <c:marker>
          <c:symbol val="none"/>
        </c:marker>
        <c:dLbl>
          <c:idx val="0"/>
          <c:spPr>
            <a:solidFill>
              <a:srgbClr val="FFC000">
                <a:alpha val="23000"/>
              </a:srgb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4">
                      <a:lumMod val="20000"/>
                      <a:lumOff val="8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effectLst>
                    <a:glow rad="127000">
                      <a:schemeClr val="accent1">
                        <a:alpha val="40000"/>
                      </a:scheme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a:outerShdw blurRad="57150" dist="19050" dir="5400000" algn="ctr" rotWithShape="0">
              <a:srgbClr val="000000">
                <a:alpha val="63000"/>
              </a:srgbClr>
            </a:outerShdw>
          </a:effectLst>
        </c:spPr>
        <c:marker>
          <c:symbol val="none"/>
        </c:marker>
        <c:dLbl>
          <c:idx val="0"/>
          <c:spPr>
            <a:solidFill>
              <a:srgbClr val="FFC000">
                <a:alpha val="23000"/>
              </a:srgb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4">
                      <a:lumMod val="20000"/>
                      <a:lumOff val="8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effectLst>
                    <a:glow rad="127000">
                      <a:schemeClr val="accent1">
                        <a:alpha val="40000"/>
                      </a:scheme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NET SALE</c:v>
                </c:pt>
              </c:strCache>
            </c:strRef>
          </c:tx>
          <c:spPr>
            <a:solidFill>
              <a:srgbClr val="7030A0"/>
            </a:solidFill>
            <a:ln>
              <a:noFill/>
            </a:ln>
            <a:effectLst>
              <a:outerShdw blurRad="57150" dist="19050" dir="5400000" algn="ctr" rotWithShape="0">
                <a:srgbClr val="000000">
                  <a:alpha val="63000"/>
                </a:srgbClr>
              </a:outerShdw>
            </a:effectLst>
          </c:spPr>
          <c:invertIfNegative val="0"/>
          <c:dLbls>
            <c:spPr>
              <a:solidFill>
                <a:srgbClr val="FFC000">
                  <a:alpha val="23000"/>
                </a:srgb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4">
                        <a:lumMod val="20000"/>
                        <a:lumOff val="80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Sep</c:v>
                </c:pt>
                <c:pt idx="1">
                  <c:v>Oct</c:v>
                </c:pt>
                <c:pt idx="2">
                  <c:v>Nov</c:v>
                </c:pt>
              </c:strCache>
            </c:strRef>
          </c:cat>
          <c:val>
            <c:numRef>
              <c:f>Sheet1!$B$4:$B$7</c:f>
              <c:numCache>
                <c:formatCode>General</c:formatCode>
                <c:ptCount val="3"/>
                <c:pt idx="0">
                  <c:v>2047540</c:v>
                </c:pt>
                <c:pt idx="1">
                  <c:v>3430284</c:v>
                </c:pt>
                <c:pt idx="2">
                  <c:v>3226817</c:v>
                </c:pt>
              </c:numCache>
            </c:numRef>
          </c:val>
          <c:extLst>
            <c:ext xmlns:c16="http://schemas.microsoft.com/office/drawing/2014/chart" uri="{C3380CC4-5D6E-409C-BE32-E72D297353CC}">
              <c16:uniqueId val="{00000000-AC88-46D1-A87C-79295539AFC2}"/>
            </c:ext>
          </c:extLst>
        </c:ser>
        <c:ser>
          <c:idx val="1"/>
          <c:order val="1"/>
          <c:tx>
            <c:strRef>
              <c:f>Sheet1!$C$3</c:f>
              <c:strCache>
                <c:ptCount val="1"/>
                <c:pt idx="0">
                  <c:v>Sum of PURCHASE</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effectLst>
                      <a:glow rad="127000">
                        <a:schemeClr val="accent1">
                          <a:alpha val="40000"/>
                        </a:schemeClr>
                      </a:glo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Sep</c:v>
                </c:pt>
                <c:pt idx="1">
                  <c:v>Oct</c:v>
                </c:pt>
                <c:pt idx="2">
                  <c:v>Nov</c:v>
                </c:pt>
              </c:strCache>
            </c:strRef>
          </c:cat>
          <c:val>
            <c:numRef>
              <c:f>Sheet1!$C$4:$C$7</c:f>
              <c:numCache>
                <c:formatCode>General</c:formatCode>
                <c:ptCount val="3"/>
                <c:pt idx="0">
                  <c:v>2843225</c:v>
                </c:pt>
                <c:pt idx="1">
                  <c:v>3462061</c:v>
                </c:pt>
                <c:pt idx="2">
                  <c:v>3257183</c:v>
                </c:pt>
              </c:numCache>
            </c:numRef>
          </c:val>
          <c:extLst>
            <c:ext xmlns:c16="http://schemas.microsoft.com/office/drawing/2014/chart" uri="{C3380CC4-5D6E-409C-BE32-E72D297353CC}">
              <c16:uniqueId val="{00000001-AC88-46D1-A87C-79295539AFC2}"/>
            </c:ext>
          </c:extLst>
        </c:ser>
        <c:ser>
          <c:idx val="2"/>
          <c:order val="2"/>
          <c:tx>
            <c:strRef>
              <c:f>Sheet1!$D$3</c:f>
              <c:strCache>
                <c:ptCount val="1"/>
                <c:pt idx="0">
                  <c:v>Sum of P/L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Sep</c:v>
                </c:pt>
                <c:pt idx="1">
                  <c:v>Oct</c:v>
                </c:pt>
                <c:pt idx="2">
                  <c:v>Nov</c:v>
                </c:pt>
              </c:strCache>
            </c:strRef>
          </c:cat>
          <c:val>
            <c:numRef>
              <c:f>Sheet1!$D$4:$D$7</c:f>
              <c:numCache>
                <c:formatCode>General</c:formatCode>
                <c:ptCount val="3"/>
                <c:pt idx="0">
                  <c:v>-795685</c:v>
                </c:pt>
                <c:pt idx="1">
                  <c:v>-31777</c:v>
                </c:pt>
                <c:pt idx="2">
                  <c:v>-30366</c:v>
                </c:pt>
              </c:numCache>
            </c:numRef>
          </c:val>
          <c:extLst>
            <c:ext xmlns:c16="http://schemas.microsoft.com/office/drawing/2014/chart" uri="{C3380CC4-5D6E-409C-BE32-E72D297353CC}">
              <c16:uniqueId val="{00000002-AC88-46D1-A87C-79295539AFC2}"/>
            </c:ext>
          </c:extLst>
        </c:ser>
        <c:dLbls>
          <c:showLegendKey val="0"/>
          <c:showVal val="1"/>
          <c:showCatName val="0"/>
          <c:showSerName val="0"/>
          <c:showPercent val="0"/>
          <c:showBubbleSize val="0"/>
        </c:dLbls>
        <c:gapWidth val="100"/>
        <c:overlap val="-24"/>
        <c:axId val="1238705711"/>
        <c:axId val="1238702351"/>
      </c:barChart>
      <c:catAx>
        <c:axId val="12387057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02351"/>
        <c:crosses val="autoZero"/>
        <c:auto val="1"/>
        <c:lblAlgn val="ctr"/>
        <c:lblOffset val="100"/>
        <c:noMultiLvlLbl val="0"/>
      </c:catAx>
      <c:valAx>
        <c:axId val="12387023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05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DASHBOARD.xlsx]SAMPLES!RENT AND LINE</c:name>
    <c:fmtId val="3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9029C"/>
          </a:solidFill>
          <a:ln>
            <a:noFill/>
          </a:ln>
          <a:effectLst>
            <a:outerShdw blurRad="57150" dist="19050" dir="5400000" algn="ctr" rotWithShape="0">
              <a:srgbClr val="000000">
                <a:alpha val="63000"/>
              </a:srgbClr>
            </a:outerShdw>
          </a:effectLst>
        </c:spPr>
        <c:marker>
          <c:symbol val="none"/>
        </c:marker>
        <c:dLbl>
          <c:idx val="0"/>
          <c:spPr>
            <a:solidFill>
              <a:srgbClr val="72026A"/>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effectLst>
                    <a:innerShdw blurRad="63500" dist="50800" dir="13500000">
                      <a:prstClr val="black">
                        <a:alpha val="50000"/>
                      </a:prstClr>
                    </a:inn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EB4F9"/>
          </a:solidFill>
          <a:ln>
            <a:noFill/>
          </a:ln>
          <a:effectLst>
            <a:outerShdw blurRad="57150" dist="19050" dir="5400000" algn="ctr" rotWithShape="0">
              <a:srgbClr val="000000">
                <a:alpha val="63000"/>
              </a:srgbClr>
            </a:outerShdw>
          </a:effectLst>
        </c:spPr>
        <c:marker>
          <c:symbol val="none"/>
        </c:marker>
        <c:dLbl>
          <c:idx val="0"/>
          <c:spPr>
            <a:solidFill>
              <a:schemeClr val="accent1">
                <a:lumMod val="75000"/>
              </a:scheme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effectLst>
                    <a:innerShdw blurRad="63500" dist="50800" dir="13500000">
                      <a:prstClr val="black">
                        <a:alpha val="50000"/>
                      </a:prstClr>
                    </a:inn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EB4F9"/>
          </a:solidFill>
          <a:ln>
            <a:noFill/>
          </a:ln>
          <a:effectLst>
            <a:outerShdw blurRad="57150" dist="19050" dir="5400000" algn="ctr" rotWithShape="0">
              <a:srgbClr val="000000">
                <a:alpha val="63000"/>
              </a:srgbClr>
            </a:outerShdw>
          </a:effectLst>
        </c:spPr>
        <c:dLbl>
          <c:idx val="0"/>
          <c:spPr>
            <a:solidFill>
              <a:schemeClr val="accent1">
                <a:lumMod val="75000"/>
              </a:schemeClr>
            </a:solidFill>
            <a:ln>
              <a:noFill/>
            </a:ln>
            <a:effectLst/>
          </c:spPr>
          <c:txPr>
            <a:bodyPr rot="-5400000" spcFirstLastPara="1" vertOverflow="ellipsis" wrap="square" lIns="38100" tIns="19050" rIns="38100" bIns="19050" anchor="ctr" anchorCtr="1">
              <a:noAutofit/>
            </a:bodyPr>
            <a:lstStyle/>
            <a:p>
              <a:pPr>
                <a:defRPr sz="900" b="0" i="0" u="none" strike="noStrike" kern="1200" baseline="0">
                  <a:solidFill>
                    <a:schemeClr val="lt1">
                      <a:lumMod val="85000"/>
                    </a:schemeClr>
                  </a:solidFill>
                  <a:effectLst>
                    <a:innerShdw blurRad="63500" dist="50800" dir="13500000">
                      <a:prstClr val="black">
                        <a:alpha val="50000"/>
                      </a:prstClr>
                    </a:inn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2724577120890869"/>
                  <c:h val="0.10309828450766531"/>
                </c:manualLayout>
              </c15:layout>
            </c:ext>
          </c:extLst>
        </c:dLbl>
      </c:pivotFmt>
    </c:pivotFmts>
    <c:plotArea>
      <c:layout/>
      <c:barChart>
        <c:barDir val="col"/>
        <c:grouping val="stacked"/>
        <c:varyColors val="0"/>
        <c:ser>
          <c:idx val="0"/>
          <c:order val="0"/>
          <c:tx>
            <c:strRef>
              <c:f>SAMPLES!$A$90</c:f>
              <c:strCache>
                <c:ptCount val="1"/>
                <c:pt idx="0">
                  <c:v>Sum of RENT CUT</c:v>
                </c:pt>
              </c:strCache>
            </c:strRef>
          </c:tx>
          <c:spPr>
            <a:solidFill>
              <a:srgbClr val="09029C"/>
            </a:solidFill>
            <a:ln>
              <a:noFill/>
            </a:ln>
            <a:effectLst>
              <a:outerShdw blurRad="57150" dist="19050" dir="5400000" algn="ctr" rotWithShape="0">
                <a:srgbClr val="000000">
                  <a:alpha val="63000"/>
                </a:srgbClr>
              </a:outerShdw>
            </a:effectLst>
          </c:spPr>
          <c:invertIfNegative val="0"/>
          <c:dLbls>
            <c:spPr>
              <a:solidFill>
                <a:srgbClr val="72026A"/>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effectLst>
                      <a:innerShdw blurRad="63500" dist="50800" dir="13500000">
                        <a:prstClr val="black">
                          <a:alpha val="50000"/>
                        </a:prstClr>
                      </a:inn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SAMPLES!$A$91</c:f>
              <c:strCache>
                <c:ptCount val="1"/>
                <c:pt idx="0">
                  <c:v>Total</c:v>
                </c:pt>
              </c:strCache>
            </c:strRef>
          </c:cat>
          <c:val>
            <c:numRef>
              <c:f>SAMPLES!$A$91</c:f>
              <c:numCache>
                <c:formatCode>General</c:formatCode>
                <c:ptCount val="1"/>
                <c:pt idx="0">
                  <c:v>3400119</c:v>
                </c:pt>
              </c:numCache>
            </c:numRef>
          </c:val>
          <c:extLst>
            <c:ext xmlns:c16="http://schemas.microsoft.com/office/drawing/2014/chart" uri="{C3380CC4-5D6E-409C-BE32-E72D297353CC}">
              <c16:uniqueId val="{00000000-490B-43C9-8A57-00071E55C2F7}"/>
            </c:ext>
          </c:extLst>
        </c:ser>
        <c:ser>
          <c:idx val="1"/>
          <c:order val="1"/>
          <c:tx>
            <c:strRef>
              <c:f>SAMPLES!$B$90</c:f>
              <c:strCache>
                <c:ptCount val="1"/>
                <c:pt idx="0">
                  <c:v>Sum of LINE CUT</c:v>
                </c:pt>
              </c:strCache>
            </c:strRef>
          </c:tx>
          <c:spPr>
            <a:solidFill>
              <a:srgbClr val="FEB4F9"/>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EB4F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90B-43C9-8A57-00071E55C2F7}"/>
              </c:ext>
            </c:extLst>
          </c:dPt>
          <c:dLbls>
            <c:dLbl>
              <c:idx val="0"/>
              <c:spPr>
                <a:solidFill>
                  <a:schemeClr val="accent1">
                    <a:lumMod val="75000"/>
                  </a:schemeClr>
                </a:solidFill>
                <a:ln>
                  <a:noFill/>
                </a:ln>
                <a:effectLst/>
              </c:spPr>
              <c:txPr>
                <a:bodyPr rot="-5400000" spcFirstLastPara="1" vertOverflow="ellipsis" wrap="square" lIns="38100" tIns="19050" rIns="38100" bIns="19050" anchor="ctr" anchorCtr="1">
                  <a:noAutofit/>
                </a:bodyPr>
                <a:lstStyle/>
                <a:p>
                  <a:pPr>
                    <a:defRPr sz="900" b="0" i="0" u="none" strike="noStrike" kern="1200" baseline="0">
                      <a:solidFill>
                        <a:schemeClr val="lt1">
                          <a:lumMod val="85000"/>
                        </a:schemeClr>
                      </a:solidFill>
                      <a:effectLst>
                        <a:innerShdw blurRad="63500" dist="50800" dir="13500000">
                          <a:prstClr val="black">
                            <a:alpha val="50000"/>
                          </a:prstClr>
                        </a:inn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2724577120890869"/>
                      <c:h val="0.10309828450766531"/>
                    </c:manualLayout>
                  </c15:layout>
                </c:ext>
                <c:ext xmlns:c16="http://schemas.microsoft.com/office/drawing/2014/chart" uri="{C3380CC4-5D6E-409C-BE32-E72D297353CC}">
                  <c16:uniqueId val="{00000002-490B-43C9-8A57-00071E55C2F7}"/>
                </c:ext>
              </c:extLst>
            </c:dLbl>
            <c:spPr>
              <a:solidFill>
                <a:schemeClr val="accent1">
                  <a:lumMod val="75000"/>
                </a:scheme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effectLst>
                      <a:innerShdw blurRad="63500" dist="50800" dir="13500000">
                        <a:prstClr val="black">
                          <a:alpha val="50000"/>
                        </a:prstClr>
                      </a:inn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SAMPLES!$A$91</c:f>
              <c:strCache>
                <c:ptCount val="1"/>
                <c:pt idx="0">
                  <c:v>Total</c:v>
                </c:pt>
              </c:strCache>
            </c:strRef>
          </c:cat>
          <c:val>
            <c:numRef>
              <c:f>SAMPLES!$B$91</c:f>
              <c:numCache>
                <c:formatCode>General</c:formatCode>
                <c:ptCount val="1"/>
                <c:pt idx="0">
                  <c:v>120000</c:v>
                </c:pt>
              </c:numCache>
            </c:numRef>
          </c:val>
          <c:extLst>
            <c:ext xmlns:c16="http://schemas.microsoft.com/office/drawing/2014/chart" uri="{C3380CC4-5D6E-409C-BE32-E72D297353CC}">
              <c16:uniqueId val="{00000001-490B-43C9-8A57-00071E55C2F7}"/>
            </c:ext>
          </c:extLst>
        </c:ser>
        <c:dLbls>
          <c:dLblPos val="ctr"/>
          <c:showLegendKey val="0"/>
          <c:showVal val="1"/>
          <c:showCatName val="0"/>
          <c:showSerName val="0"/>
          <c:showPercent val="0"/>
          <c:showBubbleSize val="0"/>
        </c:dLbls>
        <c:gapWidth val="150"/>
        <c:overlap val="100"/>
        <c:axId val="1244849311"/>
        <c:axId val="1244853631"/>
      </c:barChart>
      <c:catAx>
        <c:axId val="1244849311"/>
        <c:scaling>
          <c:orientation val="minMax"/>
        </c:scaling>
        <c:delete val="1"/>
        <c:axPos val="b"/>
        <c:numFmt formatCode="General" sourceLinked="1"/>
        <c:majorTickMark val="none"/>
        <c:minorTickMark val="none"/>
        <c:tickLblPos val="nextTo"/>
        <c:crossAx val="1244853631"/>
        <c:crosses val="autoZero"/>
        <c:auto val="1"/>
        <c:lblAlgn val="ctr"/>
        <c:lblOffset val="100"/>
        <c:noMultiLvlLbl val="0"/>
      </c:catAx>
      <c:valAx>
        <c:axId val="1244853631"/>
        <c:scaling>
          <c:orientation val="minMax"/>
        </c:scaling>
        <c:delete val="1"/>
        <c:axPos val="l"/>
        <c:numFmt formatCode="General" sourceLinked="1"/>
        <c:majorTickMark val="none"/>
        <c:minorTickMark val="none"/>
        <c:tickLblPos val="nextTo"/>
        <c:crossAx val="1244849311"/>
        <c:crosses val="autoZero"/>
        <c:crossBetween val="between"/>
      </c:valAx>
      <c:spPr>
        <a:noFill/>
        <a:ln>
          <a:noFill/>
        </a:ln>
        <a:effectLst>
          <a:glow rad="939800">
            <a:srgbClr val="FFFF00"/>
          </a:glow>
          <a:softEdge rad="114300"/>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DASHBOARD.xlsx]SAMPLES!TOP 5 BOX SOLD</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Box Sold Parties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0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72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SAMPLES!$B$21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BBC-470B-A6D5-34ED3CB58A9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3BBC-470B-A6D5-34ED3CB58A9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BC-470B-A6D5-34ED3CB58A9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BBC-470B-A6D5-34ED3CB58A9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BC-470B-A6D5-34ED3CB58A97}"/>
              </c:ext>
            </c:extLst>
          </c:dPt>
          <c:dLbls>
            <c:dLbl>
              <c:idx val="0"/>
              <c:layout>
                <c:manualLayout>
                  <c:x val="-0.05"/>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BC-470B-A6D5-34ED3CB58A97}"/>
                </c:ext>
              </c:extLst>
            </c:dLbl>
            <c:dLbl>
              <c:idx val="1"/>
              <c:layout>
                <c:manualLayout>
                  <c:x val="-4.166666666666672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BBC-470B-A6D5-34ED3CB58A97}"/>
                </c:ext>
              </c:extLst>
            </c:dLbl>
            <c:dLbl>
              <c:idx val="2"/>
              <c:layout>
                <c:manualLayout>
                  <c:x val="5.5555555555555552E-2"/>
                  <c:y val="-9.2592592592592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BC-470B-A6D5-34ED3CB58A97}"/>
                </c:ext>
              </c:extLst>
            </c:dLbl>
            <c:dLbl>
              <c:idx val="3"/>
              <c:layout>
                <c:manualLayout>
                  <c:x val="7.4999999999999997E-2"/>
                  <c:y val="2.31481481481480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BC-470B-A6D5-34ED3CB58A97}"/>
                </c:ext>
              </c:extLst>
            </c:dLbl>
            <c:dLbl>
              <c:idx val="4"/>
              <c:layout>
                <c:manualLayout>
                  <c:x val="3.888888888888889E-2"/>
                  <c:y val="9.2592592592592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BC-470B-A6D5-34ED3CB58A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SAMPLES!$A$22:$A$27</c:f>
              <c:strCache>
                <c:ptCount val="5"/>
                <c:pt idx="0">
                  <c:v>RSF</c:v>
                </c:pt>
                <c:pt idx="1">
                  <c:v>LF</c:v>
                </c:pt>
                <c:pt idx="2">
                  <c:v>BISMI</c:v>
                </c:pt>
                <c:pt idx="3">
                  <c:v>TSF</c:v>
                </c:pt>
                <c:pt idx="4">
                  <c:v>AS</c:v>
                </c:pt>
              </c:strCache>
            </c:strRef>
          </c:cat>
          <c:val>
            <c:numRef>
              <c:f>SAMPLES!$B$22:$B$27</c:f>
              <c:numCache>
                <c:formatCode>General</c:formatCode>
                <c:ptCount val="5"/>
                <c:pt idx="0">
                  <c:v>694</c:v>
                </c:pt>
                <c:pt idx="1">
                  <c:v>681</c:v>
                </c:pt>
                <c:pt idx="2">
                  <c:v>404</c:v>
                </c:pt>
                <c:pt idx="3">
                  <c:v>359</c:v>
                </c:pt>
                <c:pt idx="4">
                  <c:v>343</c:v>
                </c:pt>
              </c:numCache>
            </c:numRef>
          </c:val>
          <c:extLst>
            <c:ext xmlns:c16="http://schemas.microsoft.com/office/drawing/2014/chart" uri="{C3380CC4-5D6E-409C-BE32-E72D297353CC}">
              <c16:uniqueId val="{00000000-3BBC-470B-A6D5-34ED3CB58A9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DASHBOARD.xlsx]SAMPLES!MONTH  WISE  SALES</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SAMPLES!$B$37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SAMPLES!$A$38:$A$41</c:f>
              <c:strCache>
                <c:ptCount val="3"/>
                <c:pt idx="0">
                  <c:v>Sep</c:v>
                </c:pt>
                <c:pt idx="1">
                  <c:v>Oct</c:v>
                </c:pt>
                <c:pt idx="2">
                  <c:v>Nov</c:v>
                </c:pt>
              </c:strCache>
            </c:strRef>
          </c:cat>
          <c:val>
            <c:numRef>
              <c:f>SAMPLES!$B$38:$B$41</c:f>
              <c:numCache>
                <c:formatCode>General</c:formatCode>
                <c:ptCount val="3"/>
                <c:pt idx="0">
                  <c:v>3194420</c:v>
                </c:pt>
                <c:pt idx="1">
                  <c:v>4612990</c:v>
                </c:pt>
                <c:pt idx="2">
                  <c:v>4526040</c:v>
                </c:pt>
              </c:numCache>
            </c:numRef>
          </c:val>
          <c:extLst>
            <c:ext xmlns:c16="http://schemas.microsoft.com/office/drawing/2014/chart" uri="{C3380CC4-5D6E-409C-BE32-E72D297353CC}">
              <c16:uniqueId val="{00000000-371A-4AAA-BD3D-E02A4698A59A}"/>
            </c:ext>
          </c:extLst>
        </c:ser>
        <c:dLbls>
          <c:dLblPos val="outEnd"/>
          <c:showLegendKey val="0"/>
          <c:showVal val="1"/>
          <c:showCatName val="0"/>
          <c:showSerName val="0"/>
          <c:showPercent val="0"/>
          <c:showBubbleSize val="0"/>
        </c:dLbls>
        <c:gapWidth val="100"/>
        <c:overlap val="-24"/>
        <c:axId val="1053080095"/>
        <c:axId val="1053075295"/>
      </c:barChart>
      <c:catAx>
        <c:axId val="1053080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075295"/>
        <c:crosses val="autoZero"/>
        <c:auto val="1"/>
        <c:lblAlgn val="ctr"/>
        <c:lblOffset val="100"/>
        <c:noMultiLvlLbl val="0"/>
      </c:catAx>
      <c:valAx>
        <c:axId val="105307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08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DASHBOARD.xlsx]SAMPLES!PivotTable4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Month-wise Purchase</a:t>
            </a:r>
          </a:p>
        </c:rich>
      </c:tx>
      <c:layout>
        <c:manualLayout>
          <c:xMode val="edge"/>
          <c:yMode val="edge"/>
          <c:x val="0.1317500000000000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SAMPLES!$B$57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92-4969-855E-23950BF3F4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92-4969-855E-23950BF3F4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B92-4969-855E-23950BF3F4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SAMPLES!$A$58:$A$61</c:f>
              <c:strCache>
                <c:ptCount val="3"/>
                <c:pt idx="0">
                  <c:v>Sep</c:v>
                </c:pt>
                <c:pt idx="1">
                  <c:v>Oct</c:v>
                </c:pt>
                <c:pt idx="2">
                  <c:v>Nov</c:v>
                </c:pt>
              </c:strCache>
            </c:strRef>
          </c:cat>
          <c:val>
            <c:numRef>
              <c:f>SAMPLES!$B$58:$B$61</c:f>
              <c:numCache>
                <c:formatCode>General</c:formatCode>
                <c:ptCount val="3"/>
                <c:pt idx="0">
                  <c:v>2843225</c:v>
                </c:pt>
                <c:pt idx="1">
                  <c:v>3462061</c:v>
                </c:pt>
                <c:pt idx="2">
                  <c:v>3257183</c:v>
                </c:pt>
              </c:numCache>
            </c:numRef>
          </c:val>
          <c:extLst>
            <c:ext xmlns:c16="http://schemas.microsoft.com/office/drawing/2014/chart" uri="{C3380CC4-5D6E-409C-BE32-E72D297353CC}">
              <c16:uniqueId val="{00000000-24AB-4A6A-BA7D-F63BB8A1653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970384951881018"/>
          <c:y val="2.2927238261883927E-2"/>
          <c:w val="0.28196281714785654"/>
          <c:h val="0.13715441819772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DASHBOARD.xlsx]SAMPLES!RENT AND LINE</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69816272965868E-2"/>
          <c:y val="5.0925925925925923E-2"/>
          <c:w val="0.8896080489938758"/>
          <c:h val="0.8416746864975212"/>
        </c:manualLayout>
      </c:layout>
      <c:barChart>
        <c:barDir val="col"/>
        <c:grouping val="clustered"/>
        <c:varyColors val="0"/>
        <c:ser>
          <c:idx val="0"/>
          <c:order val="0"/>
          <c:tx>
            <c:strRef>
              <c:f>SAMPLES!$A$90</c:f>
              <c:strCache>
                <c:ptCount val="1"/>
                <c:pt idx="0">
                  <c:v>Sum of RENT CUT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SAMPLES!$A$91</c:f>
              <c:strCache>
                <c:ptCount val="1"/>
                <c:pt idx="0">
                  <c:v>Total</c:v>
                </c:pt>
              </c:strCache>
            </c:strRef>
          </c:cat>
          <c:val>
            <c:numRef>
              <c:f>SAMPLES!$A$91</c:f>
              <c:numCache>
                <c:formatCode>General</c:formatCode>
                <c:ptCount val="1"/>
                <c:pt idx="0">
                  <c:v>3400119</c:v>
                </c:pt>
              </c:numCache>
            </c:numRef>
          </c:val>
          <c:extLst>
            <c:ext xmlns:c16="http://schemas.microsoft.com/office/drawing/2014/chart" uri="{C3380CC4-5D6E-409C-BE32-E72D297353CC}">
              <c16:uniqueId val="{00000000-1E4E-41AC-83EC-0526598FB1EB}"/>
            </c:ext>
          </c:extLst>
        </c:ser>
        <c:ser>
          <c:idx val="1"/>
          <c:order val="1"/>
          <c:tx>
            <c:strRef>
              <c:f>SAMPLES!$B$90</c:f>
              <c:strCache>
                <c:ptCount val="1"/>
                <c:pt idx="0">
                  <c:v>Sum of LINE CUT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SAMPLES!$A$91</c:f>
              <c:strCache>
                <c:ptCount val="1"/>
                <c:pt idx="0">
                  <c:v>Total</c:v>
                </c:pt>
              </c:strCache>
            </c:strRef>
          </c:cat>
          <c:val>
            <c:numRef>
              <c:f>SAMPLES!$B$91</c:f>
              <c:numCache>
                <c:formatCode>General</c:formatCode>
                <c:ptCount val="1"/>
                <c:pt idx="0">
                  <c:v>120000</c:v>
                </c:pt>
              </c:numCache>
            </c:numRef>
          </c:val>
          <c:extLst>
            <c:ext xmlns:c16="http://schemas.microsoft.com/office/drawing/2014/chart" uri="{C3380CC4-5D6E-409C-BE32-E72D297353CC}">
              <c16:uniqueId val="{00000001-1E4E-41AC-83EC-0526598FB1EB}"/>
            </c:ext>
          </c:extLst>
        </c:ser>
        <c:dLbls>
          <c:dLblPos val="outEnd"/>
          <c:showLegendKey val="0"/>
          <c:showVal val="1"/>
          <c:showCatName val="0"/>
          <c:showSerName val="0"/>
          <c:showPercent val="0"/>
          <c:showBubbleSize val="0"/>
        </c:dLbls>
        <c:gapWidth val="100"/>
        <c:overlap val="-24"/>
        <c:axId val="1244863711"/>
        <c:axId val="1244859391"/>
      </c:barChart>
      <c:catAx>
        <c:axId val="12448637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859391"/>
        <c:crosses val="autoZero"/>
        <c:auto val="1"/>
        <c:lblAlgn val="ctr"/>
        <c:lblOffset val="100"/>
        <c:noMultiLvlLbl val="0"/>
      </c:catAx>
      <c:valAx>
        <c:axId val="1244859391"/>
        <c:scaling>
          <c:orientation val="minMax"/>
        </c:scaling>
        <c:delete val="1"/>
        <c:axPos val="l"/>
        <c:numFmt formatCode="General" sourceLinked="1"/>
        <c:majorTickMark val="out"/>
        <c:minorTickMark val="none"/>
        <c:tickLblPos val="nextTo"/>
        <c:crossAx val="1244863711"/>
        <c:crosses val="autoZero"/>
        <c:crossBetween val="between"/>
      </c:valAx>
      <c:spPr>
        <a:noFill/>
        <a:ln>
          <a:noFill/>
        </a:ln>
        <a:effectLst/>
      </c:spPr>
    </c:plotArea>
    <c:legend>
      <c:legendPos val="r"/>
      <c:layout>
        <c:manualLayout>
          <c:xMode val="edge"/>
          <c:yMode val="edge"/>
          <c:x val="0.19452230971128609"/>
          <c:y val="1.9096675415573052E-2"/>
          <c:w val="0.51658880139982499"/>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DASHBOARD.xlsx]SAMPLES!RENT AND LINE</c:name>
    <c:fmtId val="3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SAMPLES!$A$90</c:f>
              <c:strCache>
                <c:ptCount val="1"/>
                <c:pt idx="0">
                  <c:v>Sum of RENT CUT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SAMPLES!$A$91</c:f>
              <c:strCache>
                <c:ptCount val="1"/>
                <c:pt idx="0">
                  <c:v>Total</c:v>
                </c:pt>
              </c:strCache>
            </c:strRef>
          </c:cat>
          <c:val>
            <c:numRef>
              <c:f>SAMPLES!$A$91</c:f>
              <c:numCache>
                <c:formatCode>General</c:formatCode>
                <c:ptCount val="1"/>
                <c:pt idx="0">
                  <c:v>3400119</c:v>
                </c:pt>
              </c:numCache>
            </c:numRef>
          </c:val>
          <c:extLst>
            <c:ext xmlns:c16="http://schemas.microsoft.com/office/drawing/2014/chart" uri="{C3380CC4-5D6E-409C-BE32-E72D297353CC}">
              <c16:uniqueId val="{00000000-2F06-47DB-BB9B-1A8DAA02D1F0}"/>
            </c:ext>
          </c:extLst>
        </c:ser>
        <c:ser>
          <c:idx val="1"/>
          <c:order val="1"/>
          <c:tx>
            <c:strRef>
              <c:f>SAMPLES!$B$90</c:f>
              <c:strCache>
                <c:ptCount val="1"/>
                <c:pt idx="0">
                  <c:v>Sum of LINE CUT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SAMPLES!$A$91</c:f>
              <c:strCache>
                <c:ptCount val="1"/>
                <c:pt idx="0">
                  <c:v>Total</c:v>
                </c:pt>
              </c:strCache>
            </c:strRef>
          </c:cat>
          <c:val>
            <c:numRef>
              <c:f>SAMPLES!$B$91</c:f>
              <c:numCache>
                <c:formatCode>General</c:formatCode>
                <c:ptCount val="1"/>
                <c:pt idx="0">
                  <c:v>120000</c:v>
                </c:pt>
              </c:numCache>
            </c:numRef>
          </c:val>
          <c:extLst>
            <c:ext xmlns:c16="http://schemas.microsoft.com/office/drawing/2014/chart" uri="{C3380CC4-5D6E-409C-BE32-E72D297353CC}">
              <c16:uniqueId val="{00000001-2F06-47DB-BB9B-1A8DAA02D1F0}"/>
            </c:ext>
          </c:extLst>
        </c:ser>
        <c:dLbls>
          <c:dLblPos val="ctr"/>
          <c:showLegendKey val="0"/>
          <c:showVal val="1"/>
          <c:showCatName val="0"/>
          <c:showSerName val="0"/>
          <c:showPercent val="0"/>
          <c:showBubbleSize val="0"/>
        </c:dLbls>
        <c:gapWidth val="150"/>
        <c:overlap val="100"/>
        <c:axId val="1244849311"/>
        <c:axId val="1244853631"/>
      </c:barChart>
      <c:catAx>
        <c:axId val="1244849311"/>
        <c:scaling>
          <c:orientation val="minMax"/>
        </c:scaling>
        <c:delete val="1"/>
        <c:axPos val="b"/>
        <c:numFmt formatCode="General" sourceLinked="1"/>
        <c:majorTickMark val="none"/>
        <c:minorTickMark val="none"/>
        <c:tickLblPos val="nextTo"/>
        <c:crossAx val="1244853631"/>
        <c:crosses val="autoZero"/>
        <c:auto val="1"/>
        <c:lblAlgn val="ctr"/>
        <c:lblOffset val="100"/>
        <c:noMultiLvlLbl val="0"/>
      </c:catAx>
      <c:valAx>
        <c:axId val="1244853631"/>
        <c:scaling>
          <c:orientation val="minMax"/>
        </c:scaling>
        <c:delete val="1"/>
        <c:axPos val="l"/>
        <c:numFmt formatCode="General" sourceLinked="1"/>
        <c:majorTickMark val="none"/>
        <c:minorTickMark val="none"/>
        <c:tickLblPos val="nextTo"/>
        <c:crossAx val="1244849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DASHBOARD.xlsx]Sheet1!P/F</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3</a:t>
            </a:r>
            <a:r>
              <a:rPr lang="en-IN" baseline="0"/>
              <a:t> MONTHS P/L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NET SALE</c:v>
                </c:pt>
              </c:strCache>
            </c:strRef>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Sep</c:v>
                </c:pt>
                <c:pt idx="1">
                  <c:v>Oct</c:v>
                </c:pt>
                <c:pt idx="2">
                  <c:v>Nov</c:v>
                </c:pt>
              </c:strCache>
            </c:strRef>
          </c:cat>
          <c:val>
            <c:numRef>
              <c:f>Sheet1!$B$4:$B$7</c:f>
              <c:numCache>
                <c:formatCode>General</c:formatCode>
                <c:ptCount val="3"/>
                <c:pt idx="0">
                  <c:v>2047540</c:v>
                </c:pt>
                <c:pt idx="1">
                  <c:v>3430284</c:v>
                </c:pt>
                <c:pt idx="2">
                  <c:v>3226817</c:v>
                </c:pt>
              </c:numCache>
            </c:numRef>
          </c:val>
          <c:extLst>
            <c:ext xmlns:c16="http://schemas.microsoft.com/office/drawing/2014/chart" uri="{C3380CC4-5D6E-409C-BE32-E72D297353CC}">
              <c16:uniqueId val="{00000000-C210-4477-A6F2-AF5B3CCD2786}"/>
            </c:ext>
          </c:extLst>
        </c:ser>
        <c:ser>
          <c:idx val="1"/>
          <c:order val="1"/>
          <c:tx>
            <c:strRef>
              <c:f>Sheet1!$C$3</c:f>
              <c:strCache>
                <c:ptCount val="1"/>
                <c:pt idx="0">
                  <c:v>Sum of PURCHASE</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Sep</c:v>
                </c:pt>
                <c:pt idx="1">
                  <c:v>Oct</c:v>
                </c:pt>
                <c:pt idx="2">
                  <c:v>Nov</c:v>
                </c:pt>
              </c:strCache>
            </c:strRef>
          </c:cat>
          <c:val>
            <c:numRef>
              <c:f>Sheet1!$C$4:$C$7</c:f>
              <c:numCache>
                <c:formatCode>General</c:formatCode>
                <c:ptCount val="3"/>
                <c:pt idx="0">
                  <c:v>2843225</c:v>
                </c:pt>
                <c:pt idx="1">
                  <c:v>3462061</c:v>
                </c:pt>
                <c:pt idx="2">
                  <c:v>3257183</c:v>
                </c:pt>
              </c:numCache>
            </c:numRef>
          </c:val>
          <c:extLst>
            <c:ext xmlns:c16="http://schemas.microsoft.com/office/drawing/2014/chart" uri="{C3380CC4-5D6E-409C-BE32-E72D297353CC}">
              <c16:uniqueId val="{00000001-C210-4477-A6F2-AF5B3CCD2786}"/>
            </c:ext>
          </c:extLst>
        </c:ser>
        <c:ser>
          <c:idx val="2"/>
          <c:order val="2"/>
          <c:tx>
            <c:strRef>
              <c:f>Sheet1!$D$3</c:f>
              <c:strCache>
                <c:ptCount val="1"/>
                <c:pt idx="0">
                  <c:v>Sum of P/L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Sheet1!$A$4:$A$7</c:f>
              <c:strCache>
                <c:ptCount val="3"/>
                <c:pt idx="0">
                  <c:v>Sep</c:v>
                </c:pt>
                <c:pt idx="1">
                  <c:v>Oct</c:v>
                </c:pt>
                <c:pt idx="2">
                  <c:v>Nov</c:v>
                </c:pt>
              </c:strCache>
            </c:strRef>
          </c:cat>
          <c:val>
            <c:numRef>
              <c:f>Sheet1!$D$4:$D$7</c:f>
              <c:numCache>
                <c:formatCode>General</c:formatCode>
                <c:ptCount val="3"/>
                <c:pt idx="0">
                  <c:v>-795685</c:v>
                </c:pt>
                <c:pt idx="1">
                  <c:v>-31777</c:v>
                </c:pt>
                <c:pt idx="2">
                  <c:v>-30366</c:v>
                </c:pt>
              </c:numCache>
            </c:numRef>
          </c:val>
          <c:extLst>
            <c:ext xmlns:c16="http://schemas.microsoft.com/office/drawing/2014/chart" uri="{C3380CC4-5D6E-409C-BE32-E72D297353CC}">
              <c16:uniqueId val="{00000002-C210-4477-A6F2-AF5B3CCD2786}"/>
            </c:ext>
          </c:extLst>
        </c:ser>
        <c:dLbls>
          <c:showLegendKey val="0"/>
          <c:showVal val="1"/>
          <c:showCatName val="0"/>
          <c:showSerName val="0"/>
          <c:showPercent val="0"/>
          <c:showBubbleSize val="0"/>
        </c:dLbls>
        <c:gapWidth val="100"/>
        <c:overlap val="-24"/>
        <c:axId val="1238705711"/>
        <c:axId val="1238702351"/>
      </c:barChart>
      <c:catAx>
        <c:axId val="12387057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02351"/>
        <c:crosses val="autoZero"/>
        <c:auto val="1"/>
        <c:lblAlgn val="ctr"/>
        <c:lblOffset val="100"/>
        <c:noMultiLvlLbl val="0"/>
      </c:catAx>
      <c:valAx>
        <c:axId val="12387023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705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DASHBOARD.xlsx]SAMPLES!TOP 10 HIGHEST 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highest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4C280"/>
          </a:solidFill>
          <a:ln>
            <a:noFill/>
          </a:ln>
          <a:effectLst>
            <a:outerShdw blurRad="57150" dist="19050" dir="5400000" algn="ctr" rotWithShape="0">
              <a:srgbClr val="000000">
                <a:alpha val="63000"/>
              </a:srgbClr>
            </a:outerShdw>
          </a:effectLst>
        </c:spPr>
        <c:marker>
          <c:symbol val="none"/>
        </c:marker>
        <c:dLbl>
          <c:idx val="0"/>
          <c:spPr>
            <a:solidFill>
              <a:srgbClr val="92F311">
                <a:alpha val="2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9319689469195"/>
          <c:y val="0.23540121941555645"/>
          <c:w val="0.79486538866186029"/>
          <c:h val="0.64431806086386911"/>
        </c:manualLayout>
      </c:layout>
      <c:barChart>
        <c:barDir val="bar"/>
        <c:grouping val="clustered"/>
        <c:varyColors val="0"/>
        <c:ser>
          <c:idx val="0"/>
          <c:order val="0"/>
          <c:tx>
            <c:strRef>
              <c:f>SAMPLES!$B$3</c:f>
              <c:strCache>
                <c:ptCount val="1"/>
                <c:pt idx="0">
                  <c:v>Total</c:v>
                </c:pt>
              </c:strCache>
            </c:strRef>
          </c:tx>
          <c:spPr>
            <a:solidFill>
              <a:srgbClr val="14C280"/>
            </a:solidFill>
            <a:ln>
              <a:noFill/>
            </a:ln>
            <a:effectLst>
              <a:outerShdw blurRad="57150" dist="19050" dir="5400000" algn="ctr" rotWithShape="0">
                <a:srgbClr val="000000">
                  <a:alpha val="63000"/>
                </a:srgbClr>
              </a:outerShdw>
            </a:effectLst>
          </c:spPr>
          <c:invertIfNegative val="0"/>
          <c:dLbls>
            <c:spPr>
              <a:solidFill>
                <a:srgbClr val="92F311">
                  <a:alpha val="2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SAMPLES!$A$4:$A$14</c:f>
              <c:strCache>
                <c:ptCount val="10"/>
                <c:pt idx="0">
                  <c:v>RSF</c:v>
                </c:pt>
                <c:pt idx="1">
                  <c:v>LF</c:v>
                </c:pt>
                <c:pt idx="2">
                  <c:v>AS</c:v>
                </c:pt>
                <c:pt idx="3">
                  <c:v>BISMI</c:v>
                </c:pt>
                <c:pt idx="4">
                  <c:v>TSF</c:v>
                </c:pt>
                <c:pt idx="5">
                  <c:v>EBF</c:v>
                </c:pt>
                <c:pt idx="6">
                  <c:v>SHA</c:v>
                </c:pt>
                <c:pt idx="7">
                  <c:v>MKM</c:v>
                </c:pt>
                <c:pt idx="8">
                  <c:v>YSN</c:v>
                </c:pt>
                <c:pt idx="9">
                  <c:v>KNSF</c:v>
                </c:pt>
              </c:strCache>
            </c:strRef>
          </c:cat>
          <c:val>
            <c:numRef>
              <c:f>SAMPLES!$B$4:$B$14</c:f>
              <c:numCache>
                <c:formatCode>General</c:formatCode>
                <c:ptCount val="10"/>
                <c:pt idx="0">
                  <c:v>1370500</c:v>
                </c:pt>
                <c:pt idx="1">
                  <c:v>1159450</c:v>
                </c:pt>
                <c:pt idx="2">
                  <c:v>876250</c:v>
                </c:pt>
                <c:pt idx="3">
                  <c:v>717850</c:v>
                </c:pt>
                <c:pt idx="4">
                  <c:v>659700</c:v>
                </c:pt>
                <c:pt idx="5">
                  <c:v>610200</c:v>
                </c:pt>
                <c:pt idx="6">
                  <c:v>527900</c:v>
                </c:pt>
                <c:pt idx="7">
                  <c:v>524320</c:v>
                </c:pt>
                <c:pt idx="8">
                  <c:v>429000</c:v>
                </c:pt>
                <c:pt idx="9">
                  <c:v>410000</c:v>
                </c:pt>
              </c:numCache>
            </c:numRef>
          </c:val>
          <c:extLst>
            <c:ext xmlns:c16="http://schemas.microsoft.com/office/drawing/2014/chart" uri="{C3380CC4-5D6E-409C-BE32-E72D297353CC}">
              <c16:uniqueId val="{00000000-A9E3-42F2-B51A-42F5CF74EC1E}"/>
            </c:ext>
          </c:extLst>
        </c:ser>
        <c:dLbls>
          <c:dLblPos val="outEnd"/>
          <c:showLegendKey val="0"/>
          <c:showVal val="1"/>
          <c:showCatName val="0"/>
          <c:showSerName val="0"/>
          <c:showPercent val="0"/>
          <c:showBubbleSize val="0"/>
        </c:dLbls>
        <c:gapWidth val="115"/>
        <c:overlap val="-20"/>
        <c:axId val="1185287743"/>
        <c:axId val="1185288703"/>
      </c:barChart>
      <c:catAx>
        <c:axId val="1185287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5288703"/>
        <c:crosses val="autoZero"/>
        <c:auto val="1"/>
        <c:lblAlgn val="ctr"/>
        <c:lblOffset val="100"/>
        <c:noMultiLvlLbl val="0"/>
      </c:catAx>
      <c:valAx>
        <c:axId val="1185288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52877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[RTN DASHBOARD.xlsx]SAMPLES!TOP 5 BOX SOLD</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Box Sold Parties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0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72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0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72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14300">
              <a:schemeClr val="accent6">
                <a:alpha val="40000"/>
              </a:schemeClr>
            </a:glow>
          </a:effectLst>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innerShdw blurRad="63500" dist="50800" dir="13500000">
                      <a:prstClr val="black">
                        <a:alpha val="50000"/>
                      </a:prst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14300">
              <a:schemeClr val="accent6">
                <a:alpha val="40000"/>
              </a:schemeClr>
            </a:glow>
          </a:effectLst>
        </c:spPr>
        <c:dLbl>
          <c:idx val="0"/>
          <c:layout>
            <c:manualLayout>
              <c:x val="-0.05"/>
              <c:y val="6.9444444444444448E-2"/>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innerShdw blurRad="63500" dist="50800" dir="13500000">
                      <a:prstClr val="black">
                        <a:alpha val="50000"/>
                      </a:prst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14300">
              <a:schemeClr val="accent6">
                <a:alpha val="40000"/>
              </a:schemeClr>
            </a:glow>
          </a:effectLst>
        </c:spPr>
        <c:dLbl>
          <c:idx val="0"/>
          <c:layout>
            <c:manualLayout>
              <c:x val="-4.166666666666672E-2"/>
              <c:y val="-0.10648148148148148"/>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innerShdw blurRad="63500" dist="50800" dir="13500000">
                      <a:prstClr val="black">
                        <a:alpha val="50000"/>
                      </a:prst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14300">
              <a:schemeClr val="accent6">
                <a:alpha val="40000"/>
              </a:schemeClr>
            </a:glow>
          </a:effectLst>
        </c:spPr>
        <c:dLbl>
          <c:idx val="0"/>
          <c:layout>
            <c:manualLayout>
              <c:x val="5.5555555555555552E-2"/>
              <c:y val="-9.2592592592592671E-2"/>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innerShdw blurRad="63500" dist="50800" dir="13500000">
                      <a:prstClr val="black">
                        <a:alpha val="50000"/>
                      </a:prst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14300">
              <a:schemeClr val="accent6">
                <a:alpha val="40000"/>
              </a:schemeClr>
            </a:glow>
          </a:effectLst>
        </c:spPr>
        <c:dLbl>
          <c:idx val="0"/>
          <c:layout>
            <c:manualLayout>
              <c:x val="7.4999999999999997E-2"/>
              <c:y val="2.3148148148148064E-2"/>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innerShdw blurRad="63500" dist="50800" dir="13500000">
                      <a:prstClr val="black">
                        <a:alpha val="50000"/>
                      </a:prst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5581F"/>
          </a:solidFill>
          <a:ln>
            <a:noFill/>
          </a:ln>
          <a:effectLst>
            <a:glow rad="114300">
              <a:schemeClr val="accent6">
                <a:alpha val="40000"/>
              </a:schemeClr>
            </a:glow>
          </a:effectLst>
        </c:spPr>
        <c:dLbl>
          <c:idx val="0"/>
          <c:layout>
            <c:manualLayout>
              <c:x val="3.888888888888889E-2"/>
              <c:y val="9.2592592592592629E-2"/>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innerShdw blurRad="63500" dist="50800" dir="13500000">
                      <a:prstClr val="black">
                        <a:alpha val="50000"/>
                      </a:prst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11987336420923"/>
          <c:y val="0.21013937887848627"/>
          <c:w val="0.43539668363678563"/>
          <c:h val="0.71230264054154357"/>
        </c:manualLayout>
      </c:layout>
      <c:doughnutChart>
        <c:varyColors val="1"/>
        <c:ser>
          <c:idx val="0"/>
          <c:order val="0"/>
          <c:tx>
            <c:strRef>
              <c:f>SAMPLES!$B$21</c:f>
              <c:strCache>
                <c:ptCount val="1"/>
                <c:pt idx="0">
                  <c:v>Total</c:v>
                </c:pt>
              </c:strCache>
            </c:strRef>
          </c:tx>
          <c:spPr>
            <a:effectLst>
              <a:glow rad="114300">
                <a:schemeClr val="accent6">
                  <a:alpha val="40000"/>
                </a:schemeClr>
              </a:glo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14300">
                  <a:schemeClr val="accent6">
                    <a:alpha val="40000"/>
                  </a:schemeClr>
                </a:glow>
              </a:effectLst>
            </c:spPr>
            <c:extLst>
              <c:ext xmlns:c16="http://schemas.microsoft.com/office/drawing/2014/chart" uri="{C3380CC4-5D6E-409C-BE32-E72D297353CC}">
                <c16:uniqueId val="{00000001-9DB9-47CC-878F-9FC44805F6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114300">
                  <a:schemeClr val="accent6">
                    <a:alpha val="40000"/>
                  </a:schemeClr>
                </a:glow>
              </a:effectLst>
            </c:spPr>
            <c:extLst>
              <c:ext xmlns:c16="http://schemas.microsoft.com/office/drawing/2014/chart" uri="{C3380CC4-5D6E-409C-BE32-E72D297353CC}">
                <c16:uniqueId val="{00000003-9DB9-47CC-878F-9FC44805F6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rad="114300">
                  <a:schemeClr val="accent6">
                    <a:alpha val="40000"/>
                  </a:schemeClr>
                </a:glow>
              </a:effectLst>
            </c:spPr>
            <c:extLst>
              <c:ext xmlns:c16="http://schemas.microsoft.com/office/drawing/2014/chart" uri="{C3380CC4-5D6E-409C-BE32-E72D297353CC}">
                <c16:uniqueId val="{00000005-9DB9-47CC-878F-9FC44805F6C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114300">
                  <a:schemeClr val="accent6">
                    <a:alpha val="40000"/>
                  </a:schemeClr>
                </a:glow>
              </a:effectLst>
            </c:spPr>
            <c:extLst>
              <c:ext xmlns:c16="http://schemas.microsoft.com/office/drawing/2014/chart" uri="{C3380CC4-5D6E-409C-BE32-E72D297353CC}">
                <c16:uniqueId val="{00000007-9DB9-47CC-878F-9FC44805F6C3}"/>
              </c:ext>
            </c:extLst>
          </c:dPt>
          <c:dPt>
            <c:idx val="4"/>
            <c:bubble3D val="0"/>
            <c:spPr>
              <a:solidFill>
                <a:srgbClr val="E5581F"/>
              </a:solidFill>
              <a:ln>
                <a:noFill/>
              </a:ln>
              <a:effectLst>
                <a:glow rad="114300">
                  <a:schemeClr val="accent6">
                    <a:alpha val="40000"/>
                  </a:schemeClr>
                </a:glow>
              </a:effectLst>
            </c:spPr>
            <c:extLst>
              <c:ext xmlns:c16="http://schemas.microsoft.com/office/drawing/2014/chart" uri="{C3380CC4-5D6E-409C-BE32-E72D297353CC}">
                <c16:uniqueId val="{00000009-9DB9-47CC-878F-9FC44805F6C3}"/>
              </c:ext>
            </c:extLst>
          </c:dPt>
          <c:dLbls>
            <c:dLbl>
              <c:idx val="0"/>
              <c:layout>
                <c:manualLayout>
                  <c:x val="-0.05"/>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B9-47CC-878F-9FC44805F6C3}"/>
                </c:ext>
              </c:extLst>
            </c:dLbl>
            <c:dLbl>
              <c:idx val="1"/>
              <c:layout>
                <c:manualLayout>
                  <c:x val="-4.166666666666672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B9-47CC-878F-9FC44805F6C3}"/>
                </c:ext>
              </c:extLst>
            </c:dLbl>
            <c:dLbl>
              <c:idx val="2"/>
              <c:layout>
                <c:manualLayout>
                  <c:x val="5.5555555555555552E-2"/>
                  <c:y val="-9.2592592592592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B9-47CC-878F-9FC44805F6C3}"/>
                </c:ext>
              </c:extLst>
            </c:dLbl>
            <c:dLbl>
              <c:idx val="3"/>
              <c:layout>
                <c:manualLayout>
                  <c:x val="7.4999999999999997E-2"/>
                  <c:y val="2.31481481481480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B9-47CC-878F-9FC44805F6C3}"/>
                </c:ext>
              </c:extLst>
            </c:dLbl>
            <c:dLbl>
              <c:idx val="4"/>
              <c:layout>
                <c:manualLayout>
                  <c:x val="3.888888888888889E-2"/>
                  <c:y val="9.2592592592592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DB9-47CC-878F-9FC44805F6C3}"/>
                </c:ext>
              </c:extLst>
            </c:dLbl>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innerShdw blurRad="63500" dist="50800" dir="13500000">
                        <a:prstClr val="black">
                          <a:alpha val="50000"/>
                        </a:prstClr>
                      </a:inn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SAMPLES!$A$22:$A$27</c:f>
              <c:strCache>
                <c:ptCount val="5"/>
                <c:pt idx="0">
                  <c:v>RSF</c:v>
                </c:pt>
                <c:pt idx="1">
                  <c:v>LF</c:v>
                </c:pt>
                <c:pt idx="2">
                  <c:v>BISMI</c:v>
                </c:pt>
                <c:pt idx="3">
                  <c:v>TSF</c:v>
                </c:pt>
                <c:pt idx="4">
                  <c:v>AS</c:v>
                </c:pt>
              </c:strCache>
            </c:strRef>
          </c:cat>
          <c:val>
            <c:numRef>
              <c:f>SAMPLES!$B$22:$B$27</c:f>
              <c:numCache>
                <c:formatCode>General</c:formatCode>
                <c:ptCount val="5"/>
                <c:pt idx="0">
                  <c:v>694</c:v>
                </c:pt>
                <c:pt idx="1">
                  <c:v>681</c:v>
                </c:pt>
                <c:pt idx="2">
                  <c:v>404</c:v>
                </c:pt>
                <c:pt idx="3">
                  <c:v>359</c:v>
                </c:pt>
                <c:pt idx="4">
                  <c:v>343</c:v>
                </c:pt>
              </c:numCache>
            </c:numRef>
          </c:val>
          <c:extLst>
            <c:ext xmlns:c16="http://schemas.microsoft.com/office/drawing/2014/chart" uri="{C3380CC4-5D6E-409C-BE32-E72D297353CC}">
              <c16:uniqueId val="{0000000A-9DB9-47CC-878F-9FC44805F6C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495300</xdr:colOff>
      <xdr:row>2</xdr:row>
      <xdr:rowOff>52387</xdr:rowOff>
    </xdr:from>
    <xdr:to>
      <xdr:col>10</xdr:col>
      <xdr:colOff>190500</xdr:colOff>
      <xdr:row>16</xdr:row>
      <xdr:rowOff>128587</xdr:rowOff>
    </xdr:to>
    <xdr:graphicFrame macro="">
      <xdr:nvGraphicFramePr>
        <xdr:cNvPr id="2" name="Chart 1">
          <a:extLst>
            <a:ext uri="{FF2B5EF4-FFF2-40B4-BE49-F238E27FC236}">
              <a16:creationId xmlns:a16="http://schemas.microsoft.com/office/drawing/2014/main" id="{96E8F30F-C18C-591C-6407-33AF1851E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17</xdr:row>
      <xdr:rowOff>185737</xdr:rowOff>
    </xdr:from>
    <xdr:to>
      <xdr:col>10</xdr:col>
      <xdr:colOff>142875</xdr:colOff>
      <xdr:row>32</xdr:row>
      <xdr:rowOff>71437</xdr:rowOff>
    </xdr:to>
    <xdr:graphicFrame macro="">
      <xdr:nvGraphicFramePr>
        <xdr:cNvPr id="3" name="Chart 2">
          <a:extLst>
            <a:ext uri="{FF2B5EF4-FFF2-40B4-BE49-F238E27FC236}">
              <a16:creationId xmlns:a16="http://schemas.microsoft.com/office/drawing/2014/main" id="{B4A0280D-EE50-6BEC-FE39-6C5027532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523339</xdr:colOff>
      <xdr:row>33</xdr:row>
      <xdr:rowOff>169523</xdr:rowOff>
    </xdr:from>
    <xdr:to>
      <xdr:col>10</xdr:col>
      <xdr:colOff>215115</xdr:colOff>
      <xdr:row>48</xdr:row>
      <xdr:rowOff>23116</xdr:rowOff>
    </xdr:to>
    <xdr:graphicFrame macro="">
      <xdr:nvGraphicFramePr>
        <xdr:cNvPr id="5" name="Chart 4">
          <a:extLst>
            <a:ext uri="{FF2B5EF4-FFF2-40B4-BE49-F238E27FC236}">
              <a16:creationId xmlns:a16="http://schemas.microsoft.com/office/drawing/2014/main" id="{D268EA8E-191D-CA57-1A0F-1D4B731DF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200612</xdr:colOff>
      <xdr:row>33</xdr:row>
      <xdr:rowOff>139631</xdr:rowOff>
    </xdr:from>
    <xdr:to>
      <xdr:col>17</xdr:col>
      <xdr:colOff>526280</xdr:colOff>
      <xdr:row>47</xdr:row>
      <xdr:rowOff>185865</xdr:rowOff>
    </xdr:to>
    <xdr:graphicFrame macro="">
      <xdr:nvGraphicFramePr>
        <xdr:cNvPr id="6" name="Chart 5">
          <a:extLst>
            <a:ext uri="{FF2B5EF4-FFF2-40B4-BE49-F238E27FC236}">
              <a16:creationId xmlns:a16="http://schemas.microsoft.com/office/drawing/2014/main" id="{93DAB1F7-3BCC-09BE-25DE-E9A88A5B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420598</xdr:colOff>
      <xdr:row>65</xdr:row>
      <xdr:rowOff>105310</xdr:rowOff>
    </xdr:from>
    <xdr:to>
      <xdr:col>14</xdr:col>
      <xdr:colOff>112374</xdr:colOff>
      <xdr:row>79</xdr:row>
      <xdr:rowOff>151543</xdr:rowOff>
    </xdr:to>
    <xdr:graphicFrame macro="">
      <xdr:nvGraphicFramePr>
        <xdr:cNvPr id="7" name="Chart 6">
          <a:extLst>
            <a:ext uri="{FF2B5EF4-FFF2-40B4-BE49-F238E27FC236}">
              <a16:creationId xmlns:a16="http://schemas.microsoft.com/office/drawing/2014/main" id="{5A2348ED-80C8-648F-3681-61EE7FF6A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845207</xdr:colOff>
      <xdr:row>86</xdr:row>
      <xdr:rowOff>95469</xdr:rowOff>
    </xdr:from>
    <xdr:to>
      <xdr:col>10</xdr:col>
      <xdr:colOff>63500</xdr:colOff>
      <xdr:row>101</xdr:row>
      <xdr:rowOff>46858</xdr:rowOff>
    </xdr:to>
    <xdr:graphicFrame macro="">
      <xdr:nvGraphicFramePr>
        <xdr:cNvPr id="8" name="Chart 7">
          <a:extLst>
            <a:ext uri="{FF2B5EF4-FFF2-40B4-BE49-F238E27FC236}">
              <a16:creationId xmlns:a16="http://schemas.microsoft.com/office/drawing/2014/main" id="{058BB840-8A09-7E3E-C247-08839F7F4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582887</xdr:colOff>
      <xdr:row>103</xdr:row>
      <xdr:rowOff>160611</xdr:rowOff>
    </xdr:from>
    <xdr:to>
      <xdr:col>6</xdr:col>
      <xdr:colOff>572376</xdr:colOff>
      <xdr:row>110</xdr:row>
      <xdr:rowOff>109483</xdr:rowOff>
    </xdr:to>
    <mc:AlternateContent xmlns:mc="http://schemas.openxmlformats.org/markup-compatibility/2006" xmlns:a14="http://schemas.microsoft.com/office/drawing/2010/main">
      <mc:Choice Requires="a14">
        <xdr:graphicFrame macro="">
          <xdr:nvGraphicFramePr>
            <xdr:cNvPr id="10" name="Month Name">
              <a:extLst>
                <a:ext uri="{FF2B5EF4-FFF2-40B4-BE49-F238E27FC236}">
                  <a16:creationId xmlns:a16="http://schemas.microsoft.com/office/drawing/2014/main" id="{BBDBA0C3-239D-697D-BCD5-CE299A1CF0D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812628" y="1933104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9</xdr:row>
      <xdr:rowOff>138112</xdr:rowOff>
    </xdr:from>
    <xdr:to>
      <xdr:col>11</xdr:col>
      <xdr:colOff>200025</xdr:colOff>
      <xdr:row>24</xdr:row>
      <xdr:rowOff>23812</xdr:rowOff>
    </xdr:to>
    <xdr:graphicFrame macro="">
      <xdr:nvGraphicFramePr>
        <xdr:cNvPr id="2" name="Chart 1">
          <a:extLst>
            <a:ext uri="{FF2B5EF4-FFF2-40B4-BE49-F238E27FC236}">
              <a16:creationId xmlns:a16="http://schemas.microsoft.com/office/drawing/2014/main" id="{71E99E88-99E9-ACEF-399F-00A9ACDA8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47625</xdr:rowOff>
    </xdr:from>
    <xdr:to>
      <xdr:col>16</xdr:col>
      <xdr:colOff>581025</xdr:colOff>
      <xdr:row>4</xdr:row>
      <xdr:rowOff>0</xdr:rowOff>
    </xdr:to>
    <xdr:sp macro="" textlink="">
      <xdr:nvSpPr>
        <xdr:cNvPr id="2" name="Rectangle: Rounded Corners 1">
          <a:extLst>
            <a:ext uri="{FF2B5EF4-FFF2-40B4-BE49-F238E27FC236}">
              <a16:creationId xmlns:a16="http://schemas.microsoft.com/office/drawing/2014/main" id="{8D31FC75-669D-47AA-0415-D3B409A81B47}"/>
            </a:ext>
          </a:extLst>
        </xdr:cNvPr>
        <xdr:cNvSpPr/>
      </xdr:nvSpPr>
      <xdr:spPr>
        <a:xfrm>
          <a:off x="9525" y="47625"/>
          <a:ext cx="10325100" cy="71437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2400" b="1" kern="1200">
              <a:solidFill>
                <a:schemeClr val="tx1"/>
              </a:solidFill>
            </a:rPr>
            <a:t>AL-BISMI FISHERIES NAVUNDA 3 MONTH SALES</a:t>
          </a:r>
          <a:r>
            <a:rPr lang="en-IN" sz="2400" b="1" kern="1200" baseline="0">
              <a:solidFill>
                <a:schemeClr val="tx1"/>
              </a:solidFill>
            </a:rPr>
            <a:t> DASHBOARD</a:t>
          </a:r>
        </a:p>
        <a:p>
          <a:pPr algn="ctr"/>
          <a:endParaRPr lang="en-IN" sz="2400" b="1" kern="1200">
            <a:solidFill>
              <a:schemeClr val="tx1"/>
            </a:solidFill>
          </a:endParaRPr>
        </a:p>
      </xdr:txBody>
    </xdr:sp>
    <xdr:clientData/>
  </xdr:twoCellAnchor>
  <xdr:twoCellAnchor>
    <xdr:from>
      <xdr:col>0</xdr:col>
      <xdr:colOff>38101</xdr:colOff>
      <xdr:row>4</xdr:row>
      <xdr:rowOff>0</xdr:rowOff>
    </xdr:from>
    <xdr:to>
      <xdr:col>7</xdr:col>
      <xdr:colOff>266701</xdr:colOff>
      <xdr:row>15</xdr:row>
      <xdr:rowOff>66675</xdr:rowOff>
    </xdr:to>
    <xdr:graphicFrame macro="">
      <xdr:nvGraphicFramePr>
        <xdr:cNvPr id="3" name="TOP 10 HIGH SALES">
          <a:extLst>
            <a:ext uri="{FF2B5EF4-FFF2-40B4-BE49-F238E27FC236}">
              <a16:creationId xmlns:a16="http://schemas.microsoft.com/office/drawing/2014/main" id="{793874C8-57EC-4590-B0E4-8EE50D818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266473</xdr:colOff>
      <xdr:row>4</xdr:row>
      <xdr:rowOff>3135</xdr:rowOff>
    </xdr:from>
    <xdr:to>
      <xdr:col>13</xdr:col>
      <xdr:colOff>521607</xdr:colOff>
      <xdr:row>15</xdr:row>
      <xdr:rowOff>73785</xdr:rowOff>
    </xdr:to>
    <xdr:graphicFrame macro="">
      <xdr:nvGraphicFramePr>
        <xdr:cNvPr id="4" name="TOP 5 BOX SOLD">
          <a:extLst>
            <a:ext uri="{FF2B5EF4-FFF2-40B4-BE49-F238E27FC236}">
              <a16:creationId xmlns:a16="http://schemas.microsoft.com/office/drawing/2014/main" id="{9FC5DA2D-84DD-477C-A2E2-D55E52854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34016</xdr:colOff>
      <xdr:row>15</xdr:row>
      <xdr:rowOff>68036</xdr:rowOff>
    </xdr:from>
    <xdr:to>
      <xdr:col>7</xdr:col>
      <xdr:colOff>255133</xdr:colOff>
      <xdr:row>30</xdr:row>
      <xdr:rowOff>4763</xdr:rowOff>
    </xdr:to>
    <xdr:graphicFrame macro="">
      <xdr:nvGraphicFramePr>
        <xdr:cNvPr id="5" name="Chart 4">
          <a:extLst>
            <a:ext uri="{FF2B5EF4-FFF2-40B4-BE49-F238E27FC236}">
              <a16:creationId xmlns:a16="http://schemas.microsoft.com/office/drawing/2014/main" id="{45AF3167-9879-4FA9-B87D-5720215CA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221116</xdr:colOff>
      <xdr:row>15</xdr:row>
      <xdr:rowOff>59532</xdr:rowOff>
    </xdr:from>
    <xdr:to>
      <xdr:col>13</xdr:col>
      <xdr:colOff>514569</xdr:colOff>
      <xdr:row>29</xdr:row>
      <xdr:rowOff>183357</xdr:rowOff>
    </xdr:to>
    <xdr:graphicFrame macro="">
      <xdr:nvGraphicFramePr>
        <xdr:cNvPr id="6" name="Chart 5">
          <a:extLst>
            <a:ext uri="{FF2B5EF4-FFF2-40B4-BE49-F238E27FC236}">
              <a16:creationId xmlns:a16="http://schemas.microsoft.com/office/drawing/2014/main" id="{34EB0F4A-F83D-48FD-90E7-2F031C0C1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482774</xdr:colOff>
      <xdr:row>3</xdr:row>
      <xdr:rowOff>188925</xdr:rowOff>
    </xdr:from>
    <xdr:to>
      <xdr:col>16</xdr:col>
      <xdr:colOff>587157</xdr:colOff>
      <xdr:row>23</xdr:row>
      <xdr:rowOff>94463</xdr:rowOff>
    </xdr:to>
    <xdr:graphicFrame macro="">
      <xdr:nvGraphicFramePr>
        <xdr:cNvPr id="10" name="RENT AND LINE">
          <a:extLst>
            <a:ext uri="{FF2B5EF4-FFF2-40B4-BE49-F238E27FC236}">
              <a16:creationId xmlns:a16="http://schemas.microsoft.com/office/drawing/2014/main" id="{DCF6A331-E662-44F9-BEEB-EF790B76B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503801</xdr:colOff>
      <xdr:row>23</xdr:row>
      <xdr:rowOff>86591</xdr:rowOff>
    </xdr:from>
    <xdr:to>
      <xdr:col>16</xdr:col>
      <xdr:colOff>582520</xdr:colOff>
      <xdr:row>30</xdr:row>
      <xdr:rowOff>7870</xdr:rowOff>
    </xdr:to>
    <mc:AlternateContent xmlns:mc="http://schemas.openxmlformats.org/markup-compatibility/2006" xmlns:a14="http://schemas.microsoft.com/office/drawing/2010/main">
      <mc:Choice Requires="a14">
        <xdr:graphicFrame macro="">
          <xdr:nvGraphicFramePr>
            <xdr:cNvPr id="7" name="Month Name 1">
              <a:extLst>
                <a:ext uri="{FF2B5EF4-FFF2-40B4-BE49-F238E27FC236}">
                  <a16:creationId xmlns:a16="http://schemas.microsoft.com/office/drawing/2014/main" id="{0B91E492-7E51-4131-A8E2-0E0C2F4A52B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8487255" y="4410440"/>
              <a:ext cx="1921054" cy="1237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mmed irfan" refreshedDate="45622.579651851855" createdVersion="8" refreshedVersion="8" minRefreshableVersion="3" recordCount="215" xr:uid="{6710E7A8-D38B-4F1E-BE8A-3384F7F08ECE}">
  <cacheSource type="worksheet">
    <worksheetSource name="RTN"/>
  </cacheSource>
  <cacheFields count="10">
    <cacheField name="DATE" numFmtId="14">
      <sharedItems containsNonDate="0" containsDate="1" containsString="0" containsBlank="1" minDate="2024-09-11T00:00:00" maxDate="2024-11-23T00:00:00"/>
    </cacheField>
    <cacheField name="PARTY NAME" numFmtId="0">
      <sharedItems/>
    </cacheField>
    <cacheField name="NICK NAME" numFmtId="0">
      <sharedItems count="55">
        <s v="ZAMZAM"/>
        <s v="CHS"/>
        <s v="AS"/>
        <s v="AFK"/>
        <s v="EBF"/>
        <s v="PMM"/>
        <s v="MR"/>
        <s v="TWK"/>
        <s v="ZULFI"/>
        <s v="SHA"/>
        <s v="BISMI"/>
        <s v="YSN"/>
        <s v="HMS"/>
        <s v="AKT"/>
        <s v="FRIENDS"/>
        <s v="BH"/>
        <s v="EPN"/>
        <s v="LH"/>
        <s v="RSF"/>
        <s v="TSF"/>
        <s v="NFT"/>
        <s v="KMG"/>
        <s v="MKS"/>
        <s v="ASF"/>
        <s v="PMJ"/>
        <s v="PAV"/>
        <s v="OMS"/>
        <s v="MS"/>
        <s v="AMS"/>
        <s v="LF"/>
        <s v="JNS"/>
        <s v="M A WAHAB"/>
        <s v="KMK"/>
        <s v="TTS"/>
        <s v="PPC"/>
        <s v="BFC"/>
        <s v="FRS"/>
        <s v="K.M.K"/>
        <s v="KNH"/>
        <s v="MKM"/>
        <s v="CM"/>
        <s v="SHAFI"/>
        <s v="ANNAI"/>
        <s v="K PALLI"/>
        <s v="NB"/>
        <s v="MRM"/>
        <s v="KNSF"/>
        <s v="SULFI"/>
        <s v="STAR KUMBAZHA"/>
        <s v="RS"/>
        <s v="Y-PIN"/>
        <s v="KSB"/>
        <s v="KKV"/>
        <s v="7 STAR"/>
        <s v="GFR"/>
      </sharedItems>
    </cacheField>
    <cacheField name="BOX" numFmtId="0">
      <sharedItems containsSemiMixedTypes="0" containsString="0" containsNumber="1" containsInteger="1" minValue="1" maxValue="240"/>
    </cacheField>
    <cacheField name="SALES AMOUNT" numFmtId="0">
      <sharedItems containsString="0" containsBlank="1" containsNumber="1" containsInteger="1" minValue="0" maxValue="351420"/>
    </cacheField>
    <cacheField name="PURCHASE" numFmtId="0">
      <sharedItems containsString="0" containsBlank="1" containsNumber="1" containsInteger="1" minValue="182900" maxValue="724450"/>
    </cacheField>
    <cacheField name="RENT CUT" numFmtId="0">
      <sharedItems containsString="0" containsBlank="1" containsNumber="1" containsInteger="1" minValue="80472" maxValue="148722"/>
    </cacheField>
    <cacheField name="LINE CUT" numFmtId="0">
      <sharedItems containsString="0" containsBlank="1" containsNumber="1" containsInteger="1" minValue="4000" maxValue="4000"/>
    </cacheField>
    <cacheField name="ADVANCE CUT" numFmtId="0">
      <sharedItems containsString="0" containsBlank="1" containsNumber="1" containsInteger="1" minValue="2000" maxValue="5000"/>
    </cacheField>
    <cacheField name="Month Name" numFmtId="0">
      <sharedItems containsBlank="1" count="6">
        <s v="Sep"/>
        <s v="Oct"/>
        <m/>
        <s v="Nov"/>
        <s v="Jan"/>
        <s v="03-10-2.024" u="1"/>
      </sharedItems>
    </cacheField>
  </cacheFields>
  <extLst>
    <ext xmlns:x14="http://schemas.microsoft.com/office/spreadsheetml/2009/9/main" uri="{725AE2AE-9491-48be-B2B4-4EB974FC3084}">
      <x14:pivotCacheDefinition pivotCacheId="7020105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mmed irfan" refreshedDate="45622.57965324074" createdVersion="8" refreshedVersion="8" minRefreshableVersion="3" recordCount="3" xr:uid="{8073FDB6-36EF-43A7-8128-17B89C72821A}">
  <cacheSource type="worksheet">
    <worksheetSource name="Table2"/>
  </cacheSource>
  <cacheFields count="9">
    <cacheField name="MONTH" numFmtId="0">
      <sharedItems count="3">
        <s v="Sep"/>
        <s v="Oct"/>
        <s v="Nov"/>
      </sharedItems>
    </cacheField>
    <cacheField name="TOTAL SALE" numFmtId="0">
      <sharedItems containsSemiMixedTypes="0" containsString="0" containsNumber="1" containsInteger="1" minValue="3094120" maxValue="4582900"/>
    </cacheField>
    <cacheField name="Advance" numFmtId="0">
      <sharedItems containsSemiMixedTypes="0" containsString="0" containsNumber="1" containsInteger="1" minValue="17000" maxValue="38000"/>
    </cacheField>
    <cacheField name="PURCHASE" numFmtId="0">
      <sharedItems containsSemiMixedTypes="0" containsString="0" containsNumber="1" containsInteger="1" minValue="2843225" maxValue="3462061"/>
    </cacheField>
    <cacheField name="RENT" numFmtId="0">
      <sharedItems containsSemiMixedTypes="0" containsString="0" containsNumber="1" containsInteger="1" minValue="1032580" maxValue="1234083"/>
    </cacheField>
    <cacheField name="LINE" numFmtId="0">
      <sharedItems containsSemiMixedTypes="0" containsString="0" containsNumber="1" containsInteger="1" minValue="36000" maxValue="160000"/>
    </cacheField>
    <cacheField name="NET SALE" numFmtId="0">
      <sharedItems containsSemiMixedTypes="0" containsString="0" containsNumber="1" containsInteger="1" minValue="2047540" maxValue="3430284"/>
    </cacheField>
    <cacheField name="P/L" numFmtId="0">
      <sharedItems containsSemiMixedTypes="0" containsString="0" containsNumber="1" containsInteger="1" minValue="-795685" maxValue="-30366"/>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d v="2024-09-11T00:00:00"/>
    <s v="AMBALABUJA  ZAMZAM"/>
    <x v="0"/>
    <n v="16"/>
    <n v="45100"/>
    <m/>
    <m/>
    <m/>
    <m/>
    <x v="0"/>
  </r>
  <r>
    <d v="2024-09-11T00:00:00"/>
    <s v="KARIVATTA   CHS"/>
    <x v="1"/>
    <n v="40"/>
    <n v="2700"/>
    <m/>
    <m/>
    <m/>
    <m/>
    <x v="0"/>
  </r>
  <r>
    <d v="2024-09-11T00:00:00"/>
    <s v="ADOOR AS"/>
    <x v="2"/>
    <n v="4"/>
    <n v="6800"/>
    <m/>
    <m/>
    <m/>
    <m/>
    <x v="0"/>
  </r>
  <r>
    <d v="2024-09-12T00:00:00"/>
    <s v="KAYIKOLAM     AFK"/>
    <x v="3"/>
    <n v="45"/>
    <n v="108600"/>
    <m/>
    <m/>
    <m/>
    <m/>
    <x v="0"/>
  </r>
  <r>
    <d v="2024-09-12T00:00:00"/>
    <s v="ADOOR AS"/>
    <x v="2"/>
    <n v="24"/>
    <n v="54400"/>
    <m/>
    <m/>
    <m/>
    <m/>
    <x v="0"/>
  </r>
  <r>
    <d v="2024-09-12T00:00:00"/>
    <s v="YETMANUR  EBF"/>
    <x v="4"/>
    <n v="15"/>
    <n v="29300"/>
    <m/>
    <m/>
    <m/>
    <m/>
    <x v="0"/>
  </r>
  <r>
    <d v="2024-09-12T00:00:00"/>
    <s v="PAIPAD PMM "/>
    <x v="5"/>
    <n v="15"/>
    <n v="33900"/>
    <m/>
    <m/>
    <m/>
    <m/>
    <x v="0"/>
  </r>
  <r>
    <d v="2024-09-12T00:00:00"/>
    <s v="CHANGANACHERY MR"/>
    <x v="6"/>
    <n v="15"/>
    <n v="31500"/>
    <m/>
    <m/>
    <m/>
    <m/>
    <x v="0"/>
  </r>
  <r>
    <d v="2024-09-12T00:00:00"/>
    <s v="CHAKKAVALLI THAWAKKAL"/>
    <x v="7"/>
    <n v="4"/>
    <n v="7100"/>
    <m/>
    <m/>
    <m/>
    <m/>
    <x v="0"/>
  </r>
  <r>
    <d v="2024-09-12T00:00:00"/>
    <s v="KUMBAJA ZULFI"/>
    <x v="8"/>
    <n v="12"/>
    <n v="21500"/>
    <m/>
    <m/>
    <m/>
    <m/>
    <x v="0"/>
  </r>
  <r>
    <d v="2024-09-13T00:00:00"/>
    <s v="NADUMANGAD SHA "/>
    <x v="9"/>
    <n v="20"/>
    <n v="34900"/>
    <m/>
    <m/>
    <m/>
    <n v="3000"/>
    <x v="0"/>
  </r>
  <r>
    <d v="2024-09-13T00:00:00"/>
    <s v="ALANGOD  BISMI"/>
    <x v="10"/>
    <n v="15"/>
    <n v="21700"/>
    <m/>
    <m/>
    <m/>
    <m/>
    <x v="0"/>
  </r>
  <r>
    <d v="2024-09-14T00:00:00"/>
    <s v="YANGARAMOD YSN"/>
    <x v="11"/>
    <n v="15"/>
    <n v="27000"/>
    <n v="411300"/>
    <n v="124500"/>
    <n v="4000"/>
    <m/>
    <x v="0"/>
  </r>
  <r>
    <d v="2024-09-12T00:00:00"/>
    <s v="K PALLI  HMS"/>
    <x v="12"/>
    <n v="20"/>
    <n v="2700"/>
    <m/>
    <m/>
    <m/>
    <m/>
    <x v="0"/>
  </r>
  <r>
    <d v="2024-09-13T00:00:00"/>
    <s v="CHERTHALA AKT"/>
    <x v="13"/>
    <n v="23"/>
    <n v="6600"/>
    <m/>
    <m/>
    <m/>
    <m/>
    <x v="0"/>
  </r>
  <r>
    <d v="2024-09-13T00:00:00"/>
    <s v="KALAVOOR  FRIENDS"/>
    <x v="14"/>
    <n v="15"/>
    <n v="39600"/>
    <m/>
    <m/>
    <m/>
    <m/>
    <x v="0"/>
  </r>
  <r>
    <d v="2024-09-13T00:00:00"/>
    <s v="AMBALABUJA  ZAMZAM"/>
    <x v="0"/>
    <n v="15"/>
    <n v="36300"/>
    <m/>
    <m/>
    <m/>
    <m/>
    <x v="0"/>
  </r>
  <r>
    <d v="2024-09-13T00:00:00"/>
    <s v="KAIKOLAM AFK"/>
    <x v="3"/>
    <n v="25"/>
    <n v="61300"/>
    <m/>
    <m/>
    <m/>
    <m/>
    <x v="0"/>
  </r>
  <r>
    <d v="2024-09-13T00:00:00"/>
    <s v="K-PALLI BH"/>
    <x v="15"/>
    <n v="14"/>
    <n v="29600"/>
    <m/>
    <m/>
    <m/>
    <m/>
    <x v="0"/>
  </r>
  <r>
    <d v="2024-09-14T00:00:00"/>
    <s v="KAIKOLAM AFK"/>
    <x v="3"/>
    <n v="50"/>
    <n v="131000"/>
    <m/>
    <m/>
    <m/>
    <m/>
    <x v="0"/>
  </r>
  <r>
    <d v="2024-09-14T00:00:00"/>
    <s v="K-PALLI BH"/>
    <x v="15"/>
    <n v="7"/>
    <n v="13400"/>
    <m/>
    <m/>
    <m/>
    <m/>
    <x v="0"/>
  </r>
  <r>
    <d v="2024-09-14T00:00:00"/>
    <s v="K-PALLI EPN"/>
    <x v="16"/>
    <n v="2"/>
    <n v="2000"/>
    <m/>
    <m/>
    <m/>
    <m/>
    <x v="0"/>
  </r>
  <r>
    <d v="2024-09-14T00:00:00"/>
    <s v="K PALLI LH"/>
    <x v="17"/>
    <n v="29"/>
    <n v="27000"/>
    <n v="359400"/>
    <n v="99600"/>
    <n v="4000"/>
    <m/>
    <x v="0"/>
  </r>
  <r>
    <d v="2024-09-19T00:00:00"/>
    <s v="PANCHAMOODU"/>
    <x v="18"/>
    <n v="41"/>
    <n v="85400"/>
    <m/>
    <m/>
    <m/>
    <m/>
    <x v="0"/>
  </r>
  <r>
    <d v="2024-09-19T00:00:00"/>
    <s v="NIYYATINKARA"/>
    <x v="10"/>
    <n v="40"/>
    <n v="84800"/>
    <m/>
    <m/>
    <m/>
    <m/>
    <x v="0"/>
  </r>
  <r>
    <d v="2024-09-18T00:00:00"/>
    <s v="ARYANAD"/>
    <x v="19"/>
    <n v="44"/>
    <n v="96200"/>
    <m/>
    <m/>
    <m/>
    <m/>
    <x v="0"/>
  </r>
  <r>
    <d v="2024-09-18T00:00:00"/>
    <s v="ADOOR"/>
    <x v="2"/>
    <n v="20"/>
    <n v="35500"/>
    <m/>
    <m/>
    <m/>
    <m/>
    <x v="0"/>
  </r>
  <r>
    <d v="2024-09-18T00:00:00"/>
    <s v="KARUVATTA"/>
    <x v="1"/>
    <n v="1"/>
    <n v="2000"/>
    <m/>
    <m/>
    <m/>
    <m/>
    <x v="0"/>
  </r>
  <r>
    <d v="2024-09-18T00:00:00"/>
    <s v="YETTUMANUR"/>
    <x v="4"/>
    <n v="2"/>
    <n v="3500"/>
    <m/>
    <m/>
    <m/>
    <m/>
    <x v="0"/>
  </r>
  <r>
    <d v="2024-09-18T00:00:00"/>
    <s v="THODUPUZHA"/>
    <x v="20"/>
    <n v="52"/>
    <n v="15820"/>
    <n v="306170"/>
    <n v="117400"/>
    <n v="4000"/>
    <m/>
    <x v="0"/>
  </r>
  <r>
    <d v="2024-09-17T00:00:00"/>
    <s v="KANHANGAD "/>
    <x v="1"/>
    <n v="20"/>
    <n v="1140"/>
    <m/>
    <m/>
    <m/>
    <m/>
    <x v="0"/>
  </r>
  <r>
    <d v="2024-09-17T00:00:00"/>
    <s v="THALLIPURAM"/>
    <x v="21"/>
    <n v="10"/>
    <n v="21970"/>
    <m/>
    <m/>
    <m/>
    <n v="2000"/>
    <x v="0"/>
  </r>
  <r>
    <d v="2024-09-17T00:00:00"/>
    <s v="NILESHWARA"/>
    <x v="22"/>
    <n v="12"/>
    <n v="23100"/>
    <m/>
    <m/>
    <m/>
    <m/>
    <x v="0"/>
  </r>
  <r>
    <d v="2024-09-18T00:00:00"/>
    <s v="KASARAGOD"/>
    <x v="23"/>
    <n v="10"/>
    <n v="17000"/>
    <m/>
    <m/>
    <m/>
    <m/>
    <x v="0"/>
  </r>
  <r>
    <d v="2024-09-18T00:00:00"/>
    <s v="ALUVA"/>
    <x v="24"/>
    <n v="15"/>
    <n v="2200"/>
    <m/>
    <m/>
    <m/>
    <m/>
    <x v="0"/>
  </r>
  <r>
    <d v="2024-09-18T00:00:00"/>
    <s v="CHERTHALA"/>
    <x v="13"/>
    <n v="5"/>
    <n v="10800"/>
    <m/>
    <m/>
    <m/>
    <m/>
    <x v="0"/>
  </r>
  <r>
    <d v="2024-09-18T00:00:00"/>
    <s v="CHAMBAKERE"/>
    <x v="25"/>
    <n v="10"/>
    <n v="4950"/>
    <m/>
    <m/>
    <m/>
    <m/>
    <x v="0"/>
  </r>
  <r>
    <d v="2024-09-18T00:00:00"/>
    <s v="KUNNAKOLAM"/>
    <x v="26"/>
    <n v="15"/>
    <n v="27650"/>
    <m/>
    <m/>
    <m/>
    <m/>
    <x v="0"/>
  </r>
  <r>
    <d v="2024-09-18T00:00:00"/>
    <s v="THALLIPURAM"/>
    <x v="21"/>
    <n v="10"/>
    <n v="15600"/>
    <m/>
    <m/>
    <m/>
    <n v="2000"/>
    <x v="0"/>
  </r>
  <r>
    <d v="2024-09-18T00:00:00"/>
    <s v="NILESHWARA"/>
    <x v="22"/>
    <n v="10"/>
    <n v="17500"/>
    <m/>
    <m/>
    <m/>
    <m/>
    <x v="0"/>
  </r>
  <r>
    <d v="2024-09-18T00:00:00"/>
    <s v="MALPE"/>
    <x v="27"/>
    <n v="30"/>
    <n v="3300"/>
    <m/>
    <m/>
    <m/>
    <m/>
    <x v="0"/>
  </r>
  <r>
    <d v="2024-09-18T00:00:00"/>
    <s v="KANNUR"/>
    <x v="28"/>
    <n v="10"/>
    <n v="17600"/>
    <m/>
    <m/>
    <m/>
    <m/>
    <x v="0"/>
  </r>
  <r>
    <d v="2024-09-20T00:00:00"/>
    <s v="KAYAKULAM"/>
    <x v="3"/>
    <n v="47"/>
    <n v="73100"/>
    <n v="264515"/>
    <n v="126950"/>
    <n v="4000"/>
    <m/>
    <x v="0"/>
  </r>
  <r>
    <d v="2024-09-20T00:00:00"/>
    <s v="PANACHAMOODU "/>
    <x v="18"/>
    <n v="96"/>
    <n v="174400"/>
    <m/>
    <m/>
    <m/>
    <m/>
    <x v="0"/>
  </r>
  <r>
    <d v="2024-09-20T00:00:00"/>
    <s v="VENJARAMOODU"/>
    <x v="11"/>
    <n v="30"/>
    <n v="48000"/>
    <m/>
    <m/>
    <m/>
    <m/>
    <x v="0"/>
  </r>
  <r>
    <d v="2024-09-20T00:00:00"/>
    <s v="NEDUMANGAD"/>
    <x v="9"/>
    <n v="35"/>
    <n v="56500"/>
    <m/>
    <m/>
    <m/>
    <n v="3000"/>
    <x v="0"/>
  </r>
  <r>
    <d v="2024-09-20T00:00:00"/>
    <s v="ARYANAD"/>
    <x v="19"/>
    <n v="16"/>
    <n v="15800"/>
    <m/>
    <m/>
    <m/>
    <m/>
    <x v="0"/>
  </r>
  <r>
    <d v="2024-09-20T00:00:00"/>
    <s v="PALLAM"/>
    <x v="29"/>
    <n v="19"/>
    <n v="25800"/>
    <m/>
    <m/>
    <m/>
    <m/>
    <x v="0"/>
  </r>
  <r>
    <d v="2024-09-20T00:00:00"/>
    <s v="NEYYATTINKARA"/>
    <x v="10"/>
    <n v="2"/>
    <n v="4000"/>
    <n v="205170"/>
    <n v="119450"/>
    <n v="4000"/>
    <m/>
    <x v="0"/>
  </r>
  <r>
    <d v="2024-09-21T00:00:00"/>
    <s v="ADOOR"/>
    <x v="2"/>
    <n v="12"/>
    <n v="23550"/>
    <m/>
    <m/>
    <m/>
    <m/>
    <x v="0"/>
  </r>
  <r>
    <d v="2024-09-21T00:00:00"/>
    <s v="K-PALLI"/>
    <x v="12"/>
    <n v="40"/>
    <n v="74650"/>
    <m/>
    <m/>
    <m/>
    <m/>
    <x v="0"/>
  </r>
  <r>
    <d v="2024-09-22T00:00:00"/>
    <s v="KOTTARAKKARA"/>
    <x v="30"/>
    <n v="6"/>
    <n v="9600"/>
    <m/>
    <m/>
    <m/>
    <m/>
    <x v="0"/>
  </r>
  <r>
    <d v="2024-09-22T00:00:00"/>
    <s v="ARYANAD"/>
    <x v="19"/>
    <n v="18"/>
    <n v="30100"/>
    <m/>
    <m/>
    <m/>
    <m/>
    <x v="0"/>
  </r>
  <r>
    <d v="2024-09-23T00:00:00"/>
    <s v="BH AND CO"/>
    <x v="15"/>
    <n v="2"/>
    <n v="4900"/>
    <m/>
    <m/>
    <m/>
    <m/>
    <x v="0"/>
  </r>
  <r>
    <d v="2024-09-23T00:00:00"/>
    <s v="NEDUMANGAD"/>
    <x v="9"/>
    <n v="30"/>
    <n v="34250"/>
    <m/>
    <m/>
    <m/>
    <n v="3000"/>
    <x v="0"/>
  </r>
  <r>
    <d v="2024-09-23T00:00:00"/>
    <s v="NEYYATTINKARA"/>
    <x v="10"/>
    <n v="100"/>
    <n v="194000"/>
    <m/>
    <m/>
    <m/>
    <m/>
    <x v="0"/>
  </r>
  <r>
    <d v="2024-09-24T00:00:00"/>
    <s v="K-PALLI"/>
    <x v="31"/>
    <n v="2"/>
    <n v="4050"/>
    <n v="276000"/>
    <n v="124500"/>
    <n v="4000"/>
    <m/>
    <x v="0"/>
  </r>
  <r>
    <d v="2024-09-23T00:00:00"/>
    <s v="CALICUT BEACH"/>
    <x v="32"/>
    <n v="15"/>
    <n v="24150"/>
    <m/>
    <m/>
    <m/>
    <m/>
    <x v="0"/>
  </r>
  <r>
    <d v="2024-09-23T00:00:00"/>
    <s v="THIROOR"/>
    <x v="33"/>
    <n v="63"/>
    <n v="7820"/>
    <m/>
    <m/>
    <m/>
    <m/>
    <x v="0"/>
  </r>
  <r>
    <d v="2024-09-24T00:00:00"/>
    <s v="CALICUT"/>
    <x v="34"/>
    <n v="20"/>
    <n v="29130"/>
    <m/>
    <m/>
    <m/>
    <m/>
    <x v="0"/>
  </r>
  <r>
    <d v="2024-09-24T00:00:00"/>
    <s v="KUNNAKOLAM"/>
    <x v="26"/>
    <n v="48"/>
    <n v="65750"/>
    <m/>
    <m/>
    <m/>
    <m/>
    <x v="0"/>
  </r>
  <r>
    <d v="2024-09-24T00:00:00"/>
    <s v="VALANCHERY"/>
    <x v="35"/>
    <n v="20"/>
    <n v="27360"/>
    <m/>
    <m/>
    <m/>
    <m/>
    <x v="0"/>
  </r>
  <r>
    <d v="2024-09-24T00:00:00"/>
    <s v="PERAMBA"/>
    <x v="36"/>
    <n v="5"/>
    <n v="7830"/>
    <m/>
    <m/>
    <m/>
    <m/>
    <x v="0"/>
  </r>
  <r>
    <d v="2024-09-24T00:00:00"/>
    <s v="CALICUT"/>
    <x v="37"/>
    <n v="10"/>
    <n v="4050"/>
    <m/>
    <m/>
    <m/>
    <m/>
    <x v="0"/>
  </r>
  <r>
    <d v="2024-09-26T00:00:00"/>
    <s v="HARIPAD"/>
    <x v="38"/>
    <n v="13"/>
    <n v="2800"/>
    <m/>
    <m/>
    <m/>
    <m/>
    <x v="0"/>
  </r>
  <r>
    <d v="2024-09-27T00:00:00"/>
    <s v="E PODUMON"/>
    <x v="16"/>
    <n v="6"/>
    <n v="2300"/>
    <n v="233400"/>
    <n v="92780"/>
    <n v="4000"/>
    <m/>
    <x v="0"/>
  </r>
  <r>
    <d v="2024-09-25T00:00:00"/>
    <s v="NILESHWARA"/>
    <x v="22"/>
    <n v="5"/>
    <n v="15400"/>
    <m/>
    <m/>
    <m/>
    <m/>
    <x v="0"/>
  </r>
  <r>
    <d v="2024-09-25T00:00:00"/>
    <s v="THALLIPURAM"/>
    <x v="21"/>
    <n v="15"/>
    <n v="43950"/>
    <m/>
    <m/>
    <m/>
    <n v="2000"/>
    <x v="0"/>
  </r>
  <r>
    <d v="2024-09-25T00:00:00"/>
    <s v="CALICUT BEACH"/>
    <x v="32"/>
    <n v="51"/>
    <n v="116250"/>
    <m/>
    <m/>
    <m/>
    <m/>
    <x v="0"/>
  </r>
  <r>
    <d v="2024-09-25T00:00:00"/>
    <s v="THALICHERY"/>
    <x v="39"/>
    <n v="54"/>
    <n v="146900"/>
    <m/>
    <m/>
    <m/>
    <m/>
    <x v="0"/>
  </r>
  <r>
    <d v="2024-09-25T00:00:00"/>
    <s v="ALANGOD"/>
    <x v="10"/>
    <n v="72"/>
    <n v="140600"/>
    <n v="322970"/>
    <n v="105600"/>
    <n v="4000"/>
    <m/>
    <x v="0"/>
  </r>
  <r>
    <d v="2024-09-26T00:00:00"/>
    <s v="NILESHWARA"/>
    <x v="22"/>
    <n v="10"/>
    <n v="20200"/>
    <m/>
    <m/>
    <m/>
    <m/>
    <x v="0"/>
  </r>
  <r>
    <d v="2024-09-26T00:00:00"/>
    <s v="TALIPARAMBA"/>
    <x v="21"/>
    <n v="15"/>
    <n v="30600"/>
    <m/>
    <m/>
    <m/>
    <n v="2000"/>
    <x v="0"/>
  </r>
  <r>
    <d v="2024-09-26T00:00:00"/>
    <s v="KUNDOTTY"/>
    <x v="40"/>
    <n v="33"/>
    <n v="65200"/>
    <m/>
    <m/>
    <m/>
    <n v="2000"/>
    <x v="0"/>
  </r>
  <r>
    <d v="2024-09-26T00:00:00"/>
    <s v="KAYAMKULAM"/>
    <x v="3"/>
    <n v="10"/>
    <n v="26100"/>
    <m/>
    <m/>
    <m/>
    <m/>
    <x v="0"/>
  </r>
  <r>
    <d v="2024-09-27T00:00:00"/>
    <s v="ADOOR"/>
    <x v="2"/>
    <n v="15"/>
    <n v="40000"/>
    <m/>
    <m/>
    <m/>
    <m/>
    <x v="0"/>
  </r>
  <r>
    <d v="2024-09-27T00:00:00"/>
    <s v="KOTTARAKARA "/>
    <x v="30"/>
    <n v="15"/>
    <n v="40050"/>
    <m/>
    <m/>
    <m/>
    <m/>
    <x v="0"/>
  </r>
  <r>
    <d v="2024-09-27T00:00:00"/>
    <s v="PALLAM"/>
    <x v="29"/>
    <n v="19"/>
    <n v="45700"/>
    <m/>
    <m/>
    <m/>
    <m/>
    <x v="0"/>
  </r>
  <r>
    <d v="2024-09-27T00:00:00"/>
    <s v="CHERTHALA"/>
    <x v="13"/>
    <n v="10"/>
    <n v="25950"/>
    <m/>
    <m/>
    <m/>
    <m/>
    <x v="0"/>
  </r>
  <r>
    <d v="2024-09-27T00:00:00"/>
    <s v="KALAVOOR "/>
    <x v="14"/>
    <n v="5"/>
    <n v="14300"/>
    <m/>
    <m/>
    <m/>
    <m/>
    <x v="0"/>
  </r>
  <r>
    <d v="2024-09-27T00:00:00"/>
    <s v="YENJARAMOD"/>
    <x v="11"/>
    <n v="20"/>
    <n v="43100"/>
    <m/>
    <m/>
    <m/>
    <m/>
    <x v="0"/>
  </r>
  <r>
    <d v="2024-09-27T00:00:00"/>
    <s v="NEDUMANGAD"/>
    <x v="9"/>
    <n v="20"/>
    <n v="40200"/>
    <m/>
    <m/>
    <m/>
    <n v="3000"/>
    <x v="0"/>
  </r>
  <r>
    <d v="2024-09-28T00:00:00"/>
    <s v="NIYYATIGERA"/>
    <x v="41"/>
    <n v="7"/>
    <n v="17300"/>
    <m/>
    <m/>
    <m/>
    <m/>
    <x v="0"/>
  </r>
  <r>
    <d v="2024-09-28T00:00:00"/>
    <s v="PALLAM"/>
    <x v="29"/>
    <n v="8"/>
    <n v="18400"/>
    <m/>
    <m/>
    <m/>
    <m/>
    <x v="0"/>
  </r>
  <r>
    <d v="2024-09-28T00:00:00"/>
    <s v="MARTHANDA"/>
    <x v="42"/>
    <n v="41"/>
    <n v="100300"/>
    <n v="464300"/>
    <n v="121800"/>
    <n v="4000"/>
    <m/>
    <x v="0"/>
  </r>
  <r>
    <d v="2024-10-01T00:00:00"/>
    <s v="PANCHAMOODU"/>
    <x v="18"/>
    <n v="53"/>
    <n v="83400"/>
    <m/>
    <m/>
    <m/>
    <m/>
    <x v="1"/>
  </r>
  <r>
    <d v="2024-10-01T00:00:00"/>
    <s v="NEDUMANGAD"/>
    <x v="9"/>
    <n v="20"/>
    <n v="22600"/>
    <m/>
    <m/>
    <m/>
    <n v="3000"/>
    <x v="1"/>
  </r>
  <r>
    <d v="2024-10-01T00:00:00"/>
    <s v="YENJARAMOD"/>
    <x v="11"/>
    <n v="32"/>
    <n v="41650"/>
    <m/>
    <m/>
    <m/>
    <m/>
    <x v="1"/>
  </r>
  <r>
    <d v="2024-10-01T00:00:00"/>
    <s v="ALANGOD"/>
    <x v="10"/>
    <n v="54"/>
    <n v="75000"/>
    <m/>
    <m/>
    <m/>
    <m/>
    <x v="1"/>
  </r>
  <r>
    <d v="2024-10-01T00:00:00"/>
    <s v="ARYANAD"/>
    <x v="19"/>
    <n v="39"/>
    <n v="40900"/>
    <n v="204200"/>
    <n v="111300"/>
    <n v="4000"/>
    <m/>
    <x v="1"/>
  </r>
  <r>
    <d v="2024-10-02T00:00:00"/>
    <s v="CHERTHALA"/>
    <x v="13"/>
    <n v="20"/>
    <n v="35900"/>
    <m/>
    <m/>
    <m/>
    <m/>
    <x v="1"/>
  </r>
  <r>
    <d v="2024-10-02T00:00:00"/>
    <s v="THIRUR"/>
    <x v="33"/>
    <n v="25"/>
    <n v="22050"/>
    <m/>
    <m/>
    <m/>
    <m/>
    <x v="1"/>
  </r>
  <r>
    <d v="2024-10-02T00:00:00"/>
    <s v="KALAVOOR"/>
    <x v="14"/>
    <n v="15"/>
    <n v="24650"/>
    <m/>
    <m/>
    <m/>
    <m/>
    <x v="1"/>
  </r>
  <r>
    <d v="2024-10-03T00:00:00"/>
    <s v="YENJARAMOD"/>
    <x v="11"/>
    <n v="20"/>
    <n v="38700"/>
    <m/>
    <m/>
    <m/>
    <m/>
    <x v="1"/>
  </r>
  <r>
    <d v="2024-10-03T00:00:00"/>
    <s v="NEDUMANGAD"/>
    <x v="9"/>
    <n v="20"/>
    <n v="34920"/>
    <m/>
    <m/>
    <m/>
    <n v="3000"/>
    <x v="1"/>
  </r>
  <r>
    <d v="2024-10-03T00:00:00"/>
    <s v="PANCHAMOODU"/>
    <x v="18"/>
    <n v="55"/>
    <n v="108850"/>
    <m/>
    <m/>
    <m/>
    <m/>
    <x v="1"/>
  </r>
  <r>
    <d v="2024-10-03T00:00:00"/>
    <s v="NIYYATIGERE"/>
    <x v="10"/>
    <n v="21"/>
    <n v="42600"/>
    <m/>
    <m/>
    <m/>
    <m/>
    <x v="1"/>
  </r>
  <r>
    <d v="2024-10-02T00:00:00"/>
    <s v="ADOOR"/>
    <x v="2"/>
    <n v="50"/>
    <n v="98700"/>
    <m/>
    <m/>
    <m/>
    <m/>
    <x v="1"/>
  </r>
  <r>
    <d v="2024-10-02T00:00:00"/>
    <s v="ADOOR"/>
    <x v="2"/>
    <n v="4"/>
    <n v="7900"/>
    <n v="307800"/>
    <n v="113400"/>
    <n v="4000"/>
    <m/>
    <x v="1"/>
  </r>
  <r>
    <d v="2024-10-03T00:00:00"/>
    <s v="THODUPUZHA"/>
    <x v="20"/>
    <n v="118"/>
    <n v="230100"/>
    <m/>
    <m/>
    <m/>
    <m/>
    <x v="1"/>
  </r>
  <r>
    <d v="2024-10-03T00:00:00"/>
    <s v="KARIVATTA"/>
    <x v="1"/>
    <n v="55"/>
    <n v="117100"/>
    <m/>
    <m/>
    <m/>
    <m/>
    <x v="1"/>
  </r>
  <r>
    <d v="2024-10-03T00:00:00"/>
    <s v="HMS"/>
    <x v="43"/>
    <n v="7"/>
    <n v="12500"/>
    <m/>
    <m/>
    <m/>
    <m/>
    <x v="1"/>
  </r>
  <r>
    <d v="2024-10-04T00:00:00"/>
    <s v="HARI-PADU"/>
    <x v="38"/>
    <n v="7"/>
    <n v="9400"/>
    <m/>
    <m/>
    <m/>
    <m/>
    <x v="1"/>
  </r>
  <r>
    <d v="2024-10-07T00:00:00"/>
    <s v="KUNNAKULAM"/>
    <x v="26"/>
    <n v="8"/>
    <n v="13700"/>
    <m/>
    <m/>
    <m/>
    <m/>
    <x v="1"/>
  </r>
  <r>
    <d v="2024-10-03T00:00:00"/>
    <s v="YETMANUR"/>
    <x v="4"/>
    <n v="5"/>
    <n v="9500"/>
    <n v="296400"/>
    <n v="109200"/>
    <n v="4000"/>
    <m/>
    <x v="1"/>
  </r>
  <r>
    <d v="2024-10-04T00:00:00"/>
    <s v="NIYYATIGERE"/>
    <x v="10"/>
    <n v="19"/>
    <n v="46300"/>
    <m/>
    <m/>
    <m/>
    <m/>
    <x v="1"/>
  </r>
  <r>
    <d v="2024-10-04T00:00:00"/>
    <s v="PANCHAMOD"/>
    <x v="18"/>
    <n v="47"/>
    <n v="124400"/>
    <m/>
    <m/>
    <m/>
    <m/>
    <x v="1"/>
  </r>
  <r>
    <d v="2024-10-04T00:00:00"/>
    <s v="PALLAM"/>
    <x v="29"/>
    <n v="26"/>
    <n v="59750"/>
    <m/>
    <m/>
    <m/>
    <m/>
    <x v="1"/>
  </r>
  <r>
    <d v="2024-10-05T00:00:00"/>
    <s v="NIYYATIGERE"/>
    <x v="10"/>
    <n v="11"/>
    <n v="22500"/>
    <m/>
    <m/>
    <m/>
    <m/>
    <x v="1"/>
  </r>
  <r>
    <d v="2024-10-05T00:00:00"/>
    <s v="PANCHAMOD"/>
    <x v="18"/>
    <n v="60"/>
    <n v="115800"/>
    <m/>
    <m/>
    <m/>
    <m/>
    <x v="1"/>
  </r>
  <r>
    <d v="2024-10-05T00:00:00"/>
    <s v="PALLAM"/>
    <x v="29"/>
    <n v="37"/>
    <n v="56300"/>
    <n v="219300"/>
    <n v="113400"/>
    <n v="4000"/>
    <m/>
    <x v="1"/>
  </r>
  <r>
    <d v="2024-10-11T00:00:00"/>
    <s v="THALICHERY"/>
    <x v="39"/>
    <n v="97"/>
    <n v="351420"/>
    <m/>
    <m/>
    <m/>
    <m/>
    <x v="1"/>
  </r>
  <r>
    <d v="2024-10-12T00:00:00"/>
    <s v="YETMANUR"/>
    <x v="4"/>
    <n v="43"/>
    <n v="160800"/>
    <m/>
    <m/>
    <m/>
    <m/>
    <x v="1"/>
  </r>
  <r>
    <d v="2024-10-13T00:00:00"/>
    <s v="YETMANUR"/>
    <x v="4"/>
    <n v="66"/>
    <n v="233800"/>
    <n v="724450"/>
    <n v="105000"/>
    <n v="4000"/>
    <m/>
    <x v="1"/>
  </r>
  <r>
    <d v="2024-10-16T00:00:00"/>
    <s v="PANACHAMOODU"/>
    <x v="18"/>
    <n v="113"/>
    <n v="246700"/>
    <m/>
    <m/>
    <m/>
    <m/>
    <x v="1"/>
  </r>
  <r>
    <d v="2024-10-16T00:00:00"/>
    <s v="NEDUMANGAD"/>
    <x v="9"/>
    <n v="30"/>
    <n v="61800"/>
    <m/>
    <m/>
    <m/>
    <n v="3000"/>
    <x v="1"/>
  </r>
  <r>
    <d v="2024-10-16T00:00:00"/>
    <s v="PALLAM"/>
    <x v="29"/>
    <n v="52"/>
    <n v="111400"/>
    <m/>
    <m/>
    <m/>
    <m/>
    <x v="1"/>
  </r>
  <r>
    <d v="2024-10-16T00:00:00"/>
    <s v="NEYYATTINKARA"/>
    <x v="10"/>
    <n v="5"/>
    <n v="11050"/>
    <n v="294400"/>
    <n v="109200"/>
    <n v="4000"/>
    <m/>
    <x v="1"/>
  </r>
  <r>
    <d v="2024-10-12T00:00:00"/>
    <s v="K-PALLI"/>
    <x v="12"/>
    <n v="39"/>
    <n v="102050"/>
    <m/>
    <m/>
    <m/>
    <m/>
    <x v="1"/>
  </r>
  <r>
    <d v="2024-10-13T00:00:00"/>
    <s v="ARYANAD"/>
    <x v="19"/>
    <n v="11"/>
    <n v="28000"/>
    <m/>
    <m/>
    <m/>
    <m/>
    <x v="1"/>
  </r>
  <r>
    <d v="2024-10-13T00:00:00"/>
    <s v="CHAKKUVALLY"/>
    <x v="7"/>
    <n v="40"/>
    <n v="94100"/>
    <m/>
    <m/>
    <m/>
    <m/>
    <x v="1"/>
  </r>
  <r>
    <d v="2024-10-14T00:00:00"/>
    <s v="NEDUMANGAD"/>
    <x v="9"/>
    <n v="32"/>
    <n v="70170"/>
    <m/>
    <m/>
    <m/>
    <n v="3000"/>
    <x v="1"/>
  </r>
  <r>
    <d v="2024-10-14T00:00:00"/>
    <s v="PALLAM"/>
    <x v="29"/>
    <n v="58"/>
    <n v="132450"/>
    <m/>
    <m/>
    <m/>
    <m/>
    <x v="1"/>
  </r>
  <r>
    <d v="2024-10-14T00:00:00"/>
    <s v="NEYYATTINKARA"/>
    <x v="44"/>
    <n v="12"/>
    <n v="26900"/>
    <m/>
    <m/>
    <m/>
    <m/>
    <x v="1"/>
  </r>
  <r>
    <d v="2024-10-14T00:00:00"/>
    <s v="PANACHAMOODU "/>
    <x v="18"/>
    <n v="27"/>
    <n v="62800"/>
    <m/>
    <m/>
    <m/>
    <m/>
    <x v="1"/>
  </r>
  <r>
    <d v="2024-10-10T00:00:00"/>
    <s v="VENJARAMOODU"/>
    <x v="11"/>
    <n v="20"/>
    <n v="47700"/>
    <n v="297911"/>
    <n v="126000"/>
    <n v="4000"/>
    <m/>
    <x v="1"/>
  </r>
  <r>
    <d v="2024-10-20T00:00:00"/>
    <s v="KARUVATTA"/>
    <x v="1"/>
    <n v="11"/>
    <n v="32250"/>
    <m/>
    <m/>
    <m/>
    <m/>
    <x v="1"/>
  </r>
  <r>
    <d v="2024-10-20T00:00:00"/>
    <s v="HARI-PADU"/>
    <x v="38"/>
    <n v="31"/>
    <n v="97600"/>
    <m/>
    <m/>
    <m/>
    <m/>
    <x v="1"/>
  </r>
  <r>
    <d v="2024-10-20T00:00:00"/>
    <s v="HMS - KPALLI"/>
    <x v="12"/>
    <n v="25"/>
    <n v="80100"/>
    <m/>
    <m/>
    <m/>
    <m/>
    <x v="1"/>
  </r>
  <r>
    <d v="2024-10-20T00:00:00"/>
    <s v="ADOOR"/>
    <x v="2"/>
    <n v="39"/>
    <n v="118000"/>
    <m/>
    <m/>
    <m/>
    <m/>
    <x v="1"/>
  </r>
  <r>
    <d v="2024-10-21T00:00:00"/>
    <s v="ADOOR"/>
    <x v="2"/>
    <n v="35"/>
    <n v="107800"/>
    <m/>
    <m/>
    <m/>
    <m/>
    <x v="1"/>
  </r>
  <r>
    <d v="2024-10-21T00:00:00"/>
    <s v="ADOOR"/>
    <x v="2"/>
    <n v="18"/>
    <n v="53800"/>
    <m/>
    <m/>
    <m/>
    <m/>
    <x v="1"/>
  </r>
  <r>
    <d v="2024-10-22T00:00:00"/>
    <s v="PAIPAD "/>
    <x v="5"/>
    <n v="25"/>
    <n v="60900"/>
    <m/>
    <m/>
    <m/>
    <m/>
    <x v="1"/>
  </r>
  <r>
    <d v="2024-10-22T00:00:00"/>
    <s v="CHANGANACHERRY"/>
    <x v="45"/>
    <n v="16"/>
    <n v="38700"/>
    <n v="493800"/>
    <n v="113570"/>
    <n v="4000"/>
    <m/>
    <x v="1"/>
  </r>
  <r>
    <d v="2024-10-24T00:00:00"/>
    <s v="THODUPUZHA"/>
    <x v="20"/>
    <n v="55"/>
    <n v="157230"/>
    <m/>
    <m/>
    <m/>
    <m/>
    <x v="1"/>
  </r>
  <r>
    <d v="2024-10-24T00:00:00"/>
    <s v="PAIPAD "/>
    <x v="5"/>
    <n v="34"/>
    <n v="91750"/>
    <m/>
    <m/>
    <m/>
    <n v="5000"/>
    <x v="1"/>
  </r>
  <r>
    <d v="2024-10-24T00:00:00"/>
    <s v="ADOOR"/>
    <x v="2"/>
    <n v="1"/>
    <n v="1500"/>
    <m/>
    <m/>
    <m/>
    <m/>
    <x v="1"/>
  </r>
  <r>
    <d v="2024-10-24T00:00:00"/>
    <s v="THODUPUZHA"/>
    <x v="46"/>
    <n v="32"/>
    <n v="91400"/>
    <m/>
    <m/>
    <m/>
    <m/>
    <x v="1"/>
  </r>
  <r>
    <d v="2024-10-25T00:00:00"/>
    <s v="VENJARAMOD"/>
    <x v="11"/>
    <n v="35"/>
    <n v="45100"/>
    <m/>
    <m/>
    <m/>
    <m/>
    <x v="1"/>
  </r>
  <r>
    <m/>
    <s v="CHANGANACHERRY"/>
    <x v="45"/>
    <n v="30"/>
    <n v="0"/>
    <m/>
    <m/>
    <m/>
    <m/>
    <x v="2"/>
  </r>
  <r>
    <d v="2024-10-24T00:00:00"/>
    <s v="YETMANUR"/>
    <x v="4"/>
    <n v="40"/>
    <n v="122400"/>
    <n v="437200"/>
    <n v="109200"/>
    <n v="4000"/>
    <m/>
    <x v="1"/>
  </r>
  <r>
    <d v="2024-10-25T00:00:00"/>
    <s v="PALLAM"/>
    <x v="29"/>
    <n v="60"/>
    <n v="73500"/>
    <m/>
    <m/>
    <m/>
    <m/>
    <x v="1"/>
  </r>
  <r>
    <d v="2024-10-25T00:00:00"/>
    <s v="MARTHANDA"/>
    <x v="42"/>
    <n v="20"/>
    <n v="22800"/>
    <m/>
    <m/>
    <m/>
    <m/>
    <x v="1"/>
  </r>
  <r>
    <d v="2024-10-26T00:00:00"/>
    <s v="PALLAM"/>
    <x v="29"/>
    <n v="33"/>
    <n v="45600"/>
    <m/>
    <m/>
    <m/>
    <m/>
    <x v="1"/>
  </r>
  <r>
    <d v="2024-10-26T00:00:00"/>
    <s v="NIYYATTINKARA "/>
    <x v="10"/>
    <n v="45"/>
    <n v="50800"/>
    <m/>
    <m/>
    <m/>
    <m/>
    <x v="1"/>
  </r>
  <r>
    <d v="2024-10-26T00:00:00"/>
    <s v="PANCHAMOOD "/>
    <x v="18"/>
    <n v="73"/>
    <n v="85450"/>
    <n v="186600"/>
    <n v="123186"/>
    <n v="4000"/>
    <m/>
    <x v="1"/>
  </r>
  <r>
    <d v="2024-11-01T00:00:00"/>
    <s v="ADOOR"/>
    <x v="2"/>
    <n v="34"/>
    <n v="101700"/>
    <m/>
    <m/>
    <m/>
    <m/>
    <x v="3"/>
  </r>
  <r>
    <d v="2024-11-01T00:00:00"/>
    <s v="ADOOR"/>
    <x v="2"/>
    <n v="3"/>
    <n v="8700"/>
    <m/>
    <m/>
    <m/>
    <m/>
    <x v="3"/>
  </r>
  <r>
    <d v="2024-11-01T00:00:00"/>
    <s v="PAIPAD"/>
    <x v="5"/>
    <n v="55"/>
    <n v="156400"/>
    <m/>
    <m/>
    <m/>
    <n v="5000"/>
    <x v="3"/>
  </r>
  <r>
    <d v="2024-11-01T00:00:00"/>
    <s v="THODUPUZHA"/>
    <x v="46"/>
    <n v="19"/>
    <n v="62600"/>
    <m/>
    <m/>
    <m/>
    <m/>
    <x v="3"/>
  </r>
  <r>
    <d v="2024-11-01T00:00:00"/>
    <s v="CHANGANCHERY"/>
    <x v="45"/>
    <n v="30"/>
    <n v="85600"/>
    <m/>
    <m/>
    <m/>
    <m/>
    <x v="3"/>
  </r>
  <r>
    <d v="2024-11-01T00:00:00"/>
    <s v="YETMANUR"/>
    <x v="4"/>
    <n v="1"/>
    <n v="3100"/>
    <m/>
    <m/>
    <m/>
    <m/>
    <x v="3"/>
  </r>
  <r>
    <d v="2024-11-02T00:00:00"/>
    <s v="KOLLAKADAVU"/>
    <x v="47"/>
    <n v="9"/>
    <n v="24800"/>
    <m/>
    <m/>
    <m/>
    <m/>
    <x v="3"/>
  </r>
  <r>
    <d v="2024-11-03T00:00:00"/>
    <s v="KUMBAZHA"/>
    <x v="48"/>
    <n v="34"/>
    <n v="52700"/>
    <m/>
    <m/>
    <m/>
    <m/>
    <x v="3"/>
  </r>
  <r>
    <d v="2024-11-04T00:00:00"/>
    <s v="ADOOR"/>
    <x v="49"/>
    <n v="15"/>
    <n v="39600"/>
    <n v="443200"/>
    <n v="109200"/>
    <n v="4000"/>
    <m/>
    <x v="3"/>
  </r>
  <r>
    <d v="2024-11-07T00:00:00"/>
    <s v="Y-PIN"/>
    <x v="50"/>
    <n v="63"/>
    <n v="229500"/>
    <m/>
    <m/>
    <m/>
    <m/>
    <x v="3"/>
  </r>
  <r>
    <d v="2024-11-09T00:00:00"/>
    <s v="THODUPUZHA "/>
    <x v="46"/>
    <n v="115"/>
    <n v="256000"/>
    <m/>
    <m/>
    <m/>
    <m/>
    <x v="3"/>
  </r>
  <r>
    <d v="2024-11-09T00:00:00"/>
    <s v="YETMANUR"/>
    <x v="4"/>
    <n v="31"/>
    <n v="47800"/>
    <n v="320370"/>
    <n v="109200"/>
    <n v="4000"/>
    <m/>
    <x v="3"/>
  </r>
  <r>
    <d v="2024-11-04T00:00:00"/>
    <s v="KUNDOTY "/>
    <x v="40"/>
    <n v="23"/>
    <n v="58150"/>
    <m/>
    <m/>
    <m/>
    <n v="2000"/>
    <x v="3"/>
  </r>
  <r>
    <d v="2024-11-04T00:00:00"/>
    <s v="THALLICHERY"/>
    <x v="39"/>
    <n v="10"/>
    <n v="26000"/>
    <m/>
    <m/>
    <m/>
    <m/>
    <x v="3"/>
  </r>
  <r>
    <d v="2024-11-04T00:00:00"/>
    <s v="K PALLI "/>
    <x v="17"/>
    <n v="50"/>
    <n v="86250"/>
    <m/>
    <m/>
    <m/>
    <m/>
    <x v="3"/>
  </r>
  <r>
    <d v="2024-11-05T00:00:00"/>
    <s v="KARUVATTA"/>
    <x v="1"/>
    <n v="16"/>
    <n v="31300"/>
    <m/>
    <m/>
    <m/>
    <m/>
    <x v="3"/>
  </r>
  <r>
    <d v="2024-11-05T00:00:00"/>
    <s v="CHAKKUVALLI"/>
    <x v="7"/>
    <n v="20"/>
    <n v="35600"/>
    <m/>
    <m/>
    <m/>
    <m/>
    <x v="3"/>
  </r>
  <r>
    <d v="2024-11-05T00:00:00"/>
    <s v="K-PALLI"/>
    <x v="15"/>
    <n v="2"/>
    <n v="5700"/>
    <m/>
    <m/>
    <m/>
    <m/>
    <x v="3"/>
  </r>
  <r>
    <d v="2024-11-06T00:00:00"/>
    <s v="VENJARAMOD"/>
    <x v="11"/>
    <n v="30"/>
    <n v="42000"/>
    <m/>
    <m/>
    <m/>
    <m/>
    <x v="3"/>
  </r>
  <r>
    <d v="2024-11-06T00:00:00"/>
    <s v="NEDUMANGAD"/>
    <x v="9"/>
    <n v="24"/>
    <n v="34940"/>
    <m/>
    <m/>
    <m/>
    <n v="3000"/>
    <x v="3"/>
  </r>
  <r>
    <d v="2024-11-07T00:00:00"/>
    <s v="ADOOR"/>
    <x v="2"/>
    <n v="15"/>
    <n v="30000"/>
    <m/>
    <m/>
    <m/>
    <m/>
    <x v="3"/>
  </r>
  <r>
    <d v="2024-11-04T00:00:00"/>
    <s v="CALICUT CENTRAL"/>
    <x v="51"/>
    <n v="12"/>
    <n v="34350"/>
    <m/>
    <m/>
    <m/>
    <m/>
    <x v="3"/>
  </r>
  <r>
    <d v="2024-11-06T00:00:00"/>
    <s v="ALANGOD"/>
    <x v="10"/>
    <n v="20"/>
    <n v="24500"/>
    <m/>
    <m/>
    <m/>
    <m/>
    <x v="3"/>
  </r>
  <r>
    <d v="2024-11-04T00:00:00"/>
    <s v="K-PALLI"/>
    <x v="12"/>
    <n v="2"/>
    <n v="4500"/>
    <n v="309888"/>
    <n v="148722"/>
    <n v="4000"/>
    <m/>
    <x v="3"/>
  </r>
  <r>
    <d v="2024-11-09T00:00:00"/>
    <s v="K-PALLI"/>
    <x v="12"/>
    <n v="12"/>
    <n v="24000"/>
    <m/>
    <m/>
    <m/>
    <m/>
    <x v="3"/>
  </r>
  <r>
    <d v="2024-11-10T00:00:00"/>
    <s v="ADOOR "/>
    <x v="2"/>
    <n v="24"/>
    <n v="45200"/>
    <m/>
    <m/>
    <m/>
    <m/>
    <x v="3"/>
  </r>
  <r>
    <d v="2024-11-11T00:00:00"/>
    <s v="PALLAM"/>
    <x v="29"/>
    <n v="86"/>
    <n v="156850"/>
    <m/>
    <m/>
    <m/>
    <m/>
    <x v="3"/>
  </r>
  <r>
    <d v="2024-11-11T00:00:00"/>
    <s v="ARYANADU "/>
    <x v="19"/>
    <n v="7"/>
    <n v="14700"/>
    <m/>
    <m/>
    <m/>
    <m/>
    <x v="3"/>
  </r>
  <r>
    <d v="2024-11-11T00:00:00"/>
    <s v="VENJARAMOODU"/>
    <x v="11"/>
    <n v="17"/>
    <n v="37850"/>
    <m/>
    <m/>
    <m/>
    <m/>
    <x v="3"/>
  </r>
  <r>
    <d v="2024-11-12T00:00:00"/>
    <s v="NEDUMANGAD "/>
    <x v="9"/>
    <n v="15"/>
    <n v="25440"/>
    <m/>
    <m/>
    <m/>
    <n v="3000"/>
    <x v="3"/>
  </r>
  <r>
    <d v="2024-11-12T00:00:00"/>
    <s v="ARYANADU "/>
    <x v="19"/>
    <n v="10"/>
    <n v="22000"/>
    <n v="268200"/>
    <n v="102771"/>
    <n v="4000"/>
    <m/>
    <x v="3"/>
  </r>
  <r>
    <d v="2024-11-11T00:00:00"/>
    <s v="KUNNAMKULAM"/>
    <x v="26"/>
    <n v="26"/>
    <n v="68570"/>
    <m/>
    <m/>
    <m/>
    <m/>
    <x v="3"/>
  </r>
  <r>
    <d v="2024-11-12T00:00:00"/>
    <s v="KARUVATTA"/>
    <x v="1"/>
    <n v="19"/>
    <n v="40800"/>
    <m/>
    <m/>
    <m/>
    <m/>
    <x v="3"/>
  </r>
  <r>
    <d v="2024-11-12T00:00:00"/>
    <s v="ADOOR"/>
    <x v="2"/>
    <n v="4"/>
    <n v="6700"/>
    <m/>
    <m/>
    <m/>
    <m/>
    <x v="3"/>
  </r>
  <r>
    <d v="2024-11-12T00:00:00"/>
    <s v="CHAKKUVALLI "/>
    <x v="7"/>
    <n v="30"/>
    <n v="62400"/>
    <m/>
    <m/>
    <m/>
    <m/>
    <x v="3"/>
  </r>
  <r>
    <d v="2024-11-12T00:00:00"/>
    <s v="CHERTHALA"/>
    <x v="13"/>
    <n v="26"/>
    <n v="48750"/>
    <m/>
    <m/>
    <m/>
    <m/>
    <x v="3"/>
  </r>
  <r>
    <d v="2024-11-12T00:00:00"/>
    <s v="KALAVOOR "/>
    <x v="14"/>
    <n v="5"/>
    <n v="13200"/>
    <m/>
    <m/>
    <m/>
    <m/>
    <x v="3"/>
  </r>
  <r>
    <d v="2024-11-13T00:00:00"/>
    <s v="NEDUMANGAD "/>
    <x v="9"/>
    <n v="21"/>
    <n v="23180"/>
    <m/>
    <m/>
    <m/>
    <n v="3000"/>
    <x v="3"/>
  </r>
  <r>
    <d v="2024-11-13T00:00:00"/>
    <s v="VENJARAMOODU"/>
    <x v="11"/>
    <n v="20"/>
    <n v="29700"/>
    <m/>
    <m/>
    <m/>
    <m/>
    <x v="3"/>
  </r>
  <r>
    <d v="2024-11-12T00:00:00"/>
    <s v="K-PALLI"/>
    <x v="16"/>
    <n v="47"/>
    <n v="89100"/>
    <n v="279600"/>
    <n v="117810"/>
    <n v="4000"/>
    <n v="5000"/>
    <x v="3"/>
  </r>
  <r>
    <d v="2024-11-14T00:00:00"/>
    <s v="PANACHAMOODU"/>
    <x v="18"/>
    <n v="5"/>
    <n v="11500"/>
    <m/>
    <m/>
    <m/>
    <m/>
    <x v="3"/>
  </r>
  <r>
    <d v="2024-11-14T00:00:00"/>
    <s v="KALIKALA"/>
    <x v="52"/>
    <n v="16"/>
    <n v="38000"/>
    <m/>
    <m/>
    <m/>
    <m/>
    <x v="3"/>
  </r>
  <r>
    <d v="2024-11-14T00:00:00"/>
    <s v="PALLAM"/>
    <x v="29"/>
    <n v="13"/>
    <n v="28800"/>
    <m/>
    <m/>
    <m/>
    <m/>
    <x v="3"/>
  </r>
  <r>
    <d v="2024-11-14T00:00:00"/>
    <s v="ARYANADU"/>
    <x v="19"/>
    <n v="78"/>
    <n v="174800"/>
    <m/>
    <m/>
    <m/>
    <m/>
    <x v="3"/>
  </r>
  <r>
    <d v="2024-11-15T00:00:00"/>
    <s v="PANACHAMOODU"/>
    <x v="18"/>
    <n v="68"/>
    <n v="153400"/>
    <m/>
    <m/>
    <m/>
    <m/>
    <x v="3"/>
  </r>
  <r>
    <d v="2024-11-15T00:00:00"/>
    <s v="NIYATINKARA"/>
    <x v="52"/>
    <n v="20"/>
    <m/>
    <n v="363400"/>
    <n v="117978"/>
    <n v="4000"/>
    <m/>
    <x v="3"/>
  </r>
  <r>
    <d v="2024-11-15T00:00:00"/>
    <s v="KALAMUKKU"/>
    <x v="50"/>
    <n v="50"/>
    <n v="150500"/>
    <m/>
    <m/>
    <m/>
    <m/>
    <x v="3"/>
  </r>
  <r>
    <d v="2024-11-15T00:00:00"/>
    <s v="CHAKKUWALLI"/>
    <x v="7"/>
    <n v="1"/>
    <n v="2100"/>
    <m/>
    <m/>
    <m/>
    <m/>
    <x v="3"/>
  </r>
  <r>
    <d v="2024-11-16T00:00:00"/>
    <s v="PALLAM"/>
    <x v="29"/>
    <n v="30"/>
    <n v="53600"/>
    <m/>
    <m/>
    <m/>
    <m/>
    <x v="3"/>
  </r>
  <r>
    <d v="2024-11-16T00:00:00"/>
    <s v="VENJARAMOODU"/>
    <x v="11"/>
    <n v="15"/>
    <n v="28200"/>
    <m/>
    <m/>
    <m/>
    <m/>
    <x v="3"/>
  </r>
  <r>
    <d v="2024-11-16T00:00:00"/>
    <s v="KOTTARAKARA "/>
    <x v="30"/>
    <n v="22"/>
    <n v="37450"/>
    <m/>
    <m/>
    <m/>
    <m/>
    <x v="3"/>
  </r>
  <r>
    <d v="2024-11-16T00:00:00"/>
    <s v="NEDUMANGAD"/>
    <x v="9"/>
    <n v="15"/>
    <n v="27200"/>
    <m/>
    <m/>
    <m/>
    <n v="3000"/>
    <x v="3"/>
  </r>
  <r>
    <d v="2024-11-17T00:00:00"/>
    <s v="KOTTARAKARA "/>
    <x v="30"/>
    <n v="10"/>
    <n v="17800"/>
    <m/>
    <m/>
    <m/>
    <m/>
    <x v="3"/>
  </r>
  <r>
    <m/>
    <s v="KALLIKALA"/>
    <x v="52"/>
    <n v="54"/>
    <m/>
    <m/>
    <m/>
    <m/>
    <m/>
    <x v="4"/>
  </r>
  <r>
    <d v="2024-11-16T00:00:00"/>
    <s v="TRIVENDRUM "/>
    <x v="53"/>
    <n v="2"/>
    <n v="6190"/>
    <n v="274350"/>
    <n v="123000"/>
    <n v="4000"/>
    <m/>
    <x v="3"/>
  </r>
  <r>
    <d v="2024-11-16T00:00:00"/>
    <s v="PALLAM"/>
    <x v="29"/>
    <n v="240"/>
    <n v="351300"/>
    <n v="182900"/>
    <n v="119070"/>
    <n v="4000"/>
    <m/>
    <x v="3"/>
  </r>
  <r>
    <d v="2024-11-18T00:00:00"/>
    <s v="KUNNAKOLAM "/>
    <x v="26"/>
    <n v="108"/>
    <n v="230650"/>
    <m/>
    <m/>
    <m/>
    <m/>
    <x v="3"/>
  </r>
  <r>
    <d v="2024-11-18T00:00:00"/>
    <s v="CALICUT"/>
    <x v="34"/>
    <n v="32"/>
    <n v="73920"/>
    <m/>
    <m/>
    <m/>
    <m/>
    <x v="3"/>
  </r>
  <r>
    <d v="2024-11-18T00:00:00"/>
    <s v="KUNDOTY "/>
    <x v="40"/>
    <n v="20"/>
    <n v="45770"/>
    <m/>
    <m/>
    <m/>
    <n v="2000"/>
    <x v="3"/>
  </r>
  <r>
    <d v="2024-11-18T00:00:00"/>
    <s v="THIROOR "/>
    <x v="33"/>
    <n v="40"/>
    <n v="83550"/>
    <n v="433575"/>
    <n v="80472"/>
    <n v="4000"/>
    <n v="5000"/>
    <x v="3"/>
  </r>
  <r>
    <d v="2024-11-19T00:00:00"/>
    <s v="ARYANADU"/>
    <x v="19"/>
    <n v="39"/>
    <n v="84600"/>
    <m/>
    <m/>
    <m/>
    <m/>
    <x v="3"/>
  </r>
  <r>
    <d v="2024-11-20T00:00:00"/>
    <s v="TRIVENDRUM"/>
    <x v="54"/>
    <n v="107"/>
    <n v="222240"/>
    <m/>
    <m/>
    <m/>
    <n v="2000"/>
    <x v="3"/>
  </r>
  <r>
    <d v="2024-11-20T00:00:00"/>
    <s v="NEDUMANGAD "/>
    <x v="9"/>
    <n v="30"/>
    <n v="61800"/>
    <m/>
    <m/>
    <m/>
    <n v="3000"/>
    <x v="3"/>
  </r>
  <r>
    <d v="2024-11-21T00:00:00"/>
    <s v="PANCHAMOODU "/>
    <x v="18"/>
    <n v="56"/>
    <n v="118400"/>
    <n v="183800"/>
    <n v="109200"/>
    <n v="4000"/>
    <m/>
    <x v="3"/>
  </r>
  <r>
    <d v="2024-11-21T00:00:00"/>
    <s v="ADOOR "/>
    <x v="2"/>
    <n v="41"/>
    <n v="136000"/>
    <m/>
    <m/>
    <m/>
    <m/>
    <x v="3"/>
  </r>
  <r>
    <d v="2024-11-22T00:00:00"/>
    <s v="TRIVENDRUM"/>
    <x v="53"/>
    <n v="34"/>
    <n v="34650"/>
    <m/>
    <m/>
    <m/>
    <n v="2000"/>
    <x v="3"/>
  </r>
  <r>
    <d v="2024-11-21T00:00:00"/>
    <s v="ARYANAD"/>
    <x v="19"/>
    <n v="73"/>
    <n v="115000"/>
    <m/>
    <m/>
    <m/>
    <m/>
    <x v="3"/>
  </r>
  <r>
    <d v="2024-11-21T00:00:00"/>
    <s v="ARYANAD"/>
    <x v="19"/>
    <n v="24"/>
    <n v="37600"/>
    <m/>
    <m/>
    <m/>
    <m/>
    <x v="3"/>
  </r>
  <r>
    <d v="2024-11-22T00:00:00"/>
    <s v="TRIVENDRUM"/>
    <x v="53"/>
    <n v="5"/>
    <n v="10790"/>
    <n v="197900"/>
    <n v="96660"/>
    <n v="4000"/>
    <m/>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094120"/>
    <n v="22000"/>
    <n v="2843225"/>
    <n v="1032580"/>
    <n v="36000"/>
    <n v="2047540"/>
    <n v="-795685"/>
    <s v="LOSS"/>
  </r>
  <r>
    <x v="1"/>
    <n v="4582740"/>
    <n v="17000"/>
    <n v="3462061"/>
    <n v="1133456"/>
    <n v="36000"/>
    <n v="3430284"/>
    <n v="-31777"/>
    <s v="LOSS"/>
  </r>
  <r>
    <x v="2"/>
    <n v="4582900"/>
    <n v="38000"/>
    <n v="3257183"/>
    <n v="1234083"/>
    <n v="160000"/>
    <n v="3226817"/>
    <n v="-30366"/>
    <s v="LO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86891-0C7B-4C52-BE1F-1DB99E6BF509}" name="NO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67:C71" firstHeaderRow="0" firstDataRow="1" firstDataCol="1"/>
  <pivotFields count="10">
    <pivotField showAll="0"/>
    <pivotField showAll="0"/>
    <pivotField showAll="0"/>
    <pivotField showAll="0"/>
    <pivotField showAll="0"/>
    <pivotField showAll="0"/>
    <pivotField dataField="1" showAll="0"/>
    <pivotField dataField="1" showAll="0"/>
    <pivotField showAll="0"/>
    <pivotField axis="axisRow" showAll="0">
      <items count="7">
        <item h="1" x="4"/>
        <item x="0"/>
        <item x="1"/>
        <item x="3"/>
        <item m="1" x="5"/>
        <item h="1" x="2"/>
        <item t="default"/>
      </items>
    </pivotField>
  </pivotFields>
  <rowFields count="1">
    <field x="9"/>
  </rowFields>
  <rowItems count="4">
    <i>
      <x v="1"/>
    </i>
    <i>
      <x v="2"/>
    </i>
    <i>
      <x v="3"/>
    </i>
    <i t="grand">
      <x/>
    </i>
  </rowItems>
  <colFields count="1">
    <field x="-2"/>
  </colFields>
  <colItems count="2">
    <i>
      <x/>
    </i>
    <i i="1">
      <x v="1"/>
    </i>
  </colItems>
  <dataFields count="2">
    <dataField name="Sum of RENT CUT" fld="6" baseField="0" baseItem="0"/>
    <dataField name="Sum of LINE CUT" fld="7"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C04A07-36C2-4B4B-B588-E4C14C7D4D96}" name="MONTH  WISE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7:B41" firstHeaderRow="1" firstDataRow="1" firstDataCol="1"/>
  <pivotFields count="10">
    <pivotField showAll="0"/>
    <pivotField showAll="0"/>
    <pivotField showAll="0"/>
    <pivotField showAll="0"/>
    <pivotField dataField="1" showAll="0"/>
    <pivotField showAll="0"/>
    <pivotField showAll="0"/>
    <pivotField showAll="0"/>
    <pivotField showAll="0"/>
    <pivotField axis="axisRow" showAll="0">
      <items count="7">
        <item h="1" x="4"/>
        <item x="0"/>
        <item x="1"/>
        <item x="3"/>
        <item m="1" x="5"/>
        <item h="1" x="2"/>
        <item t="default"/>
      </items>
    </pivotField>
  </pivotFields>
  <rowFields count="1">
    <field x="9"/>
  </rowFields>
  <rowItems count="4">
    <i>
      <x v="1"/>
    </i>
    <i>
      <x v="2"/>
    </i>
    <i>
      <x v="3"/>
    </i>
    <i t="grand">
      <x/>
    </i>
  </rowItems>
  <colItems count="1">
    <i/>
  </colItems>
  <dataFields count="1">
    <dataField name="Sum of SALES AMOUNT" fld="4" baseField="0" baseItem="0"/>
  </dataFields>
  <chartFormats count="2">
    <chartFormat chart="9"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35CDEC-2C63-493A-984E-73A5110D3300}" name="TOP 5 BOX SOL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1:B27" firstHeaderRow="1" firstDataRow="1" firstDataCol="1"/>
  <pivotFields count="10">
    <pivotField showAll="0"/>
    <pivotField showAll="0"/>
    <pivotField axis="axisRow" showAll="0" measureFilter="1" sortType="descending">
      <items count="56">
        <item x="53"/>
        <item x="3"/>
        <item x="13"/>
        <item x="28"/>
        <item x="42"/>
        <item x="2"/>
        <item x="23"/>
        <item x="35"/>
        <item x="15"/>
        <item x="10"/>
        <item x="1"/>
        <item x="40"/>
        <item x="4"/>
        <item x="16"/>
        <item x="14"/>
        <item x="36"/>
        <item x="54"/>
        <item x="12"/>
        <item x="30"/>
        <item x="43"/>
        <item x="37"/>
        <item x="52"/>
        <item x="21"/>
        <item x="32"/>
        <item x="38"/>
        <item x="46"/>
        <item x="51"/>
        <item x="29"/>
        <item x="17"/>
        <item x="31"/>
        <item x="39"/>
        <item x="22"/>
        <item x="6"/>
        <item x="45"/>
        <item x="27"/>
        <item x="44"/>
        <item x="20"/>
        <item x="26"/>
        <item x="25"/>
        <item x="24"/>
        <item x="5"/>
        <item x="34"/>
        <item x="49"/>
        <item x="18"/>
        <item x="9"/>
        <item x="41"/>
        <item x="48"/>
        <item x="47"/>
        <item x="19"/>
        <item x="33"/>
        <item x="7"/>
        <item x="50"/>
        <item x="11"/>
        <item x="0"/>
        <item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7">
        <item x="4"/>
        <item x="0"/>
        <item x="1"/>
        <item x="3"/>
        <item m="1" x="5"/>
        <item x="2"/>
        <item t="default"/>
      </items>
    </pivotField>
  </pivotFields>
  <rowFields count="1">
    <field x="2"/>
  </rowFields>
  <rowItems count="6">
    <i>
      <x v="43"/>
    </i>
    <i>
      <x v="27"/>
    </i>
    <i>
      <x v="9"/>
    </i>
    <i>
      <x v="48"/>
    </i>
    <i>
      <x v="5"/>
    </i>
    <i t="grand">
      <x/>
    </i>
  </rowItems>
  <colItems count="1">
    <i/>
  </colItems>
  <dataFields count="1">
    <dataField name="Sum of BOX" fld="3" baseField="0" baseItem="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43"/>
          </reference>
        </references>
      </pivotArea>
    </chartFormat>
    <chartFormat chart="5" format="2">
      <pivotArea type="data" outline="0" fieldPosition="0">
        <references count="2">
          <reference field="4294967294" count="1" selected="0">
            <x v="0"/>
          </reference>
          <reference field="2" count="1" selected="0">
            <x v="5"/>
          </reference>
        </references>
      </pivotArea>
    </chartFormat>
    <chartFormat chart="5" format="3">
      <pivotArea type="data" outline="0" fieldPosition="0">
        <references count="2">
          <reference field="4294967294" count="1" selected="0">
            <x v="0"/>
          </reference>
          <reference field="2" count="1" selected="0">
            <x v="48"/>
          </reference>
        </references>
      </pivotArea>
    </chartFormat>
    <chartFormat chart="5" format="4">
      <pivotArea type="data" outline="0" fieldPosition="0">
        <references count="2">
          <reference field="4294967294" count="1" selected="0">
            <x v="0"/>
          </reference>
          <reference field="2" count="1" selected="0">
            <x v="9"/>
          </reference>
        </references>
      </pivotArea>
    </chartFormat>
    <chartFormat chart="5" format="5">
      <pivotArea type="data" outline="0" fieldPosition="0">
        <references count="2">
          <reference field="4294967294" count="1" selected="0">
            <x v="0"/>
          </reference>
          <reference field="2" count="1" selected="0">
            <x v="27"/>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43"/>
          </reference>
        </references>
      </pivotArea>
    </chartFormat>
    <chartFormat chart="9" format="14">
      <pivotArea type="data" outline="0" fieldPosition="0">
        <references count="2">
          <reference field="4294967294" count="1" selected="0">
            <x v="0"/>
          </reference>
          <reference field="2" count="1" selected="0">
            <x v="27"/>
          </reference>
        </references>
      </pivotArea>
    </chartFormat>
    <chartFormat chart="9" format="15">
      <pivotArea type="data" outline="0" fieldPosition="0">
        <references count="2">
          <reference field="4294967294" count="1" selected="0">
            <x v="0"/>
          </reference>
          <reference field="2" count="1" selected="0">
            <x v="9"/>
          </reference>
        </references>
      </pivotArea>
    </chartFormat>
    <chartFormat chart="9" format="16">
      <pivotArea type="data" outline="0" fieldPosition="0">
        <references count="2">
          <reference field="4294967294" count="1" selected="0">
            <x v="0"/>
          </reference>
          <reference field="2" count="1" selected="0">
            <x v="48"/>
          </reference>
        </references>
      </pivotArea>
    </chartFormat>
    <chartFormat chart="9" format="1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4CAAE3-045C-41BE-9C2B-A9FFEBAC610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06:B107" firstHeaderRow="0" firstDataRow="1" firstDataCol="0"/>
  <pivotFields count="10">
    <pivotField showAll="0"/>
    <pivotField showAll="0"/>
    <pivotField showAll="0"/>
    <pivotField showAll="0"/>
    <pivotField showAll="0"/>
    <pivotField showAll="0"/>
    <pivotField dataField="1" showAll="0"/>
    <pivotField dataField="1" showAll="0"/>
    <pivotField showAll="0"/>
    <pivotField showAll="0">
      <items count="7">
        <item x="4"/>
        <item x="0"/>
        <item x="1"/>
        <item x="3"/>
        <item m="1" x="5"/>
        <item x="2"/>
        <item t="default"/>
      </items>
    </pivotField>
  </pivotFields>
  <rowItems count="1">
    <i/>
  </rowItems>
  <colFields count="1">
    <field x="-2"/>
  </colFields>
  <colItems count="2">
    <i>
      <x/>
    </i>
    <i i="1">
      <x v="1"/>
    </i>
  </colItems>
  <dataFields count="2">
    <dataField name="Sum of RENT CUT" fld="6" baseField="0" baseItem="0"/>
    <dataField name="Sum of LINE CUT" fld="7" baseField="0" baseItem="0"/>
  </dataFields>
  <chartFormats count="9">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 chart="34"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D9BB69-EA51-4753-A9CA-DC0D28FB20C6}" name="TOP 10 HIGHEST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4" firstHeaderRow="1" firstDataRow="1" firstDataCol="1"/>
  <pivotFields count="10">
    <pivotField showAll="0"/>
    <pivotField showAll="0"/>
    <pivotField axis="axisRow" showAll="0" measureFilter="1" sortType="descending">
      <items count="56">
        <item x="53"/>
        <item x="3"/>
        <item x="13"/>
        <item x="28"/>
        <item x="42"/>
        <item x="2"/>
        <item x="23"/>
        <item x="35"/>
        <item x="15"/>
        <item x="10"/>
        <item x="1"/>
        <item x="40"/>
        <item x="4"/>
        <item x="16"/>
        <item x="14"/>
        <item x="36"/>
        <item x="54"/>
        <item x="12"/>
        <item x="30"/>
        <item x="43"/>
        <item x="37"/>
        <item x="52"/>
        <item x="21"/>
        <item x="32"/>
        <item x="38"/>
        <item x="46"/>
        <item x="51"/>
        <item x="29"/>
        <item x="17"/>
        <item x="31"/>
        <item x="39"/>
        <item x="22"/>
        <item x="6"/>
        <item x="45"/>
        <item x="27"/>
        <item x="44"/>
        <item x="20"/>
        <item x="26"/>
        <item x="25"/>
        <item x="24"/>
        <item x="5"/>
        <item x="34"/>
        <item x="49"/>
        <item x="18"/>
        <item x="9"/>
        <item x="41"/>
        <item x="48"/>
        <item x="47"/>
        <item x="19"/>
        <item x="33"/>
        <item x="7"/>
        <item x="50"/>
        <item x="11"/>
        <item x="0"/>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items count="7">
        <item x="4"/>
        <item x="0"/>
        <item x="1"/>
        <item x="3"/>
        <item m="1" x="5"/>
        <item x="2"/>
        <item t="default"/>
      </items>
    </pivotField>
  </pivotFields>
  <rowFields count="1">
    <field x="2"/>
  </rowFields>
  <rowItems count="11">
    <i>
      <x v="43"/>
    </i>
    <i>
      <x v="27"/>
    </i>
    <i>
      <x v="5"/>
    </i>
    <i>
      <x v="9"/>
    </i>
    <i>
      <x v="48"/>
    </i>
    <i>
      <x v="12"/>
    </i>
    <i>
      <x v="44"/>
    </i>
    <i>
      <x v="30"/>
    </i>
    <i>
      <x v="52"/>
    </i>
    <i>
      <x v="25"/>
    </i>
    <i t="grand">
      <x/>
    </i>
  </rowItems>
  <colItems count="1">
    <i/>
  </colItems>
  <dataFields count="1">
    <dataField name="Sum of SALES AMOUNT" fld="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1547C7-938D-4ED9-A42E-78A250AC8916}" name="RENT AND LIN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90:B91" firstHeaderRow="0" firstDataRow="1" firstDataCol="0"/>
  <pivotFields count="10">
    <pivotField showAll="0"/>
    <pivotField showAll="0"/>
    <pivotField showAll="0"/>
    <pivotField showAll="0"/>
    <pivotField showAll="0"/>
    <pivotField showAll="0"/>
    <pivotField dataField="1" showAll="0"/>
    <pivotField dataField="1" showAll="0"/>
    <pivotField showAll="0"/>
    <pivotField showAll="0">
      <items count="7">
        <item x="4"/>
        <item x="0"/>
        <item x="1"/>
        <item x="3"/>
        <item m="1" x="5"/>
        <item x="2"/>
        <item t="default"/>
      </items>
    </pivotField>
  </pivotFields>
  <rowItems count="1">
    <i/>
  </rowItems>
  <colFields count="1">
    <field x="-2"/>
  </colFields>
  <colItems count="2">
    <i>
      <x/>
    </i>
    <i i="1">
      <x v="1"/>
    </i>
  </colItems>
  <dataFields count="2">
    <dataField name="Sum of RENT CUT" fld="6" baseField="0" baseItem="0"/>
    <dataField name="Sum of LINE CUT" fld="7" baseField="0" baseItem="0"/>
  </dataFields>
  <chartFormats count="9">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 chart="34"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103092-B2F1-4848-B953-C0D45EBF15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7:B61" firstHeaderRow="1" firstDataRow="1" firstDataCol="1"/>
  <pivotFields count="10">
    <pivotField showAll="0"/>
    <pivotField showAll="0"/>
    <pivotField showAll="0"/>
    <pivotField showAll="0"/>
    <pivotField showAll="0"/>
    <pivotField dataField="1" showAll="0"/>
    <pivotField showAll="0"/>
    <pivotField showAll="0"/>
    <pivotField showAll="0"/>
    <pivotField axis="axisRow" showAll="0">
      <items count="7">
        <item h="1" x="4"/>
        <item x="0"/>
        <item x="1"/>
        <item x="3"/>
        <item m="1" x="5"/>
        <item h="1" x="2"/>
        <item t="default"/>
      </items>
    </pivotField>
  </pivotFields>
  <rowFields count="1">
    <field x="9"/>
  </rowFields>
  <rowItems count="4">
    <i>
      <x v="1"/>
    </i>
    <i>
      <x v="2"/>
    </i>
    <i>
      <x v="3"/>
    </i>
    <i t="grand">
      <x/>
    </i>
  </rowItems>
  <colItems count="1">
    <i/>
  </colItems>
  <dataFields count="1">
    <dataField name="Sum of PURCHASE" fld="5" baseField="0" baseItem="0"/>
  </dataFields>
  <chartFormats count="4">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9" count="1" selected="0">
            <x v="1"/>
          </reference>
        </references>
      </pivotArea>
    </chartFormat>
    <chartFormat chart="14" format="2">
      <pivotArea type="data" outline="0" fieldPosition="0">
        <references count="2">
          <reference field="4294967294" count="1" selected="0">
            <x v="0"/>
          </reference>
          <reference field="9" count="1" selected="0">
            <x v="2"/>
          </reference>
        </references>
      </pivotArea>
    </chartFormat>
    <chartFormat chart="14" format="3">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265F44-BF42-4E4E-82CC-15D57D6242FA}" name="P/F"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0" firstDataRow="1" firstDataCol="1"/>
  <pivotFields count="9">
    <pivotField axis="axisRow" showAll="0">
      <items count="4">
        <item x="0"/>
        <item x="1"/>
        <item x="2"/>
        <item t="default"/>
      </items>
    </pivotField>
    <pivotField showAll="0"/>
    <pivotField showAll="0"/>
    <pivotField dataField="1" showAll="0"/>
    <pivotField showAll="0"/>
    <pivotField showAll="0"/>
    <pivotField dataField="1" showAll="0"/>
    <pivotField dataField="1" showAll="0"/>
    <pivotField showAll="0"/>
  </pivotFields>
  <rowFields count="1">
    <field x="0"/>
  </rowFields>
  <rowItems count="4">
    <i>
      <x/>
    </i>
    <i>
      <x v="1"/>
    </i>
    <i>
      <x v="2"/>
    </i>
    <i t="grand">
      <x/>
    </i>
  </rowItems>
  <colFields count="1">
    <field x="-2"/>
  </colFields>
  <colItems count="3">
    <i>
      <x/>
    </i>
    <i i="1">
      <x v="1"/>
    </i>
    <i i="2">
      <x v="2"/>
    </i>
  </colItems>
  <dataFields count="3">
    <dataField name="Sum of NET SALE" fld="6" baseField="0" baseItem="0"/>
    <dataField name="Sum of PURCHASE" fld="3" baseField="0" baseItem="0"/>
    <dataField name="Sum of P/L"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B9FEA4D-A46D-40D5-B912-6CBB02724800}" sourceName="Month Name">
  <pivotTables>
    <pivotTable tabId="3" name="PivotTable10"/>
    <pivotTable tabId="3" name="RENT AND LINE"/>
    <pivotTable tabId="3" name="TOP 10 HIGHEST SALES"/>
    <pivotTable tabId="3" name="TOP 5 BOX SOLD"/>
  </pivotTables>
  <data>
    <tabular pivotCacheId="702010580" showMissing="0">
      <items count="6">
        <i x="4" s="1"/>
        <i x="0" s="1"/>
        <i x="1" s="1"/>
        <i x="3" s="1"/>
        <i x="2"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C4EF0E6-C1B5-4719-99B1-8565233DB6A4}" cache="Slicer_Month_Name" caption="Month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B9B29DCF-6729-4BAE-8DA6-3C00012A0805}" cache="Slicer_Month_Name" caption="Month Name" startItem="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3B3D13-9C12-4CD1-A785-64367C861FB7}" name="RTN" displayName="RTN" ref="A4:J220" totalsRowCount="1" headerRowDxfId="2">
  <autoFilter ref="A4:J219" xr:uid="{863B3D13-9C12-4CD1-A785-64367C861FB7}"/>
  <tableColumns count="10">
    <tableColumn id="1" xr3:uid="{B2D0384E-889B-42BE-87D2-6FF30D5BF3F0}" name="DATE" totalsRowLabel="Total" dataDxfId="1"/>
    <tableColumn id="2" xr3:uid="{7954A179-DF83-4A88-AB42-BD5878633C19}" name="PARTY NAME"/>
    <tableColumn id="3" xr3:uid="{370D8ACE-44E7-40EB-A91D-B38027DDEB52}" name="NICK NAME"/>
    <tableColumn id="4" xr3:uid="{688EAFAE-17DA-4D01-A5F5-A9859A77AAF7}" name="BOX" totalsRowFunction="sum"/>
    <tableColumn id="5" xr3:uid="{BC55645D-326A-45D2-8D3A-5FDD9BDD1961}" name="SALES AMOUNT" totalsRowFunction="sum"/>
    <tableColumn id="6" xr3:uid="{F2F9DAFB-033C-44FF-81BA-9E1AE63187DB}" name="PURCHASE" totalsRowFunction="sum"/>
    <tableColumn id="7" xr3:uid="{CA2A78D7-17D1-40AC-857F-433DA482591D}" name="RENT CUT" totalsRowFunction="sum"/>
    <tableColumn id="8" xr3:uid="{360293EF-D0A3-4D3F-8473-E74ACA5634CD}" name="LINE CUT" totalsRowFunction="sum"/>
    <tableColumn id="9" xr3:uid="{A3DEE7E6-B358-4322-9466-C6D098794850}" name="ADVANCE CUT" totalsRowFunction="sum"/>
    <tableColumn id="10" xr3:uid="{154B5A35-D1EC-4B59-B164-866DE603EBB9}" name="Month Name" dataDxfId="0">
      <calculatedColumnFormula>TEXT(RTN[[#This Row],[DATE]],"mmm")</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7FBA98-E83C-436D-B710-B403AAA22A97}" name="Table2" displayName="Table2" ref="L19:T22" totalsRowShown="0">
  <autoFilter ref="L19:T22" xr:uid="{937FBA98-E83C-436D-B710-B403AAA22A97}"/>
  <tableColumns count="9">
    <tableColumn id="1" xr3:uid="{CE5B061B-06CF-4D05-A6E2-BC8E61729942}" name="MONTH"/>
    <tableColumn id="2" xr3:uid="{C2B904DC-9537-49A1-B907-499DA2E04D08}" name="TOTAL SALE">
      <calculatedColumnFormula>SUMIF(RTN[Month Name],$L20,RTN[[#Headers],[#Data],[SALES AMOUNT]])</calculatedColumnFormula>
    </tableColumn>
    <tableColumn id="3" xr3:uid="{42214960-ADD5-4D00-9A0A-C8072F2923F5}" name="Advance">
      <calculatedColumnFormula>SUMIF(RTN[Month Name],$L20,RTN[[#Headers],[#Data],[ADVANCE CUT]])</calculatedColumnFormula>
    </tableColumn>
    <tableColumn id="4" xr3:uid="{405F03D0-9388-4CB8-8DC4-37F69E3C5186}" name="PURCHASE">
      <calculatedColumnFormula>SUMIF(RTN[Month Name],$L20,RTN[PURCHASE])</calculatedColumnFormula>
    </tableColumn>
    <tableColumn id="5" xr3:uid="{241E179B-163D-4034-BBD6-CDE23C0D7F6B}" name="RENT">
      <calculatedColumnFormula>SUMIF(RTN[Month Name],$L20,RTN[RENT CUT])</calculatedColumnFormula>
    </tableColumn>
    <tableColumn id="6" xr3:uid="{B7B47BF2-A43D-40BF-BDE2-B38FBE88500E}" name="LINE">
      <calculatedColumnFormula>SUMIF(RTN[[#Headers],[#Data],[Month Name]],$L20,RTN[LINE CUT])</calculatedColumnFormula>
    </tableColumn>
    <tableColumn id="7" xr3:uid="{63C803C5-B668-42B8-B01E-4FCEEEC15D37}" name="NET SALE">
      <calculatedColumnFormula>(M20+N20)-(P20+Q20)</calculatedColumnFormula>
    </tableColumn>
    <tableColumn id="8" xr3:uid="{9B262A22-06C2-4DB6-88B1-53167806226D}" name="P/L">
      <calculatedColumnFormula>(M20+N20)-(O20+P20+Q20)</calculatedColumnFormula>
    </tableColumn>
    <tableColumn id="9" xr3:uid="{14D248E6-8D4A-4071-983B-E97B0A193F50}" name="STATUS">
      <calculatedColumnFormula>IF(R20-O20&lt;0,"LOSS","PROFIT")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C8E28-B5AB-4065-B72C-A80A13B8B54E}">
  <dimension ref="A3:C107"/>
  <sheetViews>
    <sheetView topLeftCell="A26" zoomScale="75" workbookViewId="0">
      <selection activeCell="B91" sqref="B91"/>
    </sheetView>
  </sheetViews>
  <sheetFormatPr defaultRowHeight="15" x14ac:dyDescent="0.25"/>
  <cols>
    <col min="1" max="1" width="14" bestFit="1" customWidth="1"/>
    <col min="2" max="2" width="11.28515625" bestFit="1" customWidth="1"/>
    <col min="3" max="3" width="15.85546875" bestFit="1" customWidth="1"/>
  </cols>
  <sheetData>
    <row r="3" spans="1:2" x14ac:dyDescent="0.25">
      <c r="A3" s="6" t="s">
        <v>173</v>
      </c>
      <c r="B3" t="s">
        <v>175</v>
      </c>
    </row>
    <row r="4" spans="1:2" x14ac:dyDescent="0.25">
      <c r="A4" s="7" t="s">
        <v>117</v>
      </c>
      <c r="B4" s="10">
        <v>1370500</v>
      </c>
    </row>
    <row r="5" spans="1:2" x14ac:dyDescent="0.25">
      <c r="A5" s="7" t="s">
        <v>71</v>
      </c>
      <c r="B5" s="10">
        <v>1159450</v>
      </c>
    </row>
    <row r="6" spans="1:2" x14ac:dyDescent="0.25">
      <c r="A6" s="7" t="s">
        <v>37</v>
      </c>
      <c r="B6" s="10">
        <v>876250</v>
      </c>
    </row>
    <row r="7" spans="1:2" x14ac:dyDescent="0.25">
      <c r="A7" s="7" t="s">
        <v>33</v>
      </c>
      <c r="B7" s="10">
        <v>717850</v>
      </c>
    </row>
    <row r="8" spans="1:2" x14ac:dyDescent="0.25">
      <c r="A8" s="7" t="s">
        <v>35</v>
      </c>
      <c r="B8" s="10">
        <v>659700</v>
      </c>
    </row>
    <row r="9" spans="1:2" x14ac:dyDescent="0.25">
      <c r="A9" s="7" t="s">
        <v>41</v>
      </c>
      <c r="B9" s="10">
        <v>610200</v>
      </c>
    </row>
    <row r="10" spans="1:2" x14ac:dyDescent="0.25">
      <c r="A10" s="7" t="s">
        <v>69</v>
      </c>
      <c r="B10" s="10">
        <v>527900</v>
      </c>
    </row>
    <row r="11" spans="1:2" x14ac:dyDescent="0.25">
      <c r="A11" s="7" t="s">
        <v>94</v>
      </c>
      <c r="B11" s="10">
        <v>524320</v>
      </c>
    </row>
    <row r="12" spans="1:2" x14ac:dyDescent="0.25">
      <c r="A12" s="7" t="s">
        <v>67</v>
      </c>
      <c r="B12" s="10">
        <v>429000</v>
      </c>
    </row>
    <row r="13" spans="1:2" x14ac:dyDescent="0.25">
      <c r="A13" s="7" t="s">
        <v>129</v>
      </c>
      <c r="B13" s="10">
        <v>410000</v>
      </c>
    </row>
    <row r="14" spans="1:2" x14ac:dyDescent="0.25">
      <c r="A14" s="7" t="s">
        <v>174</v>
      </c>
      <c r="B14" s="10">
        <v>7285170</v>
      </c>
    </row>
    <row r="21" spans="1:2" x14ac:dyDescent="0.25">
      <c r="A21" s="6" t="s">
        <v>173</v>
      </c>
      <c r="B21" t="s">
        <v>176</v>
      </c>
    </row>
    <row r="22" spans="1:2" x14ac:dyDescent="0.25">
      <c r="A22" s="7" t="s">
        <v>117</v>
      </c>
      <c r="B22" s="10">
        <v>694</v>
      </c>
    </row>
    <row r="23" spans="1:2" x14ac:dyDescent="0.25">
      <c r="A23" s="7" t="s">
        <v>71</v>
      </c>
      <c r="B23" s="10">
        <v>681</v>
      </c>
    </row>
    <row r="24" spans="1:2" x14ac:dyDescent="0.25">
      <c r="A24" s="7" t="s">
        <v>33</v>
      </c>
      <c r="B24" s="10">
        <v>404</v>
      </c>
    </row>
    <row r="25" spans="1:2" x14ac:dyDescent="0.25">
      <c r="A25" s="7" t="s">
        <v>35</v>
      </c>
      <c r="B25" s="10">
        <v>359</v>
      </c>
    </row>
    <row r="26" spans="1:2" x14ac:dyDescent="0.25">
      <c r="A26" s="7" t="s">
        <v>37</v>
      </c>
      <c r="B26" s="10">
        <v>343</v>
      </c>
    </row>
    <row r="27" spans="1:2" x14ac:dyDescent="0.25">
      <c r="A27" s="7" t="s">
        <v>174</v>
      </c>
      <c r="B27" s="10">
        <v>2481</v>
      </c>
    </row>
    <row r="37" spans="1:2" x14ac:dyDescent="0.25">
      <c r="A37" s="6" t="s">
        <v>173</v>
      </c>
      <c r="B37" t="s">
        <v>175</v>
      </c>
    </row>
    <row r="38" spans="1:2" x14ac:dyDescent="0.25">
      <c r="A38" s="7" t="s">
        <v>178</v>
      </c>
      <c r="B38">
        <v>3194420</v>
      </c>
    </row>
    <row r="39" spans="1:2" x14ac:dyDescent="0.25">
      <c r="A39" s="7" t="s">
        <v>179</v>
      </c>
      <c r="B39">
        <v>4612990</v>
      </c>
    </row>
    <row r="40" spans="1:2" x14ac:dyDescent="0.25">
      <c r="A40" s="7" t="s">
        <v>180</v>
      </c>
      <c r="B40">
        <v>4526040</v>
      </c>
    </row>
    <row r="41" spans="1:2" x14ac:dyDescent="0.25">
      <c r="A41" s="7" t="s">
        <v>174</v>
      </c>
      <c r="B41">
        <v>12333450</v>
      </c>
    </row>
    <row r="57" spans="1:2" x14ac:dyDescent="0.25">
      <c r="A57" s="6" t="s">
        <v>173</v>
      </c>
      <c r="B57" t="s">
        <v>181</v>
      </c>
    </row>
    <row r="58" spans="1:2" x14ac:dyDescent="0.25">
      <c r="A58" s="7" t="s">
        <v>178</v>
      </c>
      <c r="B58">
        <v>2843225</v>
      </c>
    </row>
    <row r="59" spans="1:2" x14ac:dyDescent="0.25">
      <c r="A59" s="7" t="s">
        <v>179</v>
      </c>
      <c r="B59">
        <v>3462061</v>
      </c>
    </row>
    <row r="60" spans="1:2" x14ac:dyDescent="0.25">
      <c r="A60" s="7" t="s">
        <v>180</v>
      </c>
      <c r="B60">
        <v>3257183</v>
      </c>
    </row>
    <row r="61" spans="1:2" x14ac:dyDescent="0.25">
      <c r="A61" s="7" t="s">
        <v>174</v>
      </c>
      <c r="B61">
        <v>9562469</v>
      </c>
    </row>
    <row r="67" spans="1:3" x14ac:dyDescent="0.25">
      <c r="A67" s="6" t="s">
        <v>173</v>
      </c>
      <c r="B67" t="s">
        <v>182</v>
      </c>
      <c r="C67" t="s">
        <v>183</v>
      </c>
    </row>
    <row r="68" spans="1:3" x14ac:dyDescent="0.25">
      <c r="A68" s="7" t="s">
        <v>178</v>
      </c>
      <c r="B68">
        <v>1032580</v>
      </c>
      <c r="C68">
        <v>36000</v>
      </c>
    </row>
    <row r="69" spans="1:3" x14ac:dyDescent="0.25">
      <c r="A69" s="7" t="s">
        <v>179</v>
      </c>
      <c r="B69">
        <v>1133456</v>
      </c>
      <c r="C69">
        <v>40000</v>
      </c>
    </row>
    <row r="70" spans="1:3" x14ac:dyDescent="0.25">
      <c r="A70" s="7" t="s">
        <v>180</v>
      </c>
      <c r="B70">
        <v>1234083</v>
      </c>
      <c r="C70">
        <v>44000</v>
      </c>
    </row>
    <row r="71" spans="1:3" x14ac:dyDescent="0.25">
      <c r="A71" s="7" t="s">
        <v>174</v>
      </c>
      <c r="B71">
        <v>3400119</v>
      </c>
      <c r="C71">
        <v>120000</v>
      </c>
    </row>
    <row r="90" spans="1:2" x14ac:dyDescent="0.25">
      <c r="A90" t="s">
        <v>182</v>
      </c>
      <c r="B90" t="s">
        <v>183</v>
      </c>
    </row>
    <row r="91" spans="1:2" x14ac:dyDescent="0.25">
      <c r="A91" s="10">
        <v>3400119</v>
      </c>
      <c r="B91" s="10">
        <v>120000</v>
      </c>
    </row>
    <row r="106" spans="1:2" x14ac:dyDescent="0.25">
      <c r="A106" t="s">
        <v>182</v>
      </c>
      <c r="B106" t="s">
        <v>183</v>
      </c>
    </row>
    <row r="107" spans="1:2" x14ac:dyDescent="0.25">
      <c r="A107" s="10">
        <v>3400119</v>
      </c>
      <c r="B107" s="10">
        <v>120000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CA00A-2B72-4E09-9739-1B5015344BA6}">
  <dimension ref="A3:D7"/>
  <sheetViews>
    <sheetView workbookViewId="0">
      <selection activeCell="C22" sqref="C22"/>
    </sheetView>
  </sheetViews>
  <sheetFormatPr defaultRowHeight="15" x14ac:dyDescent="0.25"/>
  <cols>
    <col min="1" max="1" width="13.140625" bestFit="1" customWidth="1"/>
    <col min="2" max="2" width="15.7109375" bestFit="1" customWidth="1"/>
    <col min="3" max="3" width="17.28515625" bestFit="1" customWidth="1"/>
    <col min="4" max="4" width="10.42578125" bestFit="1" customWidth="1"/>
  </cols>
  <sheetData>
    <row r="3" spans="1:4" x14ac:dyDescent="0.25">
      <c r="A3" s="6" t="s">
        <v>173</v>
      </c>
      <c r="B3" t="s">
        <v>191</v>
      </c>
      <c r="C3" t="s">
        <v>181</v>
      </c>
      <c r="D3" t="s">
        <v>192</v>
      </c>
    </row>
    <row r="4" spans="1:4" x14ac:dyDescent="0.25">
      <c r="A4" s="7" t="s">
        <v>178</v>
      </c>
      <c r="B4">
        <v>2047540</v>
      </c>
      <c r="C4">
        <v>2843225</v>
      </c>
      <c r="D4">
        <v>-795685</v>
      </c>
    </row>
    <row r="5" spans="1:4" x14ac:dyDescent="0.25">
      <c r="A5" s="7" t="s">
        <v>179</v>
      </c>
      <c r="B5">
        <v>3430284</v>
      </c>
      <c r="C5">
        <v>3462061</v>
      </c>
      <c r="D5">
        <v>-31777</v>
      </c>
    </row>
    <row r="6" spans="1:4" x14ac:dyDescent="0.25">
      <c r="A6" s="7" t="s">
        <v>180</v>
      </c>
      <c r="B6">
        <v>3226817</v>
      </c>
      <c r="C6">
        <v>3257183</v>
      </c>
      <c r="D6">
        <v>-30366</v>
      </c>
    </row>
    <row r="7" spans="1:4" x14ac:dyDescent="0.25">
      <c r="A7" s="7" t="s">
        <v>174</v>
      </c>
      <c r="B7">
        <v>8704641</v>
      </c>
      <c r="C7">
        <v>9562469</v>
      </c>
      <c r="D7">
        <v>-857828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96161-25C7-4528-9D69-93503E00256A}">
  <dimension ref="A1:T220"/>
  <sheetViews>
    <sheetView topLeftCell="Q18" zoomScale="305" zoomScaleNormal="59" workbookViewId="0">
      <selection activeCell="R20" sqref="R20"/>
    </sheetView>
  </sheetViews>
  <sheetFormatPr defaultRowHeight="15" x14ac:dyDescent="0.25"/>
  <cols>
    <col min="1" max="1" width="11.85546875" bestFit="1" customWidth="1"/>
    <col min="2" max="2" width="25.140625" bestFit="1" customWidth="1"/>
    <col min="3" max="3" width="13.5703125" customWidth="1"/>
    <col min="4" max="4" width="12.28515625" customWidth="1"/>
    <col min="5" max="5" width="17.42578125" customWidth="1"/>
    <col min="6" max="6" width="12.7109375" customWidth="1"/>
    <col min="7" max="7" width="11.85546875" customWidth="1"/>
    <col min="8" max="8" width="11.140625" customWidth="1"/>
    <col min="9" max="9" width="16.140625" customWidth="1"/>
    <col min="10" max="10" width="15.85546875" bestFit="1" customWidth="1"/>
    <col min="12" max="12" width="19.85546875" bestFit="1" customWidth="1"/>
    <col min="13" max="13" width="13" customWidth="1"/>
    <col min="14" max="14" width="10.5703125" customWidth="1"/>
    <col min="15" max="15" width="12.28515625" customWidth="1"/>
    <col min="16" max="16" width="14.28515625" bestFit="1" customWidth="1"/>
    <col min="18" max="18" width="10.85546875" customWidth="1"/>
    <col min="20" max="20" width="9.7109375" customWidth="1"/>
  </cols>
  <sheetData>
    <row r="1" spans="1:13" ht="15" customHeight="1" x14ac:dyDescent="0.25">
      <c r="A1" s="8" t="s">
        <v>0</v>
      </c>
      <c r="B1" s="8"/>
      <c r="C1" s="8"/>
      <c r="D1" s="8"/>
      <c r="E1" s="8"/>
      <c r="F1" s="8"/>
      <c r="G1" s="8"/>
      <c r="H1" s="8"/>
      <c r="I1" s="8"/>
    </row>
    <row r="2" spans="1:13" ht="15" customHeight="1" x14ac:dyDescent="0.25">
      <c r="A2" s="9"/>
      <c r="B2" s="9"/>
      <c r="C2" s="9"/>
      <c r="D2" s="9"/>
      <c r="E2" s="9"/>
      <c r="F2" s="9"/>
      <c r="G2" s="9"/>
      <c r="H2" s="9"/>
      <c r="I2" s="9"/>
    </row>
    <row r="3" spans="1:13" ht="15.75" customHeight="1" x14ac:dyDescent="0.25">
      <c r="A3" s="9"/>
      <c r="B3" s="9"/>
      <c r="C3" s="9"/>
      <c r="D3" s="9"/>
      <c r="E3" s="9"/>
      <c r="F3" s="9"/>
      <c r="G3" s="9"/>
      <c r="H3" s="9"/>
      <c r="I3" s="9"/>
    </row>
    <row r="4" spans="1:13" x14ac:dyDescent="0.25">
      <c r="A4" s="2" t="s">
        <v>1</v>
      </c>
      <c r="B4" s="3" t="s">
        <v>2</v>
      </c>
      <c r="C4" s="3" t="s">
        <v>3</v>
      </c>
      <c r="D4" s="3" t="s">
        <v>30</v>
      </c>
      <c r="E4" s="4" t="s">
        <v>4</v>
      </c>
      <c r="F4" s="3" t="s">
        <v>5</v>
      </c>
      <c r="G4" s="3" t="s">
        <v>6</v>
      </c>
      <c r="H4" s="3" t="s">
        <v>7</v>
      </c>
      <c r="I4" s="3" t="s">
        <v>8</v>
      </c>
      <c r="J4" s="3" t="s">
        <v>177</v>
      </c>
    </row>
    <row r="5" spans="1:13" x14ac:dyDescent="0.25">
      <c r="A5" s="1">
        <v>45546</v>
      </c>
      <c r="B5" t="s">
        <v>9</v>
      </c>
      <c r="C5" t="str">
        <f t="shared" ref="C5:C12" si="0">TRIM(RIGHT(B5,LEN(B5)-FIND(" ",B5)))</f>
        <v>ZAMZAM</v>
      </c>
      <c r="D5">
        <v>16</v>
      </c>
      <c r="E5" s="5">
        <v>45100</v>
      </c>
      <c r="J5" t="str">
        <f>TEXT(RTN[[#This Row],[DATE]],"mmm")</f>
        <v>Sep</v>
      </c>
    </row>
    <row r="6" spans="1:13" x14ac:dyDescent="0.25">
      <c r="A6" s="1">
        <v>45546</v>
      </c>
      <c r="B6" t="s">
        <v>10</v>
      </c>
      <c r="C6" t="str">
        <f t="shared" si="0"/>
        <v>CHS</v>
      </c>
      <c r="D6">
        <v>40</v>
      </c>
      <c r="E6" s="5">
        <v>2700</v>
      </c>
      <c r="J6" t="str">
        <f>TEXT(RTN[[#This Row],[DATE]],"mmm")</f>
        <v>Sep</v>
      </c>
      <c r="L6" t="s">
        <v>168</v>
      </c>
      <c r="M6">
        <f>SUM(RTN[[#Headers],[#Data],[SALES AMOUNT]])</f>
        <v>12333450</v>
      </c>
    </row>
    <row r="7" spans="1:13" x14ac:dyDescent="0.25">
      <c r="A7" s="1">
        <v>45546</v>
      </c>
      <c r="B7" t="s">
        <v>11</v>
      </c>
      <c r="C7" t="str">
        <f t="shared" si="0"/>
        <v>AS</v>
      </c>
      <c r="D7">
        <v>4</v>
      </c>
      <c r="E7" s="5">
        <v>6800</v>
      </c>
      <c r="J7" t="str">
        <f>TEXT(RTN[[#This Row],[DATE]],"mmm")</f>
        <v>Sep</v>
      </c>
      <c r="L7" t="s">
        <v>169</v>
      </c>
      <c r="M7">
        <f>SUM(RTN[PURCHASE])</f>
        <v>9562469</v>
      </c>
    </row>
    <row r="8" spans="1:13" x14ac:dyDescent="0.25">
      <c r="A8" s="1">
        <v>45547</v>
      </c>
      <c r="B8" t="s">
        <v>12</v>
      </c>
      <c r="C8" t="str">
        <f t="shared" si="0"/>
        <v>AFK</v>
      </c>
      <c r="D8">
        <v>45</v>
      </c>
      <c r="E8" s="5">
        <v>108600</v>
      </c>
      <c r="J8" t="str">
        <f>TEXT(RTN[[#This Row],[DATE]],"mmm")</f>
        <v>Sep</v>
      </c>
      <c r="L8" t="s">
        <v>170</v>
      </c>
      <c r="M8">
        <f>SUM(RTN[[#Headers],[#Data],[RENT CUT]])</f>
        <v>3400119</v>
      </c>
    </row>
    <row r="9" spans="1:13" x14ac:dyDescent="0.25">
      <c r="A9" s="1">
        <v>45547</v>
      </c>
      <c r="B9" t="s">
        <v>11</v>
      </c>
      <c r="C9" t="str">
        <f t="shared" si="0"/>
        <v>AS</v>
      </c>
      <c r="D9">
        <v>24</v>
      </c>
      <c r="E9" s="5">
        <v>54400</v>
      </c>
      <c r="J9" t="str">
        <f>TEXT(RTN[[#This Row],[DATE]],"mmm")</f>
        <v>Sep</v>
      </c>
      <c r="L9" t="s">
        <v>171</v>
      </c>
      <c r="M9">
        <f>SUM(RTN[LINE CUT])</f>
        <v>120000</v>
      </c>
    </row>
    <row r="10" spans="1:13" x14ac:dyDescent="0.25">
      <c r="A10" s="1">
        <v>45547</v>
      </c>
      <c r="B10" t="s">
        <v>13</v>
      </c>
      <c r="C10" t="str">
        <f t="shared" si="0"/>
        <v>EBF</v>
      </c>
      <c r="D10">
        <v>15</v>
      </c>
      <c r="E10" s="5">
        <v>29300</v>
      </c>
      <c r="J10" t="str">
        <f>TEXT(RTN[[#This Row],[DATE]],"mmm")</f>
        <v>Sep</v>
      </c>
      <c r="L10" t="s">
        <v>172</v>
      </c>
      <c r="M10">
        <f>SUM(I5:I216)</f>
        <v>77000</v>
      </c>
    </row>
    <row r="11" spans="1:13" x14ac:dyDescent="0.25">
      <c r="A11" s="1">
        <v>45547</v>
      </c>
      <c r="B11" t="s">
        <v>14</v>
      </c>
      <c r="C11" t="str">
        <f t="shared" si="0"/>
        <v>PMM</v>
      </c>
      <c r="D11">
        <v>15</v>
      </c>
      <c r="E11" s="5">
        <v>33900</v>
      </c>
      <c r="J11" t="str">
        <f>TEXT(RTN[[#This Row],[DATE]],"mmm")</f>
        <v>Sep</v>
      </c>
      <c r="L11" t="s">
        <v>167</v>
      </c>
      <c r="M11">
        <f>M6+M10-(M8+M9)</f>
        <v>8890331</v>
      </c>
    </row>
    <row r="12" spans="1:13" x14ac:dyDescent="0.25">
      <c r="A12" s="1">
        <v>45547</v>
      </c>
      <c r="B12" t="s">
        <v>15</v>
      </c>
      <c r="C12" t="str">
        <f t="shared" si="0"/>
        <v>MR</v>
      </c>
      <c r="D12">
        <v>15</v>
      </c>
      <c r="E12" s="5">
        <v>31500</v>
      </c>
      <c r="J12" t="str">
        <f>TEXT(RTN[[#This Row],[DATE]],"mmm")</f>
        <v>Sep</v>
      </c>
    </row>
    <row r="13" spans="1:13" x14ac:dyDescent="0.25">
      <c r="A13" s="1">
        <v>45547</v>
      </c>
      <c r="B13" t="s">
        <v>16</v>
      </c>
      <c r="C13" t="s">
        <v>21</v>
      </c>
      <c r="D13">
        <v>4</v>
      </c>
      <c r="E13" s="5">
        <v>7100</v>
      </c>
      <c r="J13" t="str">
        <f>TEXT(RTN[[#This Row],[DATE]],"mmm")</f>
        <v>Sep</v>
      </c>
    </row>
    <row r="14" spans="1:13" x14ac:dyDescent="0.25">
      <c r="A14" s="1">
        <v>45547</v>
      </c>
      <c r="B14" t="s">
        <v>17</v>
      </c>
      <c r="C14" t="str">
        <f t="shared" ref="C14" si="1">TRIM(RIGHT(B14,LEN(B14)-FIND(" ",B14)))</f>
        <v>ZULFI</v>
      </c>
      <c r="D14">
        <v>12</v>
      </c>
      <c r="E14" s="5">
        <v>21500</v>
      </c>
      <c r="J14" t="str">
        <f>TEXT(RTN[[#This Row],[DATE]],"mmm")</f>
        <v>Sep</v>
      </c>
    </row>
    <row r="15" spans="1:13" x14ac:dyDescent="0.25">
      <c r="A15" s="1">
        <v>45548</v>
      </c>
      <c r="B15" t="s">
        <v>18</v>
      </c>
      <c r="C15" t="str">
        <f>TRIM(RIGHT(B15,LEN(B15)-FIND(" ",B15)))</f>
        <v>SHA</v>
      </c>
      <c r="D15">
        <v>20</v>
      </c>
      <c r="E15" s="5">
        <v>34900</v>
      </c>
      <c r="I15">
        <v>3000</v>
      </c>
      <c r="J15" t="str">
        <f>TEXT(RTN[[#This Row],[DATE]],"mmm")</f>
        <v>Sep</v>
      </c>
    </row>
    <row r="16" spans="1:13" x14ac:dyDescent="0.25">
      <c r="A16" s="1">
        <v>45548</v>
      </c>
      <c r="B16" t="s">
        <v>19</v>
      </c>
      <c r="C16" t="str">
        <f t="shared" ref="C16:C26" si="2">TRIM(RIGHT(B16,LEN(B16)-FIND(" ",B16)))</f>
        <v>BISMI</v>
      </c>
      <c r="D16">
        <v>15</v>
      </c>
      <c r="E16" s="5">
        <v>21700</v>
      </c>
      <c r="J16" t="str">
        <f>TEXT(RTN[[#This Row],[DATE]],"mmm")</f>
        <v>Sep</v>
      </c>
    </row>
    <row r="17" spans="1:20" x14ac:dyDescent="0.25">
      <c r="A17" s="1">
        <v>45549</v>
      </c>
      <c r="B17" t="s">
        <v>20</v>
      </c>
      <c r="C17" t="str">
        <f t="shared" si="2"/>
        <v>YSN</v>
      </c>
      <c r="D17">
        <v>15</v>
      </c>
      <c r="E17" s="5">
        <v>27000</v>
      </c>
      <c r="F17">
        <v>411300</v>
      </c>
      <c r="G17">
        <v>124500</v>
      </c>
      <c r="H17">
        <v>4000</v>
      </c>
      <c r="J17" t="str">
        <f>TEXT(RTN[[#This Row],[DATE]],"mmm")</f>
        <v>Sep</v>
      </c>
    </row>
    <row r="18" spans="1:20" x14ac:dyDescent="0.25">
      <c r="A18" s="1">
        <v>45547</v>
      </c>
      <c r="B18" t="s">
        <v>22</v>
      </c>
      <c r="C18" t="s">
        <v>26</v>
      </c>
      <c r="D18">
        <v>20</v>
      </c>
      <c r="E18" s="5">
        <v>2700</v>
      </c>
      <c r="J18" t="str">
        <f>TEXT(RTN[[#This Row],[DATE]],"mmm")</f>
        <v>Sep</v>
      </c>
    </row>
    <row r="19" spans="1:20" x14ac:dyDescent="0.25">
      <c r="A19" s="1">
        <v>45548</v>
      </c>
      <c r="B19" t="s">
        <v>23</v>
      </c>
      <c r="C19" t="str">
        <f t="shared" si="2"/>
        <v>AKT</v>
      </c>
      <c r="D19">
        <v>23</v>
      </c>
      <c r="E19" s="5">
        <v>6600</v>
      </c>
      <c r="J19" t="str">
        <f>TEXT(RTN[[#This Row],[DATE]],"mmm")</f>
        <v>Sep</v>
      </c>
      <c r="L19" t="s">
        <v>184</v>
      </c>
      <c r="M19" t="s">
        <v>185</v>
      </c>
      <c r="N19" t="s">
        <v>189</v>
      </c>
      <c r="O19" t="s">
        <v>5</v>
      </c>
      <c r="P19" t="s">
        <v>186</v>
      </c>
      <c r="Q19" t="s">
        <v>187</v>
      </c>
      <c r="R19" t="s">
        <v>167</v>
      </c>
      <c r="S19" t="s">
        <v>188</v>
      </c>
      <c r="T19" t="s">
        <v>190</v>
      </c>
    </row>
    <row r="20" spans="1:20" x14ac:dyDescent="0.25">
      <c r="A20" s="1">
        <v>45548</v>
      </c>
      <c r="B20" t="s">
        <v>27</v>
      </c>
      <c r="C20" t="str">
        <f t="shared" si="2"/>
        <v>FRIENDS</v>
      </c>
      <c r="D20">
        <v>15</v>
      </c>
      <c r="E20" s="5">
        <v>39600</v>
      </c>
      <c r="J20" t="str">
        <f>TEXT(RTN[[#This Row],[DATE]],"mmm")</f>
        <v>Sep</v>
      </c>
      <c r="L20" t="s">
        <v>178</v>
      </c>
      <c r="M20">
        <f>SUMIF(RTN[Month Name],$L20,RTN[[#Headers],[#Data],[SALES AMOUNT]])</f>
        <v>3094120</v>
      </c>
      <c r="N20">
        <f>SUMIF(RTN[Month Name],$L20,RTN[[#Headers],[#Data],[ADVANCE CUT]])</f>
        <v>22000</v>
      </c>
      <c r="O20">
        <f>SUMIF(RTN[Month Name],$L20,RTN[PURCHASE])</f>
        <v>2843225</v>
      </c>
      <c r="P20">
        <f>SUMIF(RTN[Month Name],$L20,RTN[RENT CUT])</f>
        <v>1032580</v>
      </c>
      <c r="Q20">
        <f ca="1">SUMIF(RTN[[#Headers],[#Data],[Month Name]],$L20,RTN[LINE CUT])</f>
        <v>36000</v>
      </c>
      <c r="R20">
        <f ca="1">(M20+N20)-(P20+Q20)</f>
        <v>2047540</v>
      </c>
      <c r="S20">
        <f ca="1">(M20+N20)-(O20+P20+Q20)</f>
        <v>-795685</v>
      </c>
      <c r="T20" t="str">
        <f ca="1">IF(R20-O20&lt;0,"LOSS","PROFIT")</f>
        <v>LOSS</v>
      </c>
    </row>
    <row r="21" spans="1:20" x14ac:dyDescent="0.25">
      <c r="A21" s="1">
        <v>45548</v>
      </c>
      <c r="B21" t="s">
        <v>9</v>
      </c>
      <c r="C21" t="str">
        <f t="shared" si="2"/>
        <v>ZAMZAM</v>
      </c>
      <c r="D21">
        <v>15</v>
      </c>
      <c r="E21" s="5">
        <v>36300</v>
      </c>
      <c r="J21" t="str">
        <f>TEXT(RTN[[#This Row],[DATE]],"mmm")</f>
        <v>Sep</v>
      </c>
      <c r="L21" t="s">
        <v>179</v>
      </c>
      <c r="M21">
        <f>SUMIF(RTN[Month Name],$L21,RTN[[#Headers],[#Data],[SALES AMOUNT]])</f>
        <v>4582740</v>
      </c>
      <c r="N21">
        <f>SUMIF(RTN[Month Name],$L21,RTN[[#Headers],[#Data],[ADVANCE CUT]])</f>
        <v>17000</v>
      </c>
      <c r="O21">
        <f>SUMIF(RTN[Month Name],$L21,RTN[PURCHASE])</f>
        <v>3462061</v>
      </c>
      <c r="P21">
        <f>SUMIF(RTN[Month Name],$L21,RTN[RENT CUT])</f>
        <v>1133456</v>
      </c>
      <c r="Q21">
        <f ca="1">SUMIF(RTN[[#Headers],[#Data],[Month Name]],$L21,RTN[LINE CUT])</f>
        <v>36000</v>
      </c>
      <c r="R21">
        <f t="shared" ref="R21:R22" ca="1" si="3">(M21+N21)-(P21+Q21)</f>
        <v>3430284</v>
      </c>
      <c r="S21">
        <f ca="1">(M21+N21)-(O21+P21+Q21)</f>
        <v>-31777</v>
      </c>
      <c r="T21" t="str">
        <f t="shared" ref="T21:T22" ca="1" si="4">IF(R21-O21&lt;0,"LOSS","PROFIT")</f>
        <v>LOSS</v>
      </c>
    </row>
    <row r="22" spans="1:20" x14ac:dyDescent="0.25">
      <c r="A22" s="1">
        <v>45548</v>
      </c>
      <c r="B22" t="s">
        <v>24</v>
      </c>
      <c r="C22" t="str">
        <f t="shared" si="2"/>
        <v>AFK</v>
      </c>
      <c r="D22">
        <v>25</v>
      </c>
      <c r="E22" s="5">
        <v>61300</v>
      </c>
      <c r="J22" t="str">
        <f>TEXT(RTN[[#This Row],[DATE]],"mmm")</f>
        <v>Sep</v>
      </c>
      <c r="L22" t="s">
        <v>180</v>
      </c>
      <c r="M22">
        <f>SUMIF(RTN[Month Name],$L22,RTN[[#Headers],[#Data],[SALES AMOUNT]])</f>
        <v>4582900</v>
      </c>
      <c r="N22">
        <f>SUMIF(RTN[Month Name],$L22,RTN[[#Headers],[#Data],[ADVANCE CUT]])</f>
        <v>38000</v>
      </c>
      <c r="O22">
        <f>SUMIF(RTN[Month Name],$L22,RTN[PURCHASE])</f>
        <v>3257183</v>
      </c>
      <c r="P22">
        <f>SUMIF(RTN[Month Name],$L22,RTN[RENT CUT])</f>
        <v>1234083</v>
      </c>
      <c r="Q22">
        <f ca="1">SUMIF(RTN[[#Headers],[#Data],[Month Name]],$L22,RTN[LINE CUT])</f>
        <v>160000</v>
      </c>
      <c r="R22">
        <f t="shared" ca="1" si="3"/>
        <v>3226817</v>
      </c>
      <c r="S22">
        <f ca="1">(M22+N22)-(O22+P22+Q22)</f>
        <v>-30366</v>
      </c>
      <c r="T22" t="str">
        <f t="shared" ca="1" si="4"/>
        <v>LOSS</v>
      </c>
    </row>
    <row r="23" spans="1:20" x14ac:dyDescent="0.25">
      <c r="A23" s="1">
        <v>45548</v>
      </c>
      <c r="B23" t="s">
        <v>28</v>
      </c>
      <c r="C23" t="str">
        <f t="shared" si="2"/>
        <v>BH</v>
      </c>
      <c r="D23">
        <v>14</v>
      </c>
      <c r="E23" s="5">
        <v>29600</v>
      </c>
      <c r="J23" t="str">
        <f>TEXT(RTN[[#This Row],[DATE]],"mmm")</f>
        <v>Sep</v>
      </c>
    </row>
    <row r="24" spans="1:20" x14ac:dyDescent="0.25">
      <c r="A24" s="1">
        <v>45549</v>
      </c>
      <c r="B24" t="s">
        <v>24</v>
      </c>
      <c r="C24" t="str">
        <f t="shared" si="2"/>
        <v>AFK</v>
      </c>
      <c r="D24">
        <v>50</v>
      </c>
      <c r="E24" s="5">
        <v>131000</v>
      </c>
      <c r="J24" t="str">
        <f>TEXT(RTN[[#This Row],[DATE]],"mmm")</f>
        <v>Sep</v>
      </c>
    </row>
    <row r="25" spans="1:20" x14ac:dyDescent="0.25">
      <c r="A25" s="1">
        <v>45549</v>
      </c>
      <c r="B25" t="s">
        <v>28</v>
      </c>
      <c r="C25" t="str">
        <f t="shared" si="2"/>
        <v>BH</v>
      </c>
      <c r="D25">
        <v>7</v>
      </c>
      <c r="E25" s="5">
        <v>13400</v>
      </c>
      <c r="J25" t="str">
        <f>TEXT(RTN[[#This Row],[DATE]],"mmm")</f>
        <v>Sep</v>
      </c>
    </row>
    <row r="26" spans="1:20" x14ac:dyDescent="0.25">
      <c r="A26" s="1">
        <v>45549</v>
      </c>
      <c r="B26" t="s">
        <v>29</v>
      </c>
      <c r="C26" t="str">
        <f t="shared" si="2"/>
        <v>EPN</v>
      </c>
      <c r="D26">
        <v>2</v>
      </c>
      <c r="E26" s="5">
        <v>2000</v>
      </c>
      <c r="J26" t="str">
        <f>TEXT(RTN[[#This Row],[DATE]],"mmm")</f>
        <v>Sep</v>
      </c>
    </row>
    <row r="27" spans="1:20" x14ac:dyDescent="0.25">
      <c r="A27" s="1">
        <v>45549</v>
      </c>
      <c r="B27" t="s">
        <v>25</v>
      </c>
      <c r="C27" t="s">
        <v>140</v>
      </c>
      <c r="D27">
        <v>29</v>
      </c>
      <c r="E27" s="5">
        <v>27000</v>
      </c>
      <c r="F27">
        <v>359400</v>
      </c>
      <c r="G27">
        <v>99600</v>
      </c>
      <c r="H27">
        <v>4000</v>
      </c>
      <c r="J27" t="str">
        <f>TEXT(RTN[[#This Row],[DATE]],"mmm")</f>
        <v>Sep</v>
      </c>
    </row>
    <row r="28" spans="1:20" x14ac:dyDescent="0.25">
      <c r="A28" s="1">
        <v>45554</v>
      </c>
      <c r="B28" t="s">
        <v>31</v>
      </c>
      <c r="C28" t="s">
        <v>117</v>
      </c>
      <c r="D28">
        <v>41</v>
      </c>
      <c r="E28" s="5">
        <v>85400</v>
      </c>
      <c r="J28" t="str">
        <f>TEXT(RTN[[#This Row],[DATE]],"mmm")</f>
        <v>Sep</v>
      </c>
    </row>
    <row r="29" spans="1:20" x14ac:dyDescent="0.25">
      <c r="A29" s="1">
        <v>45554</v>
      </c>
      <c r="B29" t="s">
        <v>32</v>
      </c>
      <c r="C29" t="s">
        <v>33</v>
      </c>
      <c r="D29">
        <v>40</v>
      </c>
      <c r="E29" s="5">
        <v>84800</v>
      </c>
      <c r="J29" t="str">
        <f>TEXT(RTN[[#This Row],[DATE]],"mmm")</f>
        <v>Sep</v>
      </c>
    </row>
    <row r="30" spans="1:20" x14ac:dyDescent="0.25">
      <c r="A30" s="1">
        <v>45553</v>
      </c>
      <c r="B30" t="s">
        <v>34</v>
      </c>
      <c r="C30" t="s">
        <v>35</v>
      </c>
      <c r="D30">
        <v>44</v>
      </c>
      <c r="E30" s="5">
        <v>96200</v>
      </c>
      <c r="J30" t="str">
        <f>TEXT(RTN[[#This Row],[DATE]],"mmm")</f>
        <v>Sep</v>
      </c>
    </row>
    <row r="31" spans="1:20" x14ac:dyDescent="0.25">
      <c r="A31" s="1">
        <v>45553</v>
      </c>
      <c r="B31" t="s">
        <v>36</v>
      </c>
      <c r="C31" t="s">
        <v>37</v>
      </c>
      <c r="D31">
        <v>20</v>
      </c>
      <c r="E31" s="5">
        <v>35500</v>
      </c>
      <c r="J31" t="str">
        <f>TEXT(RTN[[#This Row],[DATE]],"mmm")</f>
        <v>Sep</v>
      </c>
    </row>
    <row r="32" spans="1:20" x14ac:dyDescent="0.25">
      <c r="A32" s="1">
        <v>45553</v>
      </c>
      <c r="B32" t="s">
        <v>38</v>
      </c>
      <c r="C32" t="s">
        <v>39</v>
      </c>
      <c r="D32">
        <v>1</v>
      </c>
      <c r="E32" s="5">
        <v>2000</v>
      </c>
      <c r="J32" t="str">
        <f>TEXT(RTN[[#This Row],[DATE]],"mmm")</f>
        <v>Sep</v>
      </c>
    </row>
    <row r="33" spans="1:10" x14ac:dyDescent="0.25">
      <c r="A33" s="1">
        <v>45553</v>
      </c>
      <c r="B33" t="s">
        <v>40</v>
      </c>
      <c r="C33" t="s">
        <v>41</v>
      </c>
      <c r="D33">
        <v>2</v>
      </c>
      <c r="E33" s="5">
        <v>3500</v>
      </c>
      <c r="J33" t="str">
        <f>TEXT(RTN[[#This Row],[DATE]],"mmm")</f>
        <v>Sep</v>
      </c>
    </row>
    <row r="34" spans="1:10" x14ac:dyDescent="0.25">
      <c r="A34" s="1">
        <v>45553</v>
      </c>
      <c r="B34" t="s">
        <v>42</v>
      </c>
      <c r="C34" t="s">
        <v>43</v>
      </c>
      <c r="D34">
        <v>52</v>
      </c>
      <c r="E34" s="5">
        <v>15820</v>
      </c>
      <c r="F34">
        <v>306170</v>
      </c>
      <c r="G34">
        <v>117400</v>
      </c>
      <c r="H34">
        <v>4000</v>
      </c>
      <c r="J34" t="str">
        <f>TEXT(RTN[[#This Row],[DATE]],"mmm")</f>
        <v>Sep</v>
      </c>
    </row>
    <row r="35" spans="1:10" x14ac:dyDescent="0.25">
      <c r="A35" s="1">
        <v>45552</v>
      </c>
      <c r="B35" t="s">
        <v>44</v>
      </c>
      <c r="C35" t="s">
        <v>39</v>
      </c>
      <c r="D35">
        <v>20</v>
      </c>
      <c r="E35" s="5">
        <v>1140</v>
      </c>
      <c r="J35" t="str">
        <f>TEXT(RTN[[#This Row],[DATE]],"mmm")</f>
        <v>Sep</v>
      </c>
    </row>
    <row r="36" spans="1:10" x14ac:dyDescent="0.25">
      <c r="A36" s="1">
        <v>45552</v>
      </c>
      <c r="B36" t="s">
        <v>45</v>
      </c>
      <c r="C36" t="s">
        <v>46</v>
      </c>
      <c r="D36">
        <v>10</v>
      </c>
      <c r="E36" s="5">
        <v>21970</v>
      </c>
      <c r="I36">
        <v>2000</v>
      </c>
      <c r="J36" t="str">
        <f>TEXT(RTN[[#This Row],[DATE]],"mmm")</f>
        <v>Sep</v>
      </c>
    </row>
    <row r="37" spans="1:10" x14ac:dyDescent="0.25">
      <c r="A37" s="1">
        <v>45552</v>
      </c>
      <c r="B37" t="s">
        <v>47</v>
      </c>
      <c r="C37" t="s">
        <v>48</v>
      </c>
      <c r="D37">
        <v>12</v>
      </c>
      <c r="E37" s="5">
        <v>23100</v>
      </c>
      <c r="J37" t="str">
        <f>TEXT(RTN[[#This Row],[DATE]],"mmm")</f>
        <v>Sep</v>
      </c>
    </row>
    <row r="38" spans="1:10" x14ac:dyDescent="0.25">
      <c r="A38" s="1">
        <v>45553</v>
      </c>
      <c r="B38" t="s">
        <v>49</v>
      </c>
      <c r="C38" t="s">
        <v>50</v>
      </c>
      <c r="D38">
        <v>10</v>
      </c>
      <c r="E38" s="5">
        <v>17000</v>
      </c>
      <c r="J38" t="str">
        <f>TEXT(RTN[[#This Row],[DATE]],"mmm")</f>
        <v>Sep</v>
      </c>
    </row>
    <row r="39" spans="1:10" x14ac:dyDescent="0.25">
      <c r="A39" s="1">
        <v>45553</v>
      </c>
      <c r="B39" t="s">
        <v>51</v>
      </c>
      <c r="C39" t="s">
        <v>52</v>
      </c>
      <c r="D39">
        <v>15</v>
      </c>
      <c r="E39" s="5">
        <v>2200</v>
      </c>
      <c r="J39" t="str">
        <f>TEXT(RTN[[#This Row],[DATE]],"mmm")</f>
        <v>Sep</v>
      </c>
    </row>
    <row r="40" spans="1:10" x14ac:dyDescent="0.25">
      <c r="A40" s="1">
        <v>45553</v>
      </c>
      <c r="B40" t="s">
        <v>53</v>
      </c>
      <c r="C40" t="s">
        <v>54</v>
      </c>
      <c r="D40">
        <v>5</v>
      </c>
      <c r="E40" s="5">
        <v>10800</v>
      </c>
      <c r="J40" t="str">
        <f>TEXT(RTN[[#This Row],[DATE]],"mmm")</f>
        <v>Sep</v>
      </c>
    </row>
    <row r="41" spans="1:10" x14ac:dyDescent="0.25">
      <c r="A41" s="1">
        <v>45553</v>
      </c>
      <c r="B41" t="s">
        <v>55</v>
      </c>
      <c r="C41" t="s">
        <v>56</v>
      </c>
      <c r="D41">
        <v>10</v>
      </c>
      <c r="E41" s="5">
        <v>4950</v>
      </c>
      <c r="J41" t="str">
        <f>TEXT(RTN[[#This Row],[DATE]],"mmm")</f>
        <v>Sep</v>
      </c>
    </row>
    <row r="42" spans="1:10" x14ac:dyDescent="0.25">
      <c r="A42" s="1">
        <v>45553</v>
      </c>
      <c r="B42" t="s">
        <v>57</v>
      </c>
      <c r="C42" t="s">
        <v>58</v>
      </c>
      <c r="D42">
        <v>15</v>
      </c>
      <c r="E42" s="5">
        <v>27650</v>
      </c>
      <c r="J42" t="str">
        <f>TEXT(RTN[[#This Row],[DATE]],"mmm")</f>
        <v>Sep</v>
      </c>
    </row>
    <row r="43" spans="1:10" x14ac:dyDescent="0.25">
      <c r="A43" s="1">
        <v>45553</v>
      </c>
      <c r="B43" t="s">
        <v>45</v>
      </c>
      <c r="C43" t="s">
        <v>46</v>
      </c>
      <c r="D43">
        <v>10</v>
      </c>
      <c r="E43" s="5">
        <v>15600</v>
      </c>
      <c r="I43">
        <v>2000</v>
      </c>
      <c r="J43" t="str">
        <f>TEXT(RTN[[#This Row],[DATE]],"mmm")</f>
        <v>Sep</v>
      </c>
    </row>
    <row r="44" spans="1:10" x14ac:dyDescent="0.25">
      <c r="A44" s="1">
        <v>45553</v>
      </c>
      <c r="B44" t="s">
        <v>47</v>
      </c>
      <c r="C44" t="s">
        <v>48</v>
      </c>
      <c r="D44">
        <v>10</v>
      </c>
      <c r="E44" s="5">
        <v>17500</v>
      </c>
      <c r="J44" t="str">
        <f>TEXT(RTN[[#This Row],[DATE]],"mmm")</f>
        <v>Sep</v>
      </c>
    </row>
    <row r="45" spans="1:10" x14ac:dyDescent="0.25">
      <c r="A45" s="1">
        <v>45553</v>
      </c>
      <c r="B45" t="s">
        <v>59</v>
      </c>
      <c r="C45" t="s">
        <v>60</v>
      </c>
      <c r="D45">
        <v>30</v>
      </c>
      <c r="E45" s="5">
        <v>3300</v>
      </c>
      <c r="J45" t="str">
        <f>TEXT(RTN[[#This Row],[DATE]],"mmm")</f>
        <v>Sep</v>
      </c>
    </row>
    <row r="46" spans="1:10" x14ac:dyDescent="0.25">
      <c r="A46" s="1">
        <v>45553</v>
      </c>
      <c r="B46" t="s">
        <v>61</v>
      </c>
      <c r="C46" t="s">
        <v>62</v>
      </c>
      <c r="D46">
        <v>10</v>
      </c>
      <c r="E46" s="5">
        <v>17600</v>
      </c>
      <c r="J46" t="str">
        <f>TEXT(RTN[[#This Row],[DATE]],"mmm")</f>
        <v>Sep</v>
      </c>
    </row>
    <row r="47" spans="1:10" x14ac:dyDescent="0.25">
      <c r="A47" s="1">
        <v>45555</v>
      </c>
      <c r="B47" t="s">
        <v>63</v>
      </c>
      <c r="C47" t="s">
        <v>64</v>
      </c>
      <c r="D47">
        <v>47</v>
      </c>
      <c r="E47" s="5">
        <v>73100</v>
      </c>
      <c r="F47">
        <v>264515</v>
      </c>
      <c r="G47">
        <v>126950</v>
      </c>
      <c r="H47">
        <v>4000</v>
      </c>
      <c r="J47" t="str">
        <f>TEXT(RTN[[#This Row],[DATE]],"mmm")</f>
        <v>Sep</v>
      </c>
    </row>
    <row r="48" spans="1:10" x14ac:dyDescent="0.25">
      <c r="A48" s="1">
        <v>45555</v>
      </c>
      <c r="B48" t="s">
        <v>65</v>
      </c>
      <c r="C48" t="s">
        <v>117</v>
      </c>
      <c r="D48">
        <v>96</v>
      </c>
      <c r="E48" s="5">
        <v>174400</v>
      </c>
      <c r="J48" t="str">
        <f>TEXT(RTN[[#This Row],[DATE]],"mmm")</f>
        <v>Sep</v>
      </c>
    </row>
    <row r="49" spans="1:10" x14ac:dyDescent="0.25">
      <c r="A49" s="1">
        <v>45555</v>
      </c>
      <c r="B49" t="s">
        <v>66</v>
      </c>
      <c r="C49" t="s">
        <v>67</v>
      </c>
      <c r="D49">
        <v>30</v>
      </c>
      <c r="E49" s="5">
        <v>48000</v>
      </c>
      <c r="J49" t="str">
        <f>TEXT(RTN[[#This Row],[DATE]],"mmm")</f>
        <v>Sep</v>
      </c>
    </row>
    <row r="50" spans="1:10" x14ac:dyDescent="0.25">
      <c r="A50" s="1">
        <v>45555</v>
      </c>
      <c r="B50" t="s">
        <v>68</v>
      </c>
      <c r="C50" t="s">
        <v>69</v>
      </c>
      <c r="D50">
        <v>35</v>
      </c>
      <c r="E50" s="5">
        <v>56500</v>
      </c>
      <c r="I50">
        <v>3000</v>
      </c>
      <c r="J50" t="str">
        <f>TEXT(RTN[[#This Row],[DATE]],"mmm")</f>
        <v>Sep</v>
      </c>
    </row>
    <row r="51" spans="1:10" x14ac:dyDescent="0.25">
      <c r="A51" s="1">
        <v>45555</v>
      </c>
      <c r="B51" t="s">
        <v>34</v>
      </c>
      <c r="C51" t="s">
        <v>35</v>
      </c>
      <c r="D51">
        <v>16</v>
      </c>
      <c r="E51" s="5">
        <v>15800</v>
      </c>
      <c r="J51" t="str">
        <f>TEXT(RTN[[#This Row],[DATE]],"mmm")</f>
        <v>Sep</v>
      </c>
    </row>
    <row r="52" spans="1:10" x14ac:dyDescent="0.25">
      <c r="A52" s="1">
        <v>45555</v>
      </c>
      <c r="B52" t="s">
        <v>70</v>
      </c>
      <c r="C52" t="s">
        <v>71</v>
      </c>
      <c r="D52">
        <v>19</v>
      </c>
      <c r="E52" s="5">
        <v>25800</v>
      </c>
      <c r="J52" t="str">
        <f>TEXT(RTN[[#This Row],[DATE]],"mmm")</f>
        <v>Sep</v>
      </c>
    </row>
    <row r="53" spans="1:10" x14ac:dyDescent="0.25">
      <c r="A53" s="1">
        <v>45555</v>
      </c>
      <c r="B53" t="s">
        <v>72</v>
      </c>
      <c r="C53" t="s">
        <v>33</v>
      </c>
      <c r="D53">
        <v>2</v>
      </c>
      <c r="E53" s="5">
        <v>4000</v>
      </c>
      <c r="F53">
        <v>205170</v>
      </c>
      <c r="G53">
        <v>119450</v>
      </c>
      <c r="H53">
        <v>4000</v>
      </c>
      <c r="J53" t="str">
        <f>TEXT(RTN[[#This Row],[DATE]],"mmm")</f>
        <v>Sep</v>
      </c>
    </row>
    <row r="54" spans="1:10" x14ac:dyDescent="0.25">
      <c r="A54" s="1">
        <v>45556</v>
      </c>
      <c r="B54" t="s">
        <v>36</v>
      </c>
      <c r="C54" t="s">
        <v>37</v>
      </c>
      <c r="D54">
        <v>12</v>
      </c>
      <c r="E54" s="5">
        <v>23550</v>
      </c>
      <c r="J54" t="str">
        <f>TEXT(RTN[[#This Row],[DATE]],"mmm")</f>
        <v>Sep</v>
      </c>
    </row>
    <row r="55" spans="1:10" x14ac:dyDescent="0.25">
      <c r="A55" s="1">
        <v>45556</v>
      </c>
      <c r="B55" t="s">
        <v>73</v>
      </c>
      <c r="C55" t="s">
        <v>26</v>
      </c>
      <c r="D55">
        <v>40</v>
      </c>
      <c r="E55" s="5">
        <v>74650</v>
      </c>
      <c r="J55" t="str">
        <f>TEXT(RTN[[#This Row],[DATE]],"mmm")</f>
        <v>Sep</v>
      </c>
    </row>
    <row r="56" spans="1:10" x14ac:dyDescent="0.25">
      <c r="A56" s="1">
        <v>45557</v>
      </c>
      <c r="B56" t="s">
        <v>74</v>
      </c>
      <c r="C56" t="s">
        <v>75</v>
      </c>
      <c r="D56">
        <v>6</v>
      </c>
      <c r="E56" s="5">
        <v>9600</v>
      </c>
      <c r="J56" t="str">
        <f>TEXT(RTN[[#This Row],[DATE]],"mmm")</f>
        <v>Sep</v>
      </c>
    </row>
    <row r="57" spans="1:10" x14ac:dyDescent="0.25">
      <c r="A57" s="1">
        <v>45557</v>
      </c>
      <c r="B57" t="s">
        <v>34</v>
      </c>
      <c r="C57" t="s">
        <v>35</v>
      </c>
      <c r="D57">
        <v>18</v>
      </c>
      <c r="E57" s="5">
        <v>30100</v>
      </c>
      <c r="J57" t="str">
        <f>TEXT(RTN[[#This Row],[DATE]],"mmm")</f>
        <v>Sep</v>
      </c>
    </row>
    <row r="58" spans="1:10" x14ac:dyDescent="0.25">
      <c r="A58" s="1">
        <v>45558</v>
      </c>
      <c r="B58" t="s">
        <v>76</v>
      </c>
      <c r="C58" t="s">
        <v>77</v>
      </c>
      <c r="D58">
        <v>2</v>
      </c>
      <c r="E58" s="5">
        <v>4900</v>
      </c>
      <c r="J58" t="str">
        <f>TEXT(RTN[[#This Row],[DATE]],"mmm")</f>
        <v>Sep</v>
      </c>
    </row>
    <row r="59" spans="1:10" x14ac:dyDescent="0.25">
      <c r="A59" s="1">
        <v>45558</v>
      </c>
      <c r="B59" t="s">
        <v>68</v>
      </c>
      <c r="C59" t="s">
        <v>69</v>
      </c>
      <c r="D59">
        <v>30</v>
      </c>
      <c r="E59" s="5">
        <v>34250</v>
      </c>
      <c r="I59">
        <v>3000</v>
      </c>
      <c r="J59" t="str">
        <f>TEXT(RTN[[#This Row],[DATE]],"mmm")</f>
        <v>Sep</v>
      </c>
    </row>
    <row r="60" spans="1:10" x14ac:dyDescent="0.25">
      <c r="A60" s="1">
        <v>45558</v>
      </c>
      <c r="B60" t="s">
        <v>72</v>
      </c>
      <c r="C60" t="s">
        <v>33</v>
      </c>
      <c r="D60">
        <v>100</v>
      </c>
      <c r="E60" s="5">
        <v>194000</v>
      </c>
      <c r="J60" t="str">
        <f>TEXT(RTN[[#This Row],[DATE]],"mmm")</f>
        <v>Sep</v>
      </c>
    </row>
    <row r="61" spans="1:10" x14ac:dyDescent="0.25">
      <c r="A61" s="1">
        <v>45559</v>
      </c>
      <c r="B61" t="s">
        <v>73</v>
      </c>
      <c r="C61" t="s">
        <v>163</v>
      </c>
      <c r="D61">
        <v>2</v>
      </c>
      <c r="E61" s="5">
        <v>4050</v>
      </c>
      <c r="F61">
        <v>276000</v>
      </c>
      <c r="G61">
        <v>124500</v>
      </c>
      <c r="H61">
        <v>4000</v>
      </c>
      <c r="J61" t="str">
        <f>TEXT(RTN[[#This Row],[DATE]],"mmm")</f>
        <v>Sep</v>
      </c>
    </row>
    <row r="62" spans="1:10" x14ac:dyDescent="0.25">
      <c r="A62" s="1">
        <v>45558</v>
      </c>
      <c r="B62" t="s">
        <v>78</v>
      </c>
      <c r="C62" t="s">
        <v>79</v>
      </c>
      <c r="D62">
        <v>15</v>
      </c>
      <c r="E62" s="5">
        <v>24150</v>
      </c>
      <c r="J62" t="str">
        <f>TEXT(RTN[[#This Row],[DATE]],"mmm")</f>
        <v>Sep</v>
      </c>
    </row>
    <row r="63" spans="1:10" x14ac:dyDescent="0.25">
      <c r="A63" s="1">
        <v>45558</v>
      </c>
      <c r="B63" t="s">
        <v>80</v>
      </c>
      <c r="C63" t="s">
        <v>81</v>
      </c>
      <c r="D63">
        <v>63</v>
      </c>
      <c r="E63" s="5">
        <v>7820</v>
      </c>
      <c r="J63" t="str">
        <f>TEXT(RTN[[#This Row],[DATE]],"mmm")</f>
        <v>Sep</v>
      </c>
    </row>
    <row r="64" spans="1:10" x14ac:dyDescent="0.25">
      <c r="A64" s="1">
        <v>45559</v>
      </c>
      <c r="B64" t="s">
        <v>82</v>
      </c>
      <c r="C64" t="s">
        <v>83</v>
      </c>
      <c r="D64">
        <v>20</v>
      </c>
      <c r="E64" s="5">
        <v>29130</v>
      </c>
      <c r="J64" t="str">
        <f>TEXT(RTN[[#This Row],[DATE]],"mmm")</f>
        <v>Sep</v>
      </c>
    </row>
    <row r="65" spans="1:10" x14ac:dyDescent="0.25">
      <c r="A65" s="1">
        <v>45559</v>
      </c>
      <c r="B65" t="s">
        <v>57</v>
      </c>
      <c r="C65" t="s">
        <v>58</v>
      </c>
      <c r="D65">
        <v>48</v>
      </c>
      <c r="E65" s="5">
        <v>65750</v>
      </c>
      <c r="J65" t="str">
        <f>TEXT(RTN[[#This Row],[DATE]],"mmm")</f>
        <v>Sep</v>
      </c>
    </row>
    <row r="66" spans="1:10" x14ac:dyDescent="0.25">
      <c r="A66" s="1">
        <v>45559</v>
      </c>
      <c r="B66" t="s">
        <v>84</v>
      </c>
      <c r="C66" t="s">
        <v>85</v>
      </c>
      <c r="D66">
        <v>20</v>
      </c>
      <c r="E66" s="5">
        <v>27360</v>
      </c>
      <c r="J66" t="str">
        <f>TEXT(RTN[[#This Row],[DATE]],"mmm")</f>
        <v>Sep</v>
      </c>
    </row>
    <row r="67" spans="1:10" x14ac:dyDescent="0.25">
      <c r="A67" s="1">
        <v>45559</v>
      </c>
      <c r="B67" t="s">
        <v>86</v>
      </c>
      <c r="C67" t="s">
        <v>87</v>
      </c>
      <c r="D67">
        <v>5</v>
      </c>
      <c r="E67" s="5">
        <v>7830</v>
      </c>
      <c r="J67" t="str">
        <f>TEXT(RTN[[#This Row],[DATE]],"mmm")</f>
        <v>Sep</v>
      </c>
    </row>
    <row r="68" spans="1:10" x14ac:dyDescent="0.25">
      <c r="A68" s="1">
        <v>45559</v>
      </c>
      <c r="B68" t="s">
        <v>82</v>
      </c>
      <c r="C68" t="s">
        <v>88</v>
      </c>
      <c r="D68">
        <v>10</v>
      </c>
      <c r="E68" s="5">
        <v>4050</v>
      </c>
      <c r="J68" t="str">
        <f>TEXT(RTN[[#This Row],[DATE]],"mmm")</f>
        <v>Sep</v>
      </c>
    </row>
    <row r="69" spans="1:10" x14ac:dyDescent="0.25">
      <c r="A69" s="1">
        <v>45561</v>
      </c>
      <c r="B69" t="s">
        <v>89</v>
      </c>
      <c r="C69" t="s">
        <v>90</v>
      </c>
      <c r="D69">
        <v>13</v>
      </c>
      <c r="E69" s="5">
        <v>2800</v>
      </c>
      <c r="J69" t="str">
        <f>TEXT(RTN[[#This Row],[DATE]],"mmm")</f>
        <v>Sep</v>
      </c>
    </row>
    <row r="70" spans="1:10" x14ac:dyDescent="0.25">
      <c r="A70" s="1">
        <v>45562</v>
      </c>
      <c r="B70" t="s">
        <v>91</v>
      </c>
      <c r="C70" t="s">
        <v>92</v>
      </c>
      <c r="D70">
        <v>6</v>
      </c>
      <c r="E70" s="5">
        <v>2300</v>
      </c>
      <c r="F70">
        <v>233400</v>
      </c>
      <c r="G70">
        <v>92780</v>
      </c>
      <c r="H70">
        <v>4000</v>
      </c>
      <c r="J70" t="str">
        <f>TEXT(RTN[[#This Row],[DATE]],"mmm")</f>
        <v>Sep</v>
      </c>
    </row>
    <row r="71" spans="1:10" x14ac:dyDescent="0.25">
      <c r="A71" s="1">
        <v>45560</v>
      </c>
      <c r="B71" t="s">
        <v>47</v>
      </c>
      <c r="C71" t="s">
        <v>48</v>
      </c>
      <c r="D71">
        <v>5</v>
      </c>
      <c r="E71" s="5">
        <v>15400</v>
      </c>
      <c r="J71" t="str">
        <f>TEXT(RTN[[#This Row],[DATE]],"mmm")</f>
        <v>Sep</v>
      </c>
    </row>
    <row r="72" spans="1:10" x14ac:dyDescent="0.25">
      <c r="A72" s="1">
        <v>45560</v>
      </c>
      <c r="B72" t="s">
        <v>45</v>
      </c>
      <c r="C72" t="s">
        <v>46</v>
      </c>
      <c r="D72">
        <v>15</v>
      </c>
      <c r="E72" s="5">
        <v>43950</v>
      </c>
      <c r="I72">
        <v>2000</v>
      </c>
      <c r="J72" t="str">
        <f>TEXT(RTN[[#This Row],[DATE]],"mmm")</f>
        <v>Sep</v>
      </c>
    </row>
    <row r="73" spans="1:10" x14ac:dyDescent="0.25">
      <c r="A73" s="1">
        <v>45560</v>
      </c>
      <c r="B73" t="s">
        <v>78</v>
      </c>
      <c r="C73" t="s">
        <v>79</v>
      </c>
      <c r="D73">
        <v>51</v>
      </c>
      <c r="E73" s="5">
        <v>116250</v>
      </c>
      <c r="J73" t="str">
        <f>TEXT(RTN[[#This Row],[DATE]],"mmm")</f>
        <v>Sep</v>
      </c>
    </row>
    <row r="74" spans="1:10" x14ac:dyDescent="0.25">
      <c r="A74" s="1">
        <v>45560</v>
      </c>
      <c r="B74" t="s">
        <v>93</v>
      </c>
      <c r="C74" t="s">
        <v>94</v>
      </c>
      <c r="D74">
        <v>54</v>
      </c>
      <c r="E74" s="5">
        <v>146900</v>
      </c>
      <c r="J74" t="str">
        <f>TEXT(RTN[[#This Row],[DATE]],"mmm")</f>
        <v>Sep</v>
      </c>
    </row>
    <row r="75" spans="1:10" x14ac:dyDescent="0.25">
      <c r="A75" s="1">
        <v>45560</v>
      </c>
      <c r="B75" t="s">
        <v>95</v>
      </c>
      <c r="C75" t="s">
        <v>33</v>
      </c>
      <c r="D75">
        <v>72</v>
      </c>
      <c r="E75" s="5">
        <v>140600</v>
      </c>
      <c r="F75">
        <v>322970</v>
      </c>
      <c r="G75">
        <v>105600</v>
      </c>
      <c r="H75">
        <v>4000</v>
      </c>
      <c r="J75" t="str">
        <f>TEXT(RTN[[#This Row],[DATE]],"mmm")</f>
        <v>Sep</v>
      </c>
    </row>
    <row r="76" spans="1:10" x14ac:dyDescent="0.25">
      <c r="A76" s="1">
        <v>45561</v>
      </c>
      <c r="B76" t="s">
        <v>47</v>
      </c>
      <c r="C76" t="s">
        <v>48</v>
      </c>
      <c r="D76">
        <v>10</v>
      </c>
      <c r="E76" s="5">
        <v>20200</v>
      </c>
      <c r="J76" t="str">
        <f>TEXT(RTN[[#This Row],[DATE]],"mmm")</f>
        <v>Sep</v>
      </c>
    </row>
    <row r="77" spans="1:10" x14ac:dyDescent="0.25">
      <c r="A77" s="1">
        <v>45561</v>
      </c>
      <c r="B77" t="s">
        <v>96</v>
      </c>
      <c r="C77" t="s">
        <v>46</v>
      </c>
      <c r="D77">
        <v>15</v>
      </c>
      <c r="E77" s="5">
        <v>30600</v>
      </c>
      <c r="I77">
        <v>2000</v>
      </c>
      <c r="J77" t="str">
        <f>TEXT(RTN[[#This Row],[DATE]],"mmm")</f>
        <v>Sep</v>
      </c>
    </row>
    <row r="78" spans="1:10" x14ac:dyDescent="0.25">
      <c r="A78" s="1">
        <v>45561</v>
      </c>
      <c r="B78" t="s">
        <v>97</v>
      </c>
      <c r="C78" t="s">
        <v>98</v>
      </c>
      <c r="D78">
        <v>33</v>
      </c>
      <c r="E78" s="5">
        <v>65200</v>
      </c>
      <c r="I78">
        <v>2000</v>
      </c>
      <c r="J78" t="str">
        <f>TEXT(RTN[[#This Row],[DATE]],"mmm")</f>
        <v>Sep</v>
      </c>
    </row>
    <row r="79" spans="1:10" x14ac:dyDescent="0.25">
      <c r="A79" s="1">
        <v>45561</v>
      </c>
      <c r="B79" t="s">
        <v>99</v>
      </c>
      <c r="C79" t="s">
        <v>64</v>
      </c>
      <c r="D79">
        <v>10</v>
      </c>
      <c r="E79" s="5">
        <v>26100</v>
      </c>
      <c r="J79" t="str">
        <f>TEXT(RTN[[#This Row],[DATE]],"mmm")</f>
        <v>Sep</v>
      </c>
    </row>
    <row r="80" spans="1:10" x14ac:dyDescent="0.25">
      <c r="A80" s="1">
        <v>45562</v>
      </c>
      <c r="B80" t="s">
        <v>36</v>
      </c>
      <c r="C80" t="s">
        <v>37</v>
      </c>
      <c r="D80">
        <v>15</v>
      </c>
      <c r="E80" s="5">
        <v>40000</v>
      </c>
      <c r="J80" t="str">
        <f>TEXT(RTN[[#This Row],[DATE]],"mmm")</f>
        <v>Sep</v>
      </c>
    </row>
    <row r="81" spans="1:10" x14ac:dyDescent="0.25">
      <c r="A81" s="1">
        <v>45562</v>
      </c>
      <c r="B81" t="s">
        <v>100</v>
      </c>
      <c r="C81" t="s">
        <v>75</v>
      </c>
      <c r="D81">
        <v>15</v>
      </c>
      <c r="E81" s="5">
        <v>40050</v>
      </c>
      <c r="J81" t="str">
        <f>TEXT(RTN[[#This Row],[DATE]],"mmm")</f>
        <v>Sep</v>
      </c>
    </row>
    <row r="82" spans="1:10" x14ac:dyDescent="0.25">
      <c r="A82" s="1">
        <v>45562</v>
      </c>
      <c r="B82" t="s">
        <v>70</v>
      </c>
      <c r="C82" t="s">
        <v>71</v>
      </c>
      <c r="D82">
        <v>19</v>
      </c>
      <c r="E82" s="5">
        <v>45700</v>
      </c>
      <c r="J82" t="str">
        <f>TEXT(RTN[[#This Row],[DATE]],"mmm")</f>
        <v>Sep</v>
      </c>
    </row>
    <row r="83" spans="1:10" x14ac:dyDescent="0.25">
      <c r="A83" s="1">
        <v>45562</v>
      </c>
      <c r="B83" t="s">
        <v>53</v>
      </c>
      <c r="C83" t="s">
        <v>54</v>
      </c>
      <c r="D83">
        <v>10</v>
      </c>
      <c r="E83" s="5">
        <v>25950</v>
      </c>
      <c r="J83" t="str">
        <f>TEXT(RTN[[#This Row],[DATE]],"mmm")</f>
        <v>Sep</v>
      </c>
    </row>
    <row r="84" spans="1:10" x14ac:dyDescent="0.25">
      <c r="A84" s="1">
        <v>45562</v>
      </c>
      <c r="B84" t="s">
        <v>101</v>
      </c>
      <c r="C84" t="s">
        <v>102</v>
      </c>
      <c r="D84">
        <v>5</v>
      </c>
      <c r="E84" s="5">
        <v>14300</v>
      </c>
      <c r="J84" t="str">
        <f>TEXT(RTN[[#This Row],[DATE]],"mmm")</f>
        <v>Sep</v>
      </c>
    </row>
    <row r="85" spans="1:10" x14ac:dyDescent="0.25">
      <c r="A85" s="1">
        <v>45562</v>
      </c>
      <c r="B85" t="s">
        <v>103</v>
      </c>
      <c r="C85" t="s">
        <v>67</v>
      </c>
      <c r="D85">
        <v>20</v>
      </c>
      <c r="E85" s="5">
        <v>43100</v>
      </c>
      <c r="J85" t="str">
        <f>TEXT(RTN[[#This Row],[DATE]],"mmm")</f>
        <v>Sep</v>
      </c>
    </row>
    <row r="86" spans="1:10" x14ac:dyDescent="0.25">
      <c r="A86" s="1">
        <v>45562</v>
      </c>
      <c r="B86" t="s">
        <v>68</v>
      </c>
      <c r="C86" t="s">
        <v>69</v>
      </c>
      <c r="D86">
        <v>20</v>
      </c>
      <c r="E86" s="5">
        <v>40200</v>
      </c>
      <c r="I86">
        <v>3000</v>
      </c>
      <c r="J86" t="str">
        <f>TEXT(RTN[[#This Row],[DATE]],"mmm")</f>
        <v>Sep</v>
      </c>
    </row>
    <row r="87" spans="1:10" x14ac:dyDescent="0.25">
      <c r="A87" s="1">
        <v>45563</v>
      </c>
      <c r="B87" t="s">
        <v>104</v>
      </c>
      <c r="C87" t="s">
        <v>105</v>
      </c>
      <c r="D87">
        <v>7</v>
      </c>
      <c r="E87" s="5">
        <v>17300</v>
      </c>
      <c r="J87" t="str">
        <f>TEXT(RTN[[#This Row],[DATE]],"mmm")</f>
        <v>Sep</v>
      </c>
    </row>
    <row r="88" spans="1:10" x14ac:dyDescent="0.25">
      <c r="A88" s="1">
        <v>45563</v>
      </c>
      <c r="B88" t="s">
        <v>70</v>
      </c>
      <c r="C88" t="s">
        <v>71</v>
      </c>
      <c r="D88">
        <v>8</v>
      </c>
      <c r="E88" s="5">
        <v>18400</v>
      </c>
      <c r="J88" t="str">
        <f>TEXT(RTN[[#This Row],[DATE]],"mmm")</f>
        <v>Sep</v>
      </c>
    </row>
    <row r="89" spans="1:10" x14ac:dyDescent="0.25">
      <c r="A89" s="1">
        <v>45563</v>
      </c>
      <c r="B89" t="s">
        <v>106</v>
      </c>
      <c r="C89" t="s">
        <v>164</v>
      </c>
      <c r="D89">
        <v>41</v>
      </c>
      <c r="E89" s="5">
        <v>100300</v>
      </c>
      <c r="F89">
        <v>464300</v>
      </c>
      <c r="G89">
        <v>121800</v>
      </c>
      <c r="H89">
        <v>4000</v>
      </c>
      <c r="J89" t="str">
        <f>TEXT(RTN[[#This Row],[DATE]],"mmm")</f>
        <v>Sep</v>
      </c>
    </row>
    <row r="90" spans="1:10" x14ac:dyDescent="0.25">
      <c r="A90" s="1">
        <v>45566</v>
      </c>
      <c r="B90" t="s">
        <v>31</v>
      </c>
      <c r="C90" t="s">
        <v>117</v>
      </c>
      <c r="D90">
        <v>53</v>
      </c>
      <c r="E90" s="5">
        <v>83400</v>
      </c>
      <c r="J90" t="str">
        <f>TEXT(RTN[[#This Row],[DATE]],"mmm")</f>
        <v>Oct</v>
      </c>
    </row>
    <row r="91" spans="1:10" x14ac:dyDescent="0.25">
      <c r="A91" s="1">
        <v>45566</v>
      </c>
      <c r="B91" t="s">
        <v>68</v>
      </c>
      <c r="C91" t="s">
        <v>69</v>
      </c>
      <c r="D91">
        <v>20</v>
      </c>
      <c r="E91" s="5">
        <v>22600</v>
      </c>
      <c r="I91">
        <v>3000</v>
      </c>
      <c r="J91" t="str">
        <f>TEXT(RTN[[#This Row],[DATE]],"mmm")</f>
        <v>Oct</v>
      </c>
    </row>
    <row r="92" spans="1:10" x14ac:dyDescent="0.25">
      <c r="A92" s="1">
        <v>45566</v>
      </c>
      <c r="B92" t="s">
        <v>103</v>
      </c>
      <c r="C92" t="s">
        <v>67</v>
      </c>
      <c r="D92">
        <v>32</v>
      </c>
      <c r="E92" s="5">
        <v>41650</v>
      </c>
      <c r="J92" t="str">
        <f>TEXT(RTN[[#This Row],[DATE]],"mmm")</f>
        <v>Oct</v>
      </c>
    </row>
    <row r="93" spans="1:10" x14ac:dyDescent="0.25">
      <c r="A93" s="1">
        <v>45566</v>
      </c>
      <c r="B93" t="s">
        <v>95</v>
      </c>
      <c r="C93" t="s">
        <v>33</v>
      </c>
      <c r="D93">
        <v>54</v>
      </c>
      <c r="E93" s="5">
        <v>75000</v>
      </c>
      <c r="J93" t="str">
        <f>TEXT(RTN[[#This Row],[DATE]],"mmm")</f>
        <v>Oct</v>
      </c>
    </row>
    <row r="94" spans="1:10" x14ac:dyDescent="0.25">
      <c r="A94" s="1">
        <v>45566</v>
      </c>
      <c r="B94" t="s">
        <v>34</v>
      </c>
      <c r="C94" t="s">
        <v>35</v>
      </c>
      <c r="D94">
        <v>39</v>
      </c>
      <c r="E94" s="5">
        <v>40900</v>
      </c>
      <c r="F94">
        <v>204200</v>
      </c>
      <c r="G94">
        <v>111300</v>
      </c>
      <c r="H94">
        <v>4000</v>
      </c>
      <c r="J94" t="str">
        <f>TEXT(RTN[[#This Row],[DATE]],"mmm")</f>
        <v>Oct</v>
      </c>
    </row>
    <row r="95" spans="1:10" x14ac:dyDescent="0.25">
      <c r="A95" s="1">
        <v>45567</v>
      </c>
      <c r="B95" t="s">
        <v>53</v>
      </c>
      <c r="C95" t="s">
        <v>54</v>
      </c>
      <c r="D95">
        <v>20</v>
      </c>
      <c r="E95" s="5">
        <v>35900</v>
      </c>
      <c r="J95" t="str">
        <f>TEXT(RTN[[#This Row],[DATE]],"mmm")</f>
        <v>Oct</v>
      </c>
    </row>
    <row r="96" spans="1:10" x14ac:dyDescent="0.25">
      <c r="A96" s="1">
        <v>45567</v>
      </c>
      <c r="B96" t="s">
        <v>107</v>
      </c>
      <c r="C96" t="s">
        <v>81</v>
      </c>
      <c r="D96">
        <v>25</v>
      </c>
      <c r="E96" s="5">
        <v>22050</v>
      </c>
      <c r="J96" t="str">
        <f>TEXT(RTN[[#This Row],[DATE]],"mmm")</f>
        <v>Oct</v>
      </c>
    </row>
    <row r="97" spans="1:10" x14ac:dyDescent="0.25">
      <c r="A97" s="1">
        <v>45567</v>
      </c>
      <c r="B97" t="s">
        <v>108</v>
      </c>
      <c r="C97" t="s">
        <v>102</v>
      </c>
      <c r="D97">
        <v>15</v>
      </c>
      <c r="E97" s="5">
        <v>24650</v>
      </c>
      <c r="J97" t="str">
        <f>TEXT(RTN[[#This Row],[DATE]],"mmm")</f>
        <v>Oct</v>
      </c>
    </row>
    <row r="98" spans="1:10" x14ac:dyDescent="0.25">
      <c r="A98" s="1">
        <v>45568</v>
      </c>
      <c r="B98" t="s">
        <v>103</v>
      </c>
      <c r="C98" t="s">
        <v>67</v>
      </c>
      <c r="D98">
        <v>20</v>
      </c>
      <c r="E98" s="5">
        <v>38700</v>
      </c>
      <c r="J98" t="str">
        <f>TEXT(RTN[[#This Row],[DATE]],"mmm")</f>
        <v>Oct</v>
      </c>
    </row>
    <row r="99" spans="1:10" x14ac:dyDescent="0.25">
      <c r="A99" s="1">
        <v>45568</v>
      </c>
      <c r="B99" t="s">
        <v>68</v>
      </c>
      <c r="C99" t="s">
        <v>69</v>
      </c>
      <c r="D99">
        <v>20</v>
      </c>
      <c r="E99" s="5">
        <v>34920</v>
      </c>
      <c r="I99">
        <v>3000</v>
      </c>
      <c r="J99" t="str">
        <f>TEXT(RTN[[#This Row],[DATE]],"mmm")</f>
        <v>Oct</v>
      </c>
    </row>
    <row r="100" spans="1:10" x14ac:dyDescent="0.25">
      <c r="A100" s="1">
        <v>45568</v>
      </c>
      <c r="B100" t="s">
        <v>31</v>
      </c>
      <c r="C100" t="s">
        <v>117</v>
      </c>
      <c r="D100">
        <v>55</v>
      </c>
      <c r="E100" s="5">
        <v>108850</v>
      </c>
      <c r="J100" t="str">
        <f>TEXT(RTN[[#This Row],[DATE]],"mmm")</f>
        <v>Oct</v>
      </c>
    </row>
    <row r="101" spans="1:10" x14ac:dyDescent="0.25">
      <c r="A101" s="1">
        <v>45568</v>
      </c>
      <c r="B101" t="s">
        <v>109</v>
      </c>
      <c r="C101" t="s">
        <v>33</v>
      </c>
      <c r="D101">
        <v>21</v>
      </c>
      <c r="E101" s="5">
        <v>42600</v>
      </c>
      <c r="J101" t="str">
        <f>TEXT(RTN[[#This Row],[DATE]],"mmm")</f>
        <v>Oct</v>
      </c>
    </row>
    <row r="102" spans="1:10" x14ac:dyDescent="0.25">
      <c r="A102" s="1">
        <v>45567</v>
      </c>
      <c r="B102" t="s">
        <v>36</v>
      </c>
      <c r="C102" t="s">
        <v>37</v>
      </c>
      <c r="D102">
        <v>50</v>
      </c>
      <c r="E102" s="5">
        <v>98700</v>
      </c>
      <c r="J102" t="str">
        <f>TEXT(RTN[[#This Row],[DATE]],"mmm")</f>
        <v>Oct</v>
      </c>
    </row>
    <row r="103" spans="1:10" x14ac:dyDescent="0.25">
      <c r="A103" s="1">
        <v>45567</v>
      </c>
      <c r="B103" t="s">
        <v>36</v>
      </c>
      <c r="C103" t="s">
        <v>37</v>
      </c>
      <c r="D103">
        <v>4</v>
      </c>
      <c r="E103" s="5">
        <v>7900</v>
      </c>
      <c r="F103">
        <v>307800</v>
      </c>
      <c r="G103">
        <v>113400</v>
      </c>
      <c r="H103">
        <v>4000</v>
      </c>
      <c r="J103" t="str">
        <f>TEXT(RTN[[#This Row],[DATE]],"mmm")</f>
        <v>Oct</v>
      </c>
    </row>
    <row r="104" spans="1:10" x14ac:dyDescent="0.25">
      <c r="A104" s="1">
        <v>45568</v>
      </c>
      <c r="B104" t="s">
        <v>42</v>
      </c>
      <c r="C104" t="s">
        <v>43</v>
      </c>
      <c r="D104">
        <v>118</v>
      </c>
      <c r="E104" s="5">
        <v>230100</v>
      </c>
      <c r="J104" t="str">
        <f>TEXT(RTN[[#This Row],[DATE]],"mmm")</f>
        <v>Oct</v>
      </c>
    </row>
    <row r="105" spans="1:10" x14ac:dyDescent="0.25">
      <c r="A105" s="1">
        <v>45568</v>
      </c>
      <c r="B105" t="s">
        <v>110</v>
      </c>
      <c r="C105" t="s">
        <v>39</v>
      </c>
      <c r="D105">
        <v>55</v>
      </c>
      <c r="E105" s="5">
        <v>117100</v>
      </c>
      <c r="J105" t="str">
        <f>TEXT(RTN[[#This Row],[DATE]],"mmm")</f>
        <v>Oct</v>
      </c>
    </row>
    <row r="106" spans="1:10" x14ac:dyDescent="0.25">
      <c r="A106" s="1">
        <v>45568</v>
      </c>
      <c r="B106" t="s">
        <v>26</v>
      </c>
      <c r="C106" t="s">
        <v>111</v>
      </c>
      <c r="D106">
        <v>7</v>
      </c>
      <c r="E106" s="5">
        <v>12500</v>
      </c>
      <c r="J106" t="str">
        <f>TEXT(RTN[[#This Row],[DATE]],"mmm")</f>
        <v>Oct</v>
      </c>
    </row>
    <row r="107" spans="1:10" x14ac:dyDescent="0.25">
      <c r="A107" s="1">
        <v>45569</v>
      </c>
      <c r="B107" t="s">
        <v>112</v>
      </c>
      <c r="C107" t="s">
        <v>90</v>
      </c>
      <c r="D107">
        <v>7</v>
      </c>
      <c r="E107" s="5">
        <v>9400</v>
      </c>
      <c r="J107" t="str">
        <f>TEXT(RTN[[#This Row],[DATE]],"mmm")</f>
        <v>Oct</v>
      </c>
    </row>
    <row r="108" spans="1:10" x14ac:dyDescent="0.25">
      <c r="A108" s="1">
        <v>45572</v>
      </c>
      <c r="B108" t="s">
        <v>113</v>
      </c>
      <c r="C108" t="s">
        <v>58</v>
      </c>
      <c r="D108">
        <v>8</v>
      </c>
      <c r="E108" s="5">
        <v>13700</v>
      </c>
      <c r="J108" t="str">
        <f>TEXT(RTN[[#This Row],[DATE]],"mmm")</f>
        <v>Oct</v>
      </c>
    </row>
    <row r="109" spans="1:10" x14ac:dyDescent="0.25">
      <c r="A109" s="1">
        <v>45568</v>
      </c>
      <c r="B109" t="s">
        <v>114</v>
      </c>
      <c r="C109" t="s">
        <v>41</v>
      </c>
      <c r="D109">
        <v>5</v>
      </c>
      <c r="E109" s="5">
        <v>9500</v>
      </c>
      <c r="F109">
        <v>296400</v>
      </c>
      <c r="G109">
        <v>109200</v>
      </c>
      <c r="H109">
        <v>4000</v>
      </c>
      <c r="J109" t="str">
        <f>TEXT(RTN[[#This Row],[DATE]],"mmm")</f>
        <v>Oct</v>
      </c>
    </row>
    <row r="110" spans="1:10" x14ac:dyDescent="0.25">
      <c r="A110" s="1">
        <v>45569</v>
      </c>
      <c r="B110" t="s">
        <v>109</v>
      </c>
      <c r="C110" t="s">
        <v>33</v>
      </c>
      <c r="D110">
        <v>19</v>
      </c>
      <c r="E110" s="5">
        <v>46300</v>
      </c>
      <c r="J110" t="str">
        <f>TEXT(RTN[[#This Row],[DATE]],"mmm")</f>
        <v>Oct</v>
      </c>
    </row>
    <row r="111" spans="1:10" x14ac:dyDescent="0.25">
      <c r="A111" s="1">
        <v>45569</v>
      </c>
      <c r="B111" t="s">
        <v>115</v>
      </c>
      <c r="C111" t="s">
        <v>117</v>
      </c>
      <c r="D111">
        <v>47</v>
      </c>
      <c r="E111" s="5">
        <v>124400</v>
      </c>
      <c r="J111" t="str">
        <f>TEXT(RTN[[#This Row],[DATE]],"mmm")</f>
        <v>Oct</v>
      </c>
    </row>
    <row r="112" spans="1:10" x14ac:dyDescent="0.25">
      <c r="A112" s="1">
        <v>45569</v>
      </c>
      <c r="B112" t="s">
        <v>70</v>
      </c>
      <c r="C112" t="s">
        <v>71</v>
      </c>
      <c r="D112">
        <v>26</v>
      </c>
      <c r="E112" s="5">
        <v>59750</v>
      </c>
      <c r="J112" t="str">
        <f>TEXT(RTN[[#This Row],[DATE]],"mmm")</f>
        <v>Oct</v>
      </c>
    </row>
    <row r="113" spans="1:10" x14ac:dyDescent="0.25">
      <c r="A113" s="1">
        <v>45570</v>
      </c>
      <c r="B113" t="s">
        <v>109</v>
      </c>
      <c r="C113" t="s">
        <v>33</v>
      </c>
      <c r="D113">
        <v>11</v>
      </c>
      <c r="E113" s="5">
        <v>22500</v>
      </c>
      <c r="J113" t="str">
        <f>TEXT(RTN[[#This Row],[DATE]],"mmm")</f>
        <v>Oct</v>
      </c>
    </row>
    <row r="114" spans="1:10" x14ac:dyDescent="0.25">
      <c r="A114" s="1">
        <v>45570</v>
      </c>
      <c r="B114" t="s">
        <v>115</v>
      </c>
      <c r="C114" t="s">
        <v>117</v>
      </c>
      <c r="D114">
        <v>60</v>
      </c>
      <c r="E114" s="5">
        <v>115800</v>
      </c>
      <c r="J114" t="str">
        <f>TEXT(RTN[[#This Row],[DATE]],"mmm")</f>
        <v>Oct</v>
      </c>
    </row>
    <row r="115" spans="1:10" x14ac:dyDescent="0.25">
      <c r="A115" s="1">
        <v>45570</v>
      </c>
      <c r="B115" t="s">
        <v>70</v>
      </c>
      <c r="C115" t="s">
        <v>71</v>
      </c>
      <c r="D115">
        <v>37</v>
      </c>
      <c r="E115" s="5">
        <v>56300</v>
      </c>
      <c r="F115">
        <v>219300</v>
      </c>
      <c r="G115">
        <v>113400</v>
      </c>
      <c r="H115">
        <v>4000</v>
      </c>
      <c r="J115" t="str">
        <f>TEXT(RTN[[#This Row],[DATE]],"mmm")</f>
        <v>Oct</v>
      </c>
    </row>
    <row r="116" spans="1:10" x14ac:dyDescent="0.25">
      <c r="A116" s="1">
        <v>45576</v>
      </c>
      <c r="B116" t="s">
        <v>93</v>
      </c>
      <c r="C116" t="s">
        <v>94</v>
      </c>
      <c r="D116">
        <v>97</v>
      </c>
      <c r="E116" s="5">
        <v>351420</v>
      </c>
      <c r="J116" t="str">
        <f>TEXT(RTN[[#This Row],[DATE]],"mmm")</f>
        <v>Oct</v>
      </c>
    </row>
    <row r="117" spans="1:10" x14ac:dyDescent="0.25">
      <c r="A117" s="1">
        <v>45577</v>
      </c>
      <c r="B117" t="s">
        <v>114</v>
      </c>
      <c r="C117" t="s">
        <v>41</v>
      </c>
      <c r="D117">
        <v>43</v>
      </c>
      <c r="E117" s="5">
        <v>160800</v>
      </c>
      <c r="J117" t="str">
        <f>TEXT(RTN[[#This Row],[DATE]],"mmm")</f>
        <v>Oct</v>
      </c>
    </row>
    <row r="118" spans="1:10" x14ac:dyDescent="0.25">
      <c r="A118" s="1">
        <v>45578</v>
      </c>
      <c r="B118" t="s">
        <v>114</v>
      </c>
      <c r="C118" t="s">
        <v>41</v>
      </c>
      <c r="D118">
        <v>66</v>
      </c>
      <c r="E118" s="5">
        <v>233800</v>
      </c>
      <c r="F118">
        <v>724450</v>
      </c>
      <c r="G118">
        <v>105000</v>
      </c>
      <c r="H118">
        <v>4000</v>
      </c>
      <c r="J118" t="str">
        <f>TEXT(RTN[[#This Row],[DATE]],"mmm")</f>
        <v>Oct</v>
      </c>
    </row>
    <row r="119" spans="1:10" x14ac:dyDescent="0.25">
      <c r="A119" s="1">
        <v>45581</v>
      </c>
      <c r="B119" t="s">
        <v>116</v>
      </c>
      <c r="C119" t="s">
        <v>117</v>
      </c>
      <c r="D119">
        <v>113</v>
      </c>
      <c r="E119" s="5">
        <v>246700</v>
      </c>
      <c r="J119" t="str">
        <f>TEXT(RTN[[#This Row],[DATE]],"mmm")</f>
        <v>Oct</v>
      </c>
    </row>
    <row r="120" spans="1:10" x14ac:dyDescent="0.25">
      <c r="A120" s="1">
        <v>45581</v>
      </c>
      <c r="B120" t="s">
        <v>68</v>
      </c>
      <c r="C120" t="s">
        <v>69</v>
      </c>
      <c r="D120">
        <v>30</v>
      </c>
      <c r="E120" s="5">
        <v>61800</v>
      </c>
      <c r="I120">
        <v>3000</v>
      </c>
      <c r="J120" t="str">
        <f>TEXT(RTN[[#This Row],[DATE]],"mmm")</f>
        <v>Oct</v>
      </c>
    </row>
    <row r="121" spans="1:10" x14ac:dyDescent="0.25">
      <c r="A121" s="1">
        <v>45581</v>
      </c>
      <c r="B121" t="s">
        <v>70</v>
      </c>
      <c r="C121" t="s">
        <v>71</v>
      </c>
      <c r="D121">
        <v>52</v>
      </c>
      <c r="E121" s="5">
        <v>111400</v>
      </c>
      <c r="J121" t="str">
        <f>TEXT(RTN[[#This Row],[DATE]],"mmm")</f>
        <v>Oct</v>
      </c>
    </row>
    <row r="122" spans="1:10" x14ac:dyDescent="0.25">
      <c r="A122" s="1">
        <v>45581</v>
      </c>
      <c r="B122" t="s">
        <v>72</v>
      </c>
      <c r="C122" t="s">
        <v>33</v>
      </c>
      <c r="D122">
        <v>5</v>
      </c>
      <c r="E122" s="5">
        <v>11050</v>
      </c>
      <c r="F122">
        <v>294400</v>
      </c>
      <c r="G122">
        <v>109200</v>
      </c>
      <c r="H122">
        <v>4000</v>
      </c>
      <c r="J122" t="str">
        <f>TEXT(RTN[[#This Row],[DATE]],"mmm")</f>
        <v>Oct</v>
      </c>
    </row>
    <row r="123" spans="1:10" x14ac:dyDescent="0.25">
      <c r="A123" s="1">
        <v>45577</v>
      </c>
      <c r="B123" t="s">
        <v>73</v>
      </c>
      <c r="C123" t="s">
        <v>26</v>
      </c>
      <c r="D123">
        <v>39</v>
      </c>
      <c r="E123" s="5">
        <v>102050</v>
      </c>
      <c r="J123" t="str">
        <f>TEXT(RTN[[#This Row],[DATE]],"mmm")</f>
        <v>Oct</v>
      </c>
    </row>
    <row r="124" spans="1:10" x14ac:dyDescent="0.25">
      <c r="A124" s="1">
        <v>45578</v>
      </c>
      <c r="B124" t="s">
        <v>34</v>
      </c>
      <c r="C124" t="s">
        <v>35</v>
      </c>
      <c r="D124">
        <v>11</v>
      </c>
      <c r="E124" s="5">
        <v>28000</v>
      </c>
      <c r="J124" t="str">
        <f>TEXT(RTN[[#This Row],[DATE]],"mmm")</f>
        <v>Oct</v>
      </c>
    </row>
    <row r="125" spans="1:10" x14ac:dyDescent="0.25">
      <c r="A125" s="1">
        <v>45578</v>
      </c>
      <c r="B125" t="s">
        <v>118</v>
      </c>
      <c r="C125" t="s">
        <v>21</v>
      </c>
      <c r="D125">
        <v>40</v>
      </c>
      <c r="E125" s="5">
        <v>94100</v>
      </c>
      <c r="J125" t="str">
        <f>TEXT(RTN[[#This Row],[DATE]],"mmm")</f>
        <v>Oct</v>
      </c>
    </row>
    <row r="126" spans="1:10" x14ac:dyDescent="0.25">
      <c r="A126" s="1">
        <v>45579</v>
      </c>
      <c r="B126" t="s">
        <v>68</v>
      </c>
      <c r="C126" t="s">
        <v>69</v>
      </c>
      <c r="D126">
        <v>32</v>
      </c>
      <c r="E126" s="5">
        <v>70170</v>
      </c>
      <c r="I126">
        <v>3000</v>
      </c>
      <c r="J126" t="str">
        <f>TEXT(RTN[[#This Row],[DATE]],"mmm")</f>
        <v>Oct</v>
      </c>
    </row>
    <row r="127" spans="1:10" x14ac:dyDescent="0.25">
      <c r="A127" s="1">
        <v>45579</v>
      </c>
      <c r="B127" t="s">
        <v>70</v>
      </c>
      <c r="C127" t="s">
        <v>71</v>
      </c>
      <c r="D127">
        <v>58</v>
      </c>
      <c r="E127" s="5">
        <v>132450</v>
      </c>
      <c r="J127" t="str">
        <f>TEXT(RTN[[#This Row],[DATE]],"mmm")</f>
        <v>Oct</v>
      </c>
    </row>
    <row r="128" spans="1:10" x14ac:dyDescent="0.25">
      <c r="A128" s="1">
        <v>45579</v>
      </c>
      <c r="B128" t="s">
        <v>72</v>
      </c>
      <c r="C128" t="s">
        <v>119</v>
      </c>
      <c r="D128">
        <v>12</v>
      </c>
      <c r="E128" s="5">
        <v>26900</v>
      </c>
      <c r="J128" t="str">
        <f>TEXT(RTN[[#This Row],[DATE]],"mmm")</f>
        <v>Oct</v>
      </c>
    </row>
    <row r="129" spans="1:10" x14ac:dyDescent="0.25">
      <c r="A129" s="1">
        <v>45579</v>
      </c>
      <c r="B129" t="s">
        <v>65</v>
      </c>
      <c r="C129" t="s">
        <v>117</v>
      </c>
      <c r="D129">
        <v>27</v>
      </c>
      <c r="E129" s="5">
        <v>62800</v>
      </c>
      <c r="J129" t="str">
        <f>TEXT(RTN[[#This Row],[DATE]],"mmm")</f>
        <v>Oct</v>
      </c>
    </row>
    <row r="130" spans="1:10" x14ac:dyDescent="0.25">
      <c r="A130" s="1">
        <v>45575</v>
      </c>
      <c r="B130" t="s">
        <v>66</v>
      </c>
      <c r="C130" t="s">
        <v>67</v>
      </c>
      <c r="D130">
        <v>20</v>
      </c>
      <c r="E130" s="5">
        <v>47700</v>
      </c>
      <c r="F130">
        <v>297911</v>
      </c>
      <c r="G130">
        <v>126000</v>
      </c>
      <c r="H130">
        <v>4000</v>
      </c>
      <c r="J130" t="str">
        <f>TEXT(RTN[[#This Row],[DATE]],"mmm")</f>
        <v>Oct</v>
      </c>
    </row>
    <row r="131" spans="1:10" x14ac:dyDescent="0.25">
      <c r="A131" s="1">
        <v>45585</v>
      </c>
      <c r="B131" t="s">
        <v>38</v>
      </c>
      <c r="C131" t="s">
        <v>39</v>
      </c>
      <c r="D131">
        <v>11</v>
      </c>
      <c r="E131" s="5">
        <v>32250</v>
      </c>
      <c r="J131" t="str">
        <f>TEXT(RTN[[#This Row],[DATE]],"mmm")</f>
        <v>Oct</v>
      </c>
    </row>
    <row r="132" spans="1:10" x14ac:dyDescent="0.25">
      <c r="A132" s="1">
        <v>45585</v>
      </c>
      <c r="B132" t="s">
        <v>112</v>
      </c>
      <c r="C132" t="s">
        <v>90</v>
      </c>
      <c r="D132">
        <v>31</v>
      </c>
      <c r="E132" s="5">
        <v>97600</v>
      </c>
      <c r="J132" t="str">
        <f>TEXT(RTN[[#This Row],[DATE]],"mmm")</f>
        <v>Oct</v>
      </c>
    </row>
    <row r="133" spans="1:10" x14ac:dyDescent="0.25">
      <c r="A133" s="1">
        <v>45585</v>
      </c>
      <c r="B133" t="s">
        <v>120</v>
      </c>
      <c r="C133" t="s">
        <v>26</v>
      </c>
      <c r="D133">
        <v>25</v>
      </c>
      <c r="E133" s="5">
        <v>80100</v>
      </c>
      <c r="J133" t="str">
        <f>TEXT(RTN[[#This Row],[DATE]],"mmm")</f>
        <v>Oct</v>
      </c>
    </row>
    <row r="134" spans="1:10" x14ac:dyDescent="0.25">
      <c r="A134" s="1">
        <v>45585</v>
      </c>
      <c r="B134" t="s">
        <v>36</v>
      </c>
      <c r="C134" t="s">
        <v>37</v>
      </c>
      <c r="D134">
        <v>39</v>
      </c>
      <c r="E134" s="5">
        <v>118000</v>
      </c>
      <c r="J134" t="str">
        <f>TEXT(RTN[[#This Row],[DATE]],"mmm")</f>
        <v>Oct</v>
      </c>
    </row>
    <row r="135" spans="1:10" x14ac:dyDescent="0.25">
      <c r="A135" s="1">
        <v>45586</v>
      </c>
      <c r="B135" t="s">
        <v>36</v>
      </c>
      <c r="C135" t="s">
        <v>37</v>
      </c>
      <c r="D135">
        <v>35</v>
      </c>
      <c r="E135" s="5">
        <v>107800</v>
      </c>
      <c r="J135" t="str">
        <f>TEXT(RTN[[#This Row],[DATE]],"mmm")</f>
        <v>Oct</v>
      </c>
    </row>
    <row r="136" spans="1:10" x14ac:dyDescent="0.25">
      <c r="A136" s="1">
        <v>45586</v>
      </c>
      <c r="B136" t="s">
        <v>36</v>
      </c>
      <c r="C136" t="s">
        <v>37</v>
      </c>
      <c r="D136">
        <v>18</v>
      </c>
      <c r="E136" s="5">
        <v>53800</v>
      </c>
      <c r="J136" t="str">
        <f>TEXT(RTN[[#This Row],[DATE]],"mmm")</f>
        <v>Oct</v>
      </c>
    </row>
    <row r="137" spans="1:10" x14ac:dyDescent="0.25">
      <c r="A137" s="1">
        <v>45587</v>
      </c>
      <c r="B137" t="s">
        <v>121</v>
      </c>
      <c r="C137" t="s">
        <v>122</v>
      </c>
      <c r="D137">
        <v>25</v>
      </c>
      <c r="E137" s="5">
        <v>60900</v>
      </c>
      <c r="J137" t="str">
        <f>TEXT(RTN[[#This Row],[DATE]],"mmm")</f>
        <v>Oct</v>
      </c>
    </row>
    <row r="138" spans="1:10" x14ac:dyDescent="0.25">
      <c r="A138" s="1">
        <v>45587</v>
      </c>
      <c r="B138" t="s">
        <v>123</v>
      </c>
      <c r="C138" t="s">
        <v>124</v>
      </c>
      <c r="D138">
        <v>16</v>
      </c>
      <c r="E138" s="5">
        <v>38700</v>
      </c>
      <c r="F138">
        <v>493800</v>
      </c>
      <c r="G138">
        <v>113570</v>
      </c>
      <c r="H138">
        <v>4000</v>
      </c>
      <c r="J138" t="str">
        <f>TEXT(RTN[[#This Row],[DATE]],"mmm")</f>
        <v>Oct</v>
      </c>
    </row>
    <row r="139" spans="1:10" x14ac:dyDescent="0.25">
      <c r="A139" s="1">
        <v>45589</v>
      </c>
      <c r="B139" t="s">
        <v>42</v>
      </c>
      <c r="C139" t="s">
        <v>43</v>
      </c>
      <c r="D139">
        <v>55</v>
      </c>
      <c r="E139" s="5">
        <v>157230</v>
      </c>
      <c r="J139" t="str">
        <f>TEXT(RTN[[#This Row],[DATE]],"mmm")</f>
        <v>Oct</v>
      </c>
    </row>
    <row r="140" spans="1:10" x14ac:dyDescent="0.25">
      <c r="A140" s="1">
        <v>45589</v>
      </c>
      <c r="B140" t="s">
        <v>121</v>
      </c>
      <c r="C140" t="s">
        <v>122</v>
      </c>
      <c r="D140">
        <v>34</v>
      </c>
      <c r="E140" s="5">
        <v>91750</v>
      </c>
      <c r="I140">
        <v>5000</v>
      </c>
      <c r="J140" t="str">
        <f>TEXT(RTN[[#This Row],[DATE]],"mmm")</f>
        <v>Oct</v>
      </c>
    </row>
    <row r="141" spans="1:10" x14ac:dyDescent="0.25">
      <c r="A141" s="1">
        <v>45589</v>
      </c>
      <c r="B141" t="s">
        <v>36</v>
      </c>
      <c r="C141" t="s">
        <v>37</v>
      </c>
      <c r="D141">
        <v>1</v>
      </c>
      <c r="E141" s="5">
        <v>1500</v>
      </c>
      <c r="J141" t="str">
        <f>TEXT(RTN[[#This Row],[DATE]],"mmm")</f>
        <v>Oct</v>
      </c>
    </row>
    <row r="142" spans="1:10" x14ac:dyDescent="0.25">
      <c r="A142" s="1">
        <v>45589</v>
      </c>
      <c r="B142" t="s">
        <v>42</v>
      </c>
      <c r="C142" t="s">
        <v>129</v>
      </c>
      <c r="D142">
        <v>32</v>
      </c>
      <c r="E142" s="5">
        <v>91400</v>
      </c>
      <c r="J142" t="str">
        <f>TEXT(RTN[[#This Row],[DATE]],"mmm")</f>
        <v>Oct</v>
      </c>
    </row>
    <row r="143" spans="1:10" x14ac:dyDescent="0.25">
      <c r="A143" s="1">
        <v>45590</v>
      </c>
      <c r="B143" t="s">
        <v>125</v>
      </c>
      <c r="C143" t="s">
        <v>67</v>
      </c>
      <c r="D143">
        <v>35</v>
      </c>
      <c r="E143" s="5">
        <v>45100</v>
      </c>
      <c r="J143" t="str">
        <f>TEXT(RTN[[#This Row],[DATE]],"mmm")</f>
        <v>Oct</v>
      </c>
    </row>
    <row r="144" spans="1:10" x14ac:dyDescent="0.25">
      <c r="A144" s="1"/>
      <c r="B144" t="s">
        <v>123</v>
      </c>
      <c r="C144" t="s">
        <v>124</v>
      </c>
      <c r="D144">
        <v>30</v>
      </c>
      <c r="E144" s="5">
        <v>0</v>
      </c>
    </row>
    <row r="145" spans="1:10" x14ac:dyDescent="0.25">
      <c r="A145" s="1">
        <v>45589</v>
      </c>
      <c r="B145" t="s">
        <v>114</v>
      </c>
      <c r="C145" t="s">
        <v>41</v>
      </c>
      <c r="D145">
        <v>40</v>
      </c>
      <c r="E145" s="5">
        <v>122400</v>
      </c>
      <c r="F145">
        <v>437200</v>
      </c>
      <c r="G145">
        <v>109200</v>
      </c>
      <c r="H145">
        <v>4000</v>
      </c>
      <c r="J145" t="str">
        <f>TEXT(RTN[[#This Row],[DATE]],"mmm")</f>
        <v>Oct</v>
      </c>
    </row>
    <row r="146" spans="1:10" x14ac:dyDescent="0.25">
      <c r="A146" s="1">
        <v>45590</v>
      </c>
      <c r="B146" t="s">
        <v>70</v>
      </c>
      <c r="C146" t="s">
        <v>71</v>
      </c>
      <c r="D146">
        <v>60</v>
      </c>
      <c r="E146" s="5">
        <v>73500</v>
      </c>
      <c r="J146" t="str">
        <f>TEXT(RTN[[#This Row],[DATE]],"mmm")</f>
        <v>Oct</v>
      </c>
    </row>
    <row r="147" spans="1:10" x14ac:dyDescent="0.25">
      <c r="A147" s="1">
        <v>45590</v>
      </c>
      <c r="B147" t="s">
        <v>106</v>
      </c>
      <c r="C147" t="s">
        <v>164</v>
      </c>
      <c r="D147">
        <v>20</v>
      </c>
      <c r="E147" s="5">
        <v>22800</v>
      </c>
      <c r="J147" t="str">
        <f>TEXT(RTN[[#This Row],[DATE]],"mmm")</f>
        <v>Oct</v>
      </c>
    </row>
    <row r="148" spans="1:10" x14ac:dyDescent="0.25">
      <c r="A148" s="1">
        <v>45591</v>
      </c>
      <c r="B148" t="s">
        <v>70</v>
      </c>
      <c r="C148" t="s">
        <v>71</v>
      </c>
      <c r="D148">
        <v>33</v>
      </c>
      <c r="E148" s="5">
        <v>45600</v>
      </c>
      <c r="J148" t="str">
        <f>TEXT(RTN[[#This Row],[DATE]],"mmm")</f>
        <v>Oct</v>
      </c>
    </row>
    <row r="149" spans="1:10" x14ac:dyDescent="0.25">
      <c r="A149" s="1">
        <v>45591</v>
      </c>
      <c r="B149" t="s">
        <v>126</v>
      </c>
      <c r="C149" t="s">
        <v>33</v>
      </c>
      <c r="D149">
        <v>45</v>
      </c>
      <c r="E149" s="5">
        <v>50800</v>
      </c>
      <c r="J149" t="str">
        <f>TEXT(RTN[[#This Row],[DATE]],"mmm")</f>
        <v>Oct</v>
      </c>
    </row>
    <row r="150" spans="1:10" x14ac:dyDescent="0.25">
      <c r="A150" s="1">
        <v>45591</v>
      </c>
      <c r="B150" t="s">
        <v>127</v>
      </c>
      <c r="C150" t="s">
        <v>117</v>
      </c>
      <c r="D150">
        <v>73</v>
      </c>
      <c r="E150" s="5">
        <v>85450</v>
      </c>
      <c r="F150">
        <v>186600</v>
      </c>
      <c r="G150">
        <v>123186</v>
      </c>
      <c r="H150">
        <v>4000</v>
      </c>
      <c r="J150" t="str">
        <f>TEXT(RTN[[#This Row],[DATE]],"mmm")</f>
        <v>Oct</v>
      </c>
    </row>
    <row r="151" spans="1:10" x14ac:dyDescent="0.25">
      <c r="A151" s="1">
        <v>45597</v>
      </c>
      <c r="B151" t="s">
        <v>36</v>
      </c>
      <c r="C151" t="s">
        <v>37</v>
      </c>
      <c r="D151">
        <v>34</v>
      </c>
      <c r="E151" s="5">
        <v>101700</v>
      </c>
      <c r="J151" t="str">
        <f>TEXT(RTN[[#This Row],[DATE]],"mmm")</f>
        <v>Nov</v>
      </c>
    </row>
    <row r="152" spans="1:10" x14ac:dyDescent="0.25">
      <c r="A152" s="1">
        <v>45597</v>
      </c>
      <c r="B152" t="s">
        <v>36</v>
      </c>
      <c r="C152" t="s">
        <v>37</v>
      </c>
      <c r="D152">
        <v>3</v>
      </c>
      <c r="E152" s="5">
        <v>8700</v>
      </c>
      <c r="J152" t="str">
        <f>TEXT(RTN[[#This Row],[DATE]],"mmm")</f>
        <v>Nov</v>
      </c>
    </row>
    <row r="153" spans="1:10" x14ac:dyDescent="0.25">
      <c r="A153" s="1">
        <v>45597</v>
      </c>
      <c r="B153" t="s">
        <v>128</v>
      </c>
      <c r="C153" t="s">
        <v>122</v>
      </c>
      <c r="D153">
        <v>55</v>
      </c>
      <c r="E153" s="5">
        <v>156400</v>
      </c>
      <c r="I153">
        <v>5000</v>
      </c>
      <c r="J153" t="str">
        <f>TEXT(RTN[[#This Row],[DATE]],"mmm")</f>
        <v>Nov</v>
      </c>
    </row>
    <row r="154" spans="1:10" x14ac:dyDescent="0.25">
      <c r="A154" s="1">
        <v>45597</v>
      </c>
      <c r="B154" t="s">
        <v>42</v>
      </c>
      <c r="C154" t="s">
        <v>129</v>
      </c>
      <c r="D154">
        <v>19</v>
      </c>
      <c r="E154" s="5">
        <v>62600</v>
      </c>
      <c r="J154" t="str">
        <f>TEXT(RTN[[#This Row],[DATE]],"mmm")</f>
        <v>Nov</v>
      </c>
    </row>
    <row r="155" spans="1:10" x14ac:dyDescent="0.25">
      <c r="A155" s="1">
        <v>45597</v>
      </c>
      <c r="B155" t="s">
        <v>130</v>
      </c>
      <c r="C155" t="s">
        <v>124</v>
      </c>
      <c r="D155">
        <v>30</v>
      </c>
      <c r="E155" s="5">
        <v>85600</v>
      </c>
      <c r="J155" t="str">
        <f>TEXT(RTN[[#This Row],[DATE]],"mmm")</f>
        <v>Nov</v>
      </c>
    </row>
    <row r="156" spans="1:10" x14ac:dyDescent="0.25">
      <c r="A156" s="1">
        <v>45597</v>
      </c>
      <c r="B156" t="s">
        <v>114</v>
      </c>
      <c r="C156" t="s">
        <v>41</v>
      </c>
      <c r="D156">
        <v>1</v>
      </c>
      <c r="E156" s="5">
        <v>3100</v>
      </c>
      <c r="J156" t="str">
        <f>TEXT(RTN[[#This Row],[DATE]],"mmm")</f>
        <v>Nov</v>
      </c>
    </row>
    <row r="157" spans="1:10" x14ac:dyDescent="0.25">
      <c r="A157" s="1">
        <v>45598</v>
      </c>
      <c r="B157" t="s">
        <v>131</v>
      </c>
      <c r="C157" t="s">
        <v>132</v>
      </c>
      <c r="D157">
        <v>9</v>
      </c>
      <c r="E157" s="5">
        <v>24800</v>
      </c>
      <c r="J157" t="str">
        <f>TEXT(RTN[[#This Row],[DATE]],"mmm")</f>
        <v>Nov</v>
      </c>
    </row>
    <row r="158" spans="1:10" x14ac:dyDescent="0.25">
      <c r="A158" s="1">
        <v>45599</v>
      </c>
      <c r="B158" t="s">
        <v>133</v>
      </c>
      <c r="C158" t="s">
        <v>165</v>
      </c>
      <c r="D158">
        <v>34</v>
      </c>
      <c r="E158" s="5">
        <v>52700</v>
      </c>
      <c r="J158" t="str">
        <f>TEXT(RTN[[#This Row],[DATE]],"mmm")</f>
        <v>Nov</v>
      </c>
    </row>
    <row r="159" spans="1:10" x14ac:dyDescent="0.25">
      <c r="A159" s="1">
        <v>45600</v>
      </c>
      <c r="B159" t="s">
        <v>36</v>
      </c>
      <c r="C159" t="s">
        <v>134</v>
      </c>
      <c r="D159">
        <v>15</v>
      </c>
      <c r="E159" s="5">
        <v>39600</v>
      </c>
      <c r="F159">
        <v>443200</v>
      </c>
      <c r="G159">
        <v>109200</v>
      </c>
      <c r="H159">
        <v>4000</v>
      </c>
      <c r="J159" t="str">
        <f>TEXT(RTN[[#This Row],[DATE]],"mmm")</f>
        <v>Nov</v>
      </c>
    </row>
    <row r="160" spans="1:10" x14ac:dyDescent="0.25">
      <c r="A160" s="1">
        <v>45603</v>
      </c>
      <c r="B160" t="s">
        <v>135</v>
      </c>
      <c r="C160" t="s">
        <v>135</v>
      </c>
      <c r="D160">
        <v>63</v>
      </c>
      <c r="E160" s="5">
        <v>229500</v>
      </c>
      <c r="J160" t="str">
        <f>TEXT(RTN[[#This Row],[DATE]],"mmm")</f>
        <v>Nov</v>
      </c>
    </row>
    <row r="161" spans="1:10" x14ac:dyDescent="0.25">
      <c r="A161" s="1">
        <v>45605</v>
      </c>
      <c r="B161" t="s">
        <v>136</v>
      </c>
      <c r="C161" t="s">
        <v>129</v>
      </c>
      <c r="D161">
        <f>47+66+2</f>
        <v>115</v>
      </c>
      <c r="E161" s="5">
        <v>256000</v>
      </c>
      <c r="J161" t="str">
        <f>TEXT(RTN[[#This Row],[DATE]],"mmm")</f>
        <v>Nov</v>
      </c>
    </row>
    <row r="162" spans="1:10" x14ac:dyDescent="0.25">
      <c r="A162" s="1">
        <v>45605</v>
      </c>
      <c r="B162" t="s">
        <v>114</v>
      </c>
      <c r="C162" t="s">
        <v>41</v>
      </c>
      <c r="D162">
        <v>31</v>
      </c>
      <c r="E162" s="5">
        <v>47800</v>
      </c>
      <c r="F162">
        <v>320370</v>
      </c>
      <c r="G162">
        <v>109200</v>
      </c>
      <c r="H162">
        <v>4000</v>
      </c>
      <c r="J162" t="str">
        <f>TEXT(RTN[[#This Row],[DATE]],"mmm")</f>
        <v>Nov</v>
      </c>
    </row>
    <row r="163" spans="1:10" x14ac:dyDescent="0.25">
      <c r="A163" s="1">
        <v>45600</v>
      </c>
      <c r="B163" t="s">
        <v>137</v>
      </c>
      <c r="C163" t="s">
        <v>98</v>
      </c>
      <c r="D163">
        <v>23</v>
      </c>
      <c r="E163" s="5">
        <v>58150</v>
      </c>
      <c r="I163">
        <v>2000</v>
      </c>
      <c r="J163" t="str">
        <f>TEXT(RTN[[#This Row],[DATE]],"mmm")</f>
        <v>Nov</v>
      </c>
    </row>
    <row r="164" spans="1:10" x14ac:dyDescent="0.25">
      <c r="A164" s="1">
        <v>45600</v>
      </c>
      <c r="B164" t="s">
        <v>138</v>
      </c>
      <c r="C164" t="s">
        <v>94</v>
      </c>
      <c r="D164">
        <v>10</v>
      </c>
      <c r="E164" s="5">
        <v>26000</v>
      </c>
      <c r="J164" t="str">
        <f>TEXT(RTN[[#This Row],[DATE]],"mmm")</f>
        <v>Nov</v>
      </c>
    </row>
    <row r="165" spans="1:10" x14ac:dyDescent="0.25">
      <c r="A165" s="1">
        <v>45600</v>
      </c>
      <c r="B165" t="s">
        <v>139</v>
      </c>
      <c r="C165" t="s">
        <v>140</v>
      </c>
      <c r="D165">
        <v>50</v>
      </c>
      <c r="E165" s="5">
        <v>86250</v>
      </c>
      <c r="J165" t="str">
        <f>TEXT(RTN[[#This Row],[DATE]],"mmm")</f>
        <v>Nov</v>
      </c>
    </row>
    <row r="166" spans="1:10" x14ac:dyDescent="0.25">
      <c r="A166" s="1">
        <v>45601</v>
      </c>
      <c r="B166" t="s">
        <v>38</v>
      </c>
      <c r="C166" t="s">
        <v>39</v>
      </c>
      <c r="D166">
        <v>16</v>
      </c>
      <c r="E166" s="5">
        <v>31300</v>
      </c>
      <c r="J166" t="str">
        <f>TEXT(RTN[[#This Row],[DATE]],"mmm")</f>
        <v>Nov</v>
      </c>
    </row>
    <row r="167" spans="1:10" x14ac:dyDescent="0.25">
      <c r="A167" s="1">
        <v>45601</v>
      </c>
      <c r="B167" t="s">
        <v>141</v>
      </c>
      <c r="C167" t="s">
        <v>21</v>
      </c>
      <c r="D167">
        <v>20</v>
      </c>
      <c r="E167" s="5">
        <v>35600</v>
      </c>
      <c r="J167" t="str">
        <f>TEXT(RTN[[#This Row],[DATE]],"mmm")</f>
        <v>Nov</v>
      </c>
    </row>
    <row r="168" spans="1:10" x14ac:dyDescent="0.25">
      <c r="A168" s="1">
        <v>45601</v>
      </c>
      <c r="B168" t="s">
        <v>73</v>
      </c>
      <c r="C168" t="s">
        <v>77</v>
      </c>
      <c r="D168">
        <v>2</v>
      </c>
      <c r="E168" s="5">
        <v>5700</v>
      </c>
      <c r="J168" t="str">
        <f>TEXT(RTN[[#This Row],[DATE]],"mmm")</f>
        <v>Nov</v>
      </c>
    </row>
    <row r="169" spans="1:10" x14ac:dyDescent="0.25">
      <c r="A169" s="1">
        <v>45602</v>
      </c>
      <c r="B169" t="s">
        <v>125</v>
      </c>
      <c r="C169" t="s">
        <v>67</v>
      </c>
      <c r="D169">
        <v>30</v>
      </c>
      <c r="E169" s="5">
        <v>42000</v>
      </c>
      <c r="J169" t="str">
        <f>TEXT(RTN[[#This Row],[DATE]],"mmm")</f>
        <v>Nov</v>
      </c>
    </row>
    <row r="170" spans="1:10" x14ac:dyDescent="0.25">
      <c r="A170" s="1">
        <v>45602</v>
      </c>
      <c r="B170" t="s">
        <v>68</v>
      </c>
      <c r="C170" t="s">
        <v>69</v>
      </c>
      <c r="D170">
        <v>24</v>
      </c>
      <c r="E170" s="5">
        <v>34940</v>
      </c>
      <c r="I170">
        <v>3000</v>
      </c>
      <c r="J170" t="str">
        <f>TEXT(RTN[[#This Row],[DATE]],"mmm")</f>
        <v>Nov</v>
      </c>
    </row>
    <row r="171" spans="1:10" x14ac:dyDescent="0.25">
      <c r="A171" s="1">
        <v>45603</v>
      </c>
      <c r="B171" t="s">
        <v>36</v>
      </c>
      <c r="C171" t="s">
        <v>37</v>
      </c>
      <c r="D171">
        <v>15</v>
      </c>
      <c r="E171" s="5">
        <v>30000</v>
      </c>
      <c r="J171" t="str">
        <f>TEXT(RTN[[#This Row],[DATE]],"mmm")</f>
        <v>Nov</v>
      </c>
    </row>
    <row r="172" spans="1:10" x14ac:dyDescent="0.25">
      <c r="A172" s="1">
        <v>45600</v>
      </c>
      <c r="B172" t="s">
        <v>142</v>
      </c>
      <c r="C172" t="s">
        <v>143</v>
      </c>
      <c r="D172">
        <v>12</v>
      </c>
      <c r="E172" s="5">
        <v>34350</v>
      </c>
      <c r="J172" t="str">
        <f>TEXT(RTN[[#This Row],[DATE]],"mmm")</f>
        <v>Nov</v>
      </c>
    </row>
    <row r="173" spans="1:10" x14ac:dyDescent="0.25">
      <c r="A173" s="1">
        <v>45602</v>
      </c>
      <c r="B173" t="s">
        <v>95</v>
      </c>
      <c r="C173" t="s">
        <v>33</v>
      </c>
      <c r="D173">
        <v>20</v>
      </c>
      <c r="E173" s="5">
        <v>24500</v>
      </c>
      <c r="J173" t="str">
        <f>TEXT(RTN[[#This Row],[DATE]],"mmm")</f>
        <v>Nov</v>
      </c>
    </row>
    <row r="174" spans="1:10" x14ac:dyDescent="0.25">
      <c r="A174" s="1">
        <v>45600</v>
      </c>
      <c r="B174" t="s">
        <v>73</v>
      </c>
      <c r="C174" t="s">
        <v>26</v>
      </c>
      <c r="D174">
        <v>2</v>
      </c>
      <c r="E174" s="5">
        <v>4500</v>
      </c>
      <c r="F174">
        <v>309888</v>
      </c>
      <c r="G174">
        <v>148722</v>
      </c>
      <c r="H174">
        <v>4000</v>
      </c>
      <c r="J174" t="str">
        <f>TEXT(RTN[[#This Row],[DATE]],"mmm")</f>
        <v>Nov</v>
      </c>
    </row>
    <row r="175" spans="1:10" x14ac:dyDescent="0.25">
      <c r="A175" s="1">
        <v>45605</v>
      </c>
      <c r="B175" t="s">
        <v>73</v>
      </c>
      <c r="C175" t="s">
        <v>26</v>
      </c>
      <c r="D175">
        <v>12</v>
      </c>
      <c r="E175" s="5">
        <v>24000</v>
      </c>
      <c r="J175" t="str">
        <f>TEXT(RTN[[#This Row],[DATE]],"mmm")</f>
        <v>Nov</v>
      </c>
    </row>
    <row r="176" spans="1:10" x14ac:dyDescent="0.25">
      <c r="A176" s="1">
        <v>45606</v>
      </c>
      <c r="B176" t="s">
        <v>144</v>
      </c>
      <c r="C176" t="s">
        <v>37</v>
      </c>
      <c r="D176">
        <v>24</v>
      </c>
      <c r="E176" s="5">
        <f>75000-(22800+7000)</f>
        <v>45200</v>
      </c>
      <c r="J176" t="str">
        <f>TEXT(RTN[[#This Row],[DATE]],"mmm")</f>
        <v>Nov</v>
      </c>
    </row>
    <row r="177" spans="1:10" x14ac:dyDescent="0.25">
      <c r="A177" s="1">
        <v>45607</v>
      </c>
      <c r="B177" t="s">
        <v>70</v>
      </c>
      <c r="C177" t="s">
        <v>71</v>
      </c>
      <c r="D177">
        <v>86</v>
      </c>
      <c r="E177" s="5">
        <f>158850-2000</f>
        <v>156850</v>
      </c>
      <c r="J177" t="str">
        <f>TEXT(RTN[[#This Row],[DATE]],"mmm")</f>
        <v>Nov</v>
      </c>
    </row>
    <row r="178" spans="1:10" x14ac:dyDescent="0.25">
      <c r="A178" s="1">
        <v>45607</v>
      </c>
      <c r="B178" t="s">
        <v>145</v>
      </c>
      <c r="C178" t="s">
        <v>35</v>
      </c>
      <c r="D178">
        <v>7</v>
      </c>
      <c r="E178" s="5">
        <v>14700</v>
      </c>
      <c r="J178" t="str">
        <f>TEXT(RTN[[#This Row],[DATE]],"mmm")</f>
        <v>Nov</v>
      </c>
    </row>
    <row r="179" spans="1:10" x14ac:dyDescent="0.25">
      <c r="A179" s="1">
        <v>45607</v>
      </c>
      <c r="B179" t="s">
        <v>66</v>
      </c>
      <c r="C179" t="s">
        <v>67</v>
      </c>
      <c r="D179">
        <v>17</v>
      </c>
      <c r="E179" s="5">
        <v>37850</v>
      </c>
      <c r="J179" t="str">
        <f>TEXT(RTN[[#This Row],[DATE]],"mmm")</f>
        <v>Nov</v>
      </c>
    </row>
    <row r="180" spans="1:10" x14ac:dyDescent="0.25">
      <c r="A180" s="1">
        <v>45608</v>
      </c>
      <c r="B180" t="s">
        <v>146</v>
      </c>
      <c r="C180" t="s">
        <v>69</v>
      </c>
      <c r="D180">
        <v>15</v>
      </c>
      <c r="E180" s="5">
        <v>25440</v>
      </c>
      <c r="I180">
        <v>3000</v>
      </c>
      <c r="J180" t="str">
        <f>TEXT(RTN[[#This Row],[DATE]],"mmm")</f>
        <v>Nov</v>
      </c>
    </row>
    <row r="181" spans="1:10" x14ac:dyDescent="0.25">
      <c r="A181" s="1">
        <v>45608</v>
      </c>
      <c r="B181" t="s">
        <v>145</v>
      </c>
      <c r="C181" t="s">
        <v>35</v>
      </c>
      <c r="D181">
        <v>10</v>
      </c>
      <c r="E181" s="5">
        <v>22000</v>
      </c>
      <c r="F181">
        <v>268200</v>
      </c>
      <c r="G181">
        <v>102771</v>
      </c>
      <c r="H181">
        <v>4000</v>
      </c>
      <c r="J181" t="str">
        <f>TEXT(RTN[[#This Row],[DATE]],"mmm")</f>
        <v>Nov</v>
      </c>
    </row>
    <row r="182" spans="1:10" x14ac:dyDescent="0.25">
      <c r="A182" s="1">
        <v>45607</v>
      </c>
      <c r="B182" t="s">
        <v>147</v>
      </c>
      <c r="C182" t="s">
        <v>58</v>
      </c>
      <c r="D182">
        <v>26</v>
      </c>
      <c r="E182" s="5">
        <v>68570</v>
      </c>
      <c r="J182" t="str">
        <f>TEXT(RTN[[#This Row],[DATE]],"mmm")</f>
        <v>Nov</v>
      </c>
    </row>
    <row r="183" spans="1:10" x14ac:dyDescent="0.25">
      <c r="A183" s="1">
        <v>45608</v>
      </c>
      <c r="B183" t="s">
        <v>38</v>
      </c>
      <c r="C183" t="s">
        <v>39</v>
      </c>
      <c r="D183">
        <v>19</v>
      </c>
      <c r="E183" s="5">
        <v>40800</v>
      </c>
      <c r="J183" t="str">
        <f>TEXT(RTN[[#This Row],[DATE]],"mmm")</f>
        <v>Nov</v>
      </c>
    </row>
    <row r="184" spans="1:10" x14ac:dyDescent="0.25">
      <c r="A184" s="1">
        <v>45608</v>
      </c>
      <c r="B184" t="s">
        <v>36</v>
      </c>
      <c r="C184" t="s">
        <v>37</v>
      </c>
      <c r="D184">
        <v>4</v>
      </c>
      <c r="E184" s="5">
        <v>6700</v>
      </c>
      <c r="J184" t="str">
        <f>TEXT(RTN[[#This Row],[DATE]],"mmm")</f>
        <v>Nov</v>
      </c>
    </row>
    <row r="185" spans="1:10" x14ac:dyDescent="0.25">
      <c r="A185" s="1">
        <v>45608</v>
      </c>
      <c r="B185" t="s">
        <v>148</v>
      </c>
      <c r="C185" t="s">
        <v>21</v>
      </c>
      <c r="D185">
        <v>30</v>
      </c>
      <c r="E185" s="5">
        <v>62400</v>
      </c>
      <c r="J185" t="str">
        <f>TEXT(RTN[[#This Row],[DATE]],"mmm")</f>
        <v>Nov</v>
      </c>
    </row>
    <row r="186" spans="1:10" x14ac:dyDescent="0.25">
      <c r="A186" s="1">
        <v>45608</v>
      </c>
      <c r="B186" t="s">
        <v>53</v>
      </c>
      <c r="C186" t="s">
        <v>54</v>
      </c>
      <c r="D186">
        <v>26</v>
      </c>
      <c r="E186" s="5">
        <v>48750</v>
      </c>
      <c r="J186" t="str">
        <f>TEXT(RTN[[#This Row],[DATE]],"mmm")</f>
        <v>Nov</v>
      </c>
    </row>
    <row r="187" spans="1:10" x14ac:dyDescent="0.25">
      <c r="A187" s="1">
        <v>45608</v>
      </c>
      <c r="B187" t="s">
        <v>101</v>
      </c>
      <c r="C187" t="s">
        <v>102</v>
      </c>
      <c r="D187">
        <v>5</v>
      </c>
      <c r="E187" s="5">
        <v>13200</v>
      </c>
      <c r="J187" t="str">
        <f>TEXT(RTN[[#This Row],[DATE]],"mmm")</f>
        <v>Nov</v>
      </c>
    </row>
    <row r="188" spans="1:10" x14ac:dyDescent="0.25">
      <c r="A188" s="1">
        <v>45609</v>
      </c>
      <c r="B188" t="s">
        <v>146</v>
      </c>
      <c r="C188" t="s">
        <v>69</v>
      </c>
      <c r="D188">
        <v>21</v>
      </c>
      <c r="E188" s="5">
        <v>23180</v>
      </c>
      <c r="I188">
        <v>3000</v>
      </c>
      <c r="J188" t="str">
        <f>TEXT(RTN[[#This Row],[DATE]],"mmm")</f>
        <v>Nov</v>
      </c>
    </row>
    <row r="189" spans="1:10" x14ac:dyDescent="0.25">
      <c r="A189" s="1">
        <v>45609</v>
      </c>
      <c r="B189" t="s">
        <v>66</v>
      </c>
      <c r="C189" t="s">
        <v>67</v>
      </c>
      <c r="D189">
        <v>20</v>
      </c>
      <c r="E189" s="5">
        <v>29700</v>
      </c>
      <c r="J189" t="str">
        <f>TEXT(RTN[[#This Row],[DATE]],"mmm")</f>
        <v>Nov</v>
      </c>
    </row>
    <row r="190" spans="1:10" x14ac:dyDescent="0.25">
      <c r="A190" s="1">
        <v>45608</v>
      </c>
      <c r="B190" t="s">
        <v>73</v>
      </c>
      <c r="C190" t="s">
        <v>92</v>
      </c>
      <c r="D190">
        <v>47</v>
      </c>
      <c r="E190" s="5">
        <v>89100</v>
      </c>
      <c r="F190">
        <v>279600</v>
      </c>
      <c r="G190">
        <v>117810</v>
      </c>
      <c r="H190">
        <v>4000</v>
      </c>
      <c r="I190">
        <v>5000</v>
      </c>
      <c r="J190" t="str">
        <f>TEXT(RTN[[#This Row],[DATE]],"mmm")</f>
        <v>Nov</v>
      </c>
    </row>
    <row r="191" spans="1:10" x14ac:dyDescent="0.25">
      <c r="A191" s="1">
        <v>45610</v>
      </c>
      <c r="B191" t="s">
        <v>116</v>
      </c>
      <c r="C191" t="s">
        <v>117</v>
      </c>
      <c r="D191">
        <v>5</v>
      </c>
      <c r="E191" s="5">
        <v>11500</v>
      </c>
      <c r="J191" t="str">
        <f>TEXT(RTN[[#This Row],[DATE]],"mmm")</f>
        <v>Nov</v>
      </c>
    </row>
    <row r="192" spans="1:10" x14ac:dyDescent="0.25">
      <c r="A192" s="1">
        <v>45610</v>
      </c>
      <c r="B192" t="s">
        <v>149</v>
      </c>
      <c r="C192" t="s">
        <v>150</v>
      </c>
      <c r="D192">
        <v>16</v>
      </c>
      <c r="E192" s="5">
        <v>38000</v>
      </c>
      <c r="J192" t="str">
        <f>TEXT(RTN[[#This Row],[DATE]],"mmm")</f>
        <v>Nov</v>
      </c>
    </row>
    <row r="193" spans="1:10" x14ac:dyDescent="0.25">
      <c r="A193" s="1">
        <v>45610</v>
      </c>
      <c r="B193" t="s">
        <v>70</v>
      </c>
      <c r="C193" t="s">
        <v>71</v>
      </c>
      <c r="D193">
        <v>13</v>
      </c>
      <c r="E193" s="5">
        <v>28800</v>
      </c>
      <c r="J193" t="str">
        <f>TEXT(RTN[[#This Row],[DATE]],"mmm")</f>
        <v>Nov</v>
      </c>
    </row>
    <row r="194" spans="1:10" x14ac:dyDescent="0.25">
      <c r="A194" s="1">
        <v>45610</v>
      </c>
      <c r="B194" t="s">
        <v>151</v>
      </c>
      <c r="C194" t="s">
        <v>35</v>
      </c>
      <c r="D194">
        <v>78</v>
      </c>
      <c r="E194" s="5">
        <v>174800</v>
      </c>
      <c r="J194" t="str">
        <f>TEXT(RTN[[#This Row],[DATE]],"mmm")</f>
        <v>Nov</v>
      </c>
    </row>
    <row r="195" spans="1:10" x14ac:dyDescent="0.25">
      <c r="A195" s="1">
        <v>45611</v>
      </c>
      <c r="B195" t="s">
        <v>116</v>
      </c>
      <c r="C195" t="s">
        <v>117</v>
      </c>
      <c r="D195">
        <v>68</v>
      </c>
      <c r="E195" s="5">
        <v>153400</v>
      </c>
      <c r="J195" t="str">
        <f>TEXT(RTN[[#This Row],[DATE]],"mmm")</f>
        <v>Nov</v>
      </c>
    </row>
    <row r="196" spans="1:10" x14ac:dyDescent="0.25">
      <c r="A196" s="1">
        <v>45611</v>
      </c>
      <c r="B196" t="s">
        <v>152</v>
      </c>
      <c r="C196" t="s">
        <v>150</v>
      </c>
      <c r="D196">
        <v>20</v>
      </c>
      <c r="F196">
        <v>363400</v>
      </c>
      <c r="G196">
        <v>117978</v>
      </c>
      <c r="H196">
        <v>4000</v>
      </c>
      <c r="J196" t="str">
        <f>TEXT(RTN[[#This Row],[DATE]],"mmm")</f>
        <v>Nov</v>
      </c>
    </row>
    <row r="197" spans="1:10" x14ac:dyDescent="0.25">
      <c r="A197" s="1">
        <v>45611</v>
      </c>
      <c r="B197" t="s">
        <v>153</v>
      </c>
      <c r="C197" t="s">
        <v>135</v>
      </c>
      <c r="D197">
        <v>50</v>
      </c>
      <c r="E197">
        <v>150500</v>
      </c>
      <c r="J197" t="str">
        <f>TEXT(RTN[[#This Row],[DATE]],"mmm")</f>
        <v>Nov</v>
      </c>
    </row>
    <row r="198" spans="1:10" x14ac:dyDescent="0.25">
      <c r="A198" s="1">
        <v>45611</v>
      </c>
      <c r="B198" t="s">
        <v>154</v>
      </c>
      <c r="C198" t="s">
        <v>21</v>
      </c>
      <c r="D198">
        <v>1</v>
      </c>
      <c r="E198">
        <v>2100</v>
      </c>
      <c r="J198" t="str">
        <f>TEXT(RTN[[#This Row],[DATE]],"mmm")</f>
        <v>Nov</v>
      </c>
    </row>
    <row r="199" spans="1:10" x14ac:dyDescent="0.25">
      <c r="A199" s="1">
        <v>45612</v>
      </c>
      <c r="B199" t="s">
        <v>70</v>
      </c>
      <c r="C199" t="s">
        <v>71</v>
      </c>
      <c r="D199">
        <v>30</v>
      </c>
      <c r="E199">
        <v>53600</v>
      </c>
      <c r="J199" t="str">
        <f>TEXT(RTN[[#This Row],[DATE]],"mmm")</f>
        <v>Nov</v>
      </c>
    </row>
    <row r="200" spans="1:10" x14ac:dyDescent="0.25">
      <c r="A200" s="1">
        <v>45612</v>
      </c>
      <c r="B200" t="s">
        <v>66</v>
      </c>
      <c r="C200" t="s">
        <v>67</v>
      </c>
      <c r="D200">
        <v>15</v>
      </c>
      <c r="E200">
        <v>28200</v>
      </c>
      <c r="J200" t="str">
        <f>TEXT(RTN[[#This Row],[DATE]],"mmm")</f>
        <v>Nov</v>
      </c>
    </row>
    <row r="201" spans="1:10" x14ac:dyDescent="0.25">
      <c r="A201" s="1">
        <v>45612</v>
      </c>
      <c r="B201" t="s">
        <v>100</v>
      </c>
      <c r="C201" t="s">
        <v>75</v>
      </c>
      <c r="D201">
        <v>22</v>
      </c>
      <c r="E201">
        <v>37450</v>
      </c>
      <c r="J201" t="str">
        <f>TEXT(RTN[[#This Row],[DATE]],"mmm")</f>
        <v>Nov</v>
      </c>
    </row>
    <row r="202" spans="1:10" x14ac:dyDescent="0.25">
      <c r="A202" s="1">
        <v>45612</v>
      </c>
      <c r="B202" t="s">
        <v>68</v>
      </c>
      <c r="C202" t="s">
        <v>69</v>
      </c>
      <c r="D202">
        <v>15</v>
      </c>
      <c r="E202">
        <v>27200</v>
      </c>
      <c r="I202">
        <v>3000</v>
      </c>
      <c r="J202" t="str">
        <f>TEXT(RTN[[#This Row],[DATE]],"mmm")</f>
        <v>Nov</v>
      </c>
    </row>
    <row r="203" spans="1:10" x14ac:dyDescent="0.25">
      <c r="A203" s="1">
        <v>45613</v>
      </c>
      <c r="B203" t="s">
        <v>100</v>
      </c>
      <c r="C203" t="s">
        <v>75</v>
      </c>
      <c r="D203">
        <v>10</v>
      </c>
      <c r="E203">
        <v>17800</v>
      </c>
      <c r="J203" t="str">
        <f>TEXT(RTN[[#This Row],[DATE]],"mmm")</f>
        <v>Nov</v>
      </c>
    </row>
    <row r="204" spans="1:10" x14ac:dyDescent="0.25">
      <c r="A204" s="1"/>
      <c r="B204" t="s">
        <v>155</v>
      </c>
      <c r="C204" t="s">
        <v>150</v>
      </c>
      <c r="D204">
        <v>54</v>
      </c>
      <c r="J204" t="str">
        <f>TEXT(RTN[[#This Row],[DATE]],"mmm")</f>
        <v>Jan</v>
      </c>
    </row>
    <row r="205" spans="1:10" x14ac:dyDescent="0.25">
      <c r="A205" s="1">
        <v>45612</v>
      </c>
      <c r="B205" t="s">
        <v>156</v>
      </c>
      <c r="C205" t="s">
        <v>166</v>
      </c>
      <c r="D205">
        <v>2</v>
      </c>
      <c r="E205">
        <v>6190</v>
      </c>
      <c r="F205">
        <v>274350</v>
      </c>
      <c r="G205">
        <v>123000</v>
      </c>
      <c r="H205">
        <v>4000</v>
      </c>
      <c r="J205" t="str">
        <f>TEXT(RTN[[#This Row],[DATE]],"mmm")</f>
        <v>Nov</v>
      </c>
    </row>
    <row r="206" spans="1:10" x14ac:dyDescent="0.25">
      <c r="A206" s="1">
        <v>45612</v>
      </c>
      <c r="B206" t="s">
        <v>70</v>
      </c>
      <c r="C206" t="s">
        <v>71</v>
      </c>
      <c r="D206">
        <v>240</v>
      </c>
      <c r="E206">
        <v>351300</v>
      </c>
      <c r="F206">
        <v>182900</v>
      </c>
      <c r="G206">
        <v>119070</v>
      </c>
      <c r="H206">
        <v>4000</v>
      </c>
      <c r="J206" t="str">
        <f>TEXT(RTN[[#This Row],[DATE]],"mmm")</f>
        <v>Nov</v>
      </c>
    </row>
    <row r="207" spans="1:10" x14ac:dyDescent="0.25">
      <c r="A207" s="1">
        <v>45614</v>
      </c>
      <c r="B207" t="s">
        <v>157</v>
      </c>
      <c r="C207" t="s">
        <v>58</v>
      </c>
      <c r="D207">
        <v>108</v>
      </c>
      <c r="E207">
        <v>230650</v>
      </c>
      <c r="J207" t="str">
        <f>TEXT(RTN[[#This Row],[DATE]],"mmm")</f>
        <v>Nov</v>
      </c>
    </row>
    <row r="208" spans="1:10" x14ac:dyDescent="0.25">
      <c r="A208" s="1">
        <v>45614</v>
      </c>
      <c r="B208" t="s">
        <v>82</v>
      </c>
      <c r="C208" t="s">
        <v>83</v>
      </c>
      <c r="D208">
        <v>32</v>
      </c>
      <c r="E208">
        <v>73920</v>
      </c>
      <c r="J208" t="str">
        <f>TEXT(RTN[[#This Row],[DATE]],"mmm")</f>
        <v>Nov</v>
      </c>
    </row>
    <row r="209" spans="1:10" x14ac:dyDescent="0.25">
      <c r="A209" s="1">
        <v>45614</v>
      </c>
      <c r="B209" t="s">
        <v>137</v>
      </c>
      <c r="C209" t="s">
        <v>98</v>
      </c>
      <c r="D209">
        <v>20</v>
      </c>
      <c r="E209">
        <v>45770</v>
      </c>
      <c r="I209">
        <v>2000</v>
      </c>
      <c r="J209" t="str">
        <f>TEXT(RTN[[#This Row],[DATE]],"mmm")</f>
        <v>Nov</v>
      </c>
    </row>
    <row r="210" spans="1:10" x14ac:dyDescent="0.25">
      <c r="A210" s="1">
        <v>45614</v>
      </c>
      <c r="B210" t="s">
        <v>158</v>
      </c>
      <c r="C210" t="s">
        <v>81</v>
      </c>
      <c r="D210">
        <v>40</v>
      </c>
      <c r="E210">
        <v>83550</v>
      </c>
      <c r="F210">
        <v>433575</v>
      </c>
      <c r="G210">
        <v>80472</v>
      </c>
      <c r="H210">
        <v>4000</v>
      </c>
      <c r="I210">
        <v>5000</v>
      </c>
      <c r="J210" t="str">
        <f>TEXT(RTN[[#This Row],[DATE]],"mmm")</f>
        <v>Nov</v>
      </c>
    </row>
    <row r="211" spans="1:10" x14ac:dyDescent="0.25">
      <c r="A211" s="1">
        <v>45615</v>
      </c>
      <c r="B211" t="s">
        <v>151</v>
      </c>
      <c r="C211" t="s">
        <v>35</v>
      </c>
      <c r="D211">
        <v>39</v>
      </c>
      <c r="E211">
        <v>84600</v>
      </c>
      <c r="J211" t="str">
        <f>TEXT(RTN[[#This Row],[DATE]],"mmm")</f>
        <v>Nov</v>
      </c>
    </row>
    <row r="212" spans="1:10" x14ac:dyDescent="0.25">
      <c r="A212" s="1">
        <v>45616</v>
      </c>
      <c r="B212" t="s">
        <v>159</v>
      </c>
      <c r="C212" t="s">
        <v>160</v>
      </c>
      <c r="D212">
        <v>107</v>
      </c>
      <c r="E212">
        <v>222240</v>
      </c>
      <c r="I212">
        <v>2000</v>
      </c>
      <c r="J212" t="str">
        <f>TEXT(RTN[[#This Row],[DATE]],"mmm")</f>
        <v>Nov</v>
      </c>
    </row>
    <row r="213" spans="1:10" x14ac:dyDescent="0.25">
      <c r="A213" s="1">
        <v>45616</v>
      </c>
      <c r="B213" t="s">
        <v>146</v>
      </c>
      <c r="C213" t="s">
        <v>69</v>
      </c>
      <c r="D213">
        <v>30</v>
      </c>
      <c r="E213">
        <v>61800</v>
      </c>
      <c r="I213">
        <v>3000</v>
      </c>
      <c r="J213" t="str">
        <f>TEXT(RTN[[#This Row],[DATE]],"mmm")</f>
        <v>Nov</v>
      </c>
    </row>
    <row r="214" spans="1:10" x14ac:dyDescent="0.25">
      <c r="A214" s="1">
        <v>45617</v>
      </c>
      <c r="B214" t="s">
        <v>161</v>
      </c>
      <c r="C214" t="s">
        <v>117</v>
      </c>
      <c r="D214">
        <v>56</v>
      </c>
      <c r="E214">
        <v>118400</v>
      </c>
      <c r="F214">
        <v>183800</v>
      </c>
      <c r="G214">
        <v>109200</v>
      </c>
      <c r="H214">
        <v>4000</v>
      </c>
      <c r="J214" t="str">
        <f>TEXT(RTN[[#This Row],[DATE]],"mmm")</f>
        <v>Nov</v>
      </c>
    </row>
    <row r="215" spans="1:10" x14ac:dyDescent="0.25">
      <c r="A215" s="1">
        <v>45617</v>
      </c>
      <c r="B215" t="s">
        <v>144</v>
      </c>
      <c r="C215" t="s">
        <v>37</v>
      </c>
      <c r="D215">
        <v>41</v>
      </c>
      <c r="E215">
        <v>136000</v>
      </c>
      <c r="J215" t="str">
        <f>TEXT(RTN[[#This Row],[DATE]],"mmm")</f>
        <v>Nov</v>
      </c>
    </row>
    <row r="216" spans="1:10" x14ac:dyDescent="0.25">
      <c r="A216" s="1">
        <v>45618</v>
      </c>
      <c r="B216" t="s">
        <v>159</v>
      </c>
      <c r="C216" t="s">
        <v>166</v>
      </c>
      <c r="D216">
        <v>34</v>
      </c>
      <c r="E216">
        <v>34650</v>
      </c>
      <c r="I216">
        <v>2000</v>
      </c>
      <c r="J216" t="str">
        <f>TEXT(RTN[[#This Row],[DATE]],"mmm")</f>
        <v>Nov</v>
      </c>
    </row>
    <row r="217" spans="1:10" x14ac:dyDescent="0.25">
      <c r="A217" s="1">
        <v>45617</v>
      </c>
      <c r="B217" t="s">
        <v>34</v>
      </c>
      <c r="C217" t="s">
        <v>35</v>
      </c>
      <c r="D217">
        <v>73</v>
      </c>
      <c r="E217">
        <v>115000</v>
      </c>
      <c r="J217" t="str">
        <f>TEXT(RTN[[#This Row],[DATE]],"mmm")</f>
        <v>Nov</v>
      </c>
    </row>
    <row r="218" spans="1:10" x14ac:dyDescent="0.25">
      <c r="A218" s="1">
        <v>45617</v>
      </c>
      <c r="B218" t="s">
        <v>34</v>
      </c>
      <c r="C218" t="s">
        <v>35</v>
      </c>
      <c r="D218">
        <v>24</v>
      </c>
      <c r="E218">
        <v>37600</v>
      </c>
      <c r="J218" t="str">
        <f>TEXT(RTN[[#This Row],[DATE]],"mmm")</f>
        <v>Nov</v>
      </c>
    </row>
    <row r="219" spans="1:10" x14ac:dyDescent="0.25">
      <c r="A219" s="1">
        <v>45618</v>
      </c>
      <c r="B219" t="s">
        <v>159</v>
      </c>
      <c r="C219" t="s">
        <v>166</v>
      </c>
      <c r="D219">
        <v>5</v>
      </c>
      <c r="E219">
        <v>10790</v>
      </c>
      <c r="F219">
        <v>197900</v>
      </c>
      <c r="G219">
        <v>96660</v>
      </c>
      <c r="H219">
        <v>4000</v>
      </c>
      <c r="J219" t="str">
        <f>TEXT(RTN[[#This Row],[DATE]],"mmm")</f>
        <v>Nov</v>
      </c>
    </row>
    <row r="220" spans="1:10" x14ac:dyDescent="0.25">
      <c r="A220" t="s">
        <v>162</v>
      </c>
      <c r="D220">
        <f>SUBTOTAL(109,RTN[BOX])</f>
        <v>6258</v>
      </c>
      <c r="E220">
        <f>SUBTOTAL(109,RTN[SALES AMOUNT])</f>
        <v>12333450</v>
      </c>
      <c r="F220">
        <f>SUBTOTAL(109,RTN[PURCHASE])</f>
        <v>9562469</v>
      </c>
      <c r="G220">
        <f>SUBTOTAL(109,RTN[RENT CUT])</f>
        <v>3400119</v>
      </c>
      <c r="H220">
        <f>SUBTOTAL(109,RTN[LINE CUT])</f>
        <v>120000</v>
      </c>
      <c r="I220">
        <f>SUBTOTAL(109,RTN[ADVANCE CUT])</f>
        <v>77000</v>
      </c>
    </row>
  </sheetData>
  <mergeCells count="1">
    <mergeCell ref="A1:I3"/>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568F7-A5CB-4D60-A189-4A412D36E786}">
  <dimension ref="P15"/>
  <sheetViews>
    <sheetView showGridLines="0" tabSelected="1" zoomScale="82" zoomScaleNormal="142" workbookViewId="0">
      <selection activeCell="U3" sqref="U3"/>
    </sheetView>
  </sheetViews>
  <sheetFormatPr defaultRowHeight="15" x14ac:dyDescent="0.25"/>
  <sheetData>
    <row r="15" spans="16:16" x14ac:dyDescent="0.25">
      <c r="P1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SAMPLES</vt:lpstr>
      <vt:lpstr>Sheet1</vt:lpstr>
      <vt:lpstr>RTN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irfanpattu00@gmail.com</dc:creator>
  <cp:lastModifiedBy>irfanpattu00@gmail.com</cp:lastModifiedBy>
  <dcterms:created xsi:type="dcterms:W3CDTF">2024-11-25T07:46:07Z</dcterms:created>
  <dcterms:modified xsi:type="dcterms:W3CDTF">2024-11-26T11:54:58Z</dcterms:modified>
</cp:coreProperties>
</file>