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aji\Speeduino\Schematic\PJSC_v1.0\"/>
    </mc:Choice>
  </mc:AlternateContent>
  <bookViews>
    <workbookView xWindow="0" yWindow="0" windowWidth="23040" windowHeight="9408"/>
  </bookViews>
  <sheets>
    <sheet name="Parts List" sheetId="1" r:id="rId1"/>
    <sheet name="Parts List for ver0.4" sheetId="3" r:id="rId2"/>
  </sheets>
  <calcPr calcId="152511"/>
</workbook>
</file>

<file path=xl/calcChain.xml><?xml version="1.0" encoding="utf-8"?>
<calcChain xmlns="http://schemas.openxmlformats.org/spreadsheetml/2006/main">
  <c r="O50" i="3" l="1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9" i="1"/>
  <c r="N39" i="1"/>
  <c r="O38" i="1"/>
  <c r="N38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N37" i="1"/>
  <c r="O37" i="1"/>
  <c r="O51" i="3" l="1"/>
  <c r="N51" i="3"/>
  <c r="I51" i="3"/>
  <c r="O36" i="3"/>
  <c r="N36" i="3"/>
  <c r="I36" i="3"/>
  <c r="M35" i="3"/>
  <c r="O35" i="3" s="1"/>
  <c r="I35" i="3"/>
  <c r="O34" i="3"/>
  <c r="N34" i="3"/>
  <c r="I34" i="3"/>
  <c r="O33" i="3"/>
  <c r="N33" i="3"/>
  <c r="I33" i="3"/>
  <c r="O32" i="3"/>
  <c r="N32" i="3"/>
  <c r="I32" i="3"/>
  <c r="R30" i="3"/>
  <c r="Q30" i="3"/>
  <c r="O30" i="3"/>
  <c r="N30" i="3"/>
  <c r="I30" i="3"/>
  <c r="R29" i="3"/>
  <c r="Q29" i="3"/>
  <c r="N29" i="3"/>
  <c r="I29" i="3"/>
  <c r="B29" i="3"/>
  <c r="O29" i="3" s="1"/>
  <c r="R28" i="3"/>
  <c r="Q28" i="3"/>
  <c r="O28" i="3"/>
  <c r="N28" i="3"/>
  <c r="I28" i="3"/>
  <c r="B28" i="3"/>
  <c r="R27" i="3"/>
  <c r="Q26" i="3"/>
  <c r="N26" i="3"/>
  <c r="I26" i="3"/>
  <c r="B26" i="3"/>
  <c r="O26" i="3" s="1"/>
  <c r="A26" i="3"/>
  <c r="O25" i="3"/>
  <c r="B25" i="3"/>
  <c r="A25" i="3"/>
  <c r="I25" i="3" s="1"/>
  <c r="Q24" i="3"/>
  <c r="N24" i="3"/>
  <c r="I24" i="3"/>
  <c r="B24" i="3"/>
  <c r="O24" i="3" s="1"/>
  <c r="A24" i="3"/>
  <c r="Q23" i="3"/>
  <c r="B23" i="3"/>
  <c r="O23" i="3" s="1"/>
  <c r="A23" i="3"/>
  <c r="N23" i="3" s="1"/>
  <c r="R22" i="3"/>
  <c r="Q22" i="3"/>
  <c r="O22" i="3"/>
  <c r="N22" i="3"/>
  <c r="I22" i="3"/>
  <c r="B22" i="3"/>
  <c r="R21" i="3"/>
  <c r="Q21" i="3"/>
  <c r="N21" i="3"/>
  <c r="I21" i="3"/>
  <c r="B21" i="3"/>
  <c r="O21" i="3" s="1"/>
  <c r="A21" i="3"/>
  <c r="Q20" i="3"/>
  <c r="B20" i="3"/>
  <c r="O20" i="3" s="1"/>
  <c r="A20" i="3"/>
  <c r="N20" i="3" s="1"/>
  <c r="O19" i="3"/>
  <c r="B19" i="3"/>
  <c r="A19" i="3"/>
  <c r="R19" i="3" s="1"/>
  <c r="R18" i="3"/>
  <c r="O18" i="3"/>
  <c r="N18" i="3"/>
  <c r="I18" i="3"/>
  <c r="B18" i="3"/>
  <c r="A18" i="3"/>
  <c r="Q18" i="3" s="1"/>
  <c r="R17" i="3"/>
  <c r="Q17" i="3"/>
  <c r="N17" i="3"/>
  <c r="I17" i="3"/>
  <c r="B17" i="3"/>
  <c r="O17" i="3" s="1"/>
  <c r="A17" i="3"/>
  <c r="Q16" i="3"/>
  <c r="B16" i="3"/>
  <c r="O16" i="3" s="1"/>
  <c r="A16" i="3"/>
  <c r="N16" i="3" s="1"/>
  <c r="R15" i="3"/>
  <c r="Q14" i="3"/>
  <c r="B14" i="3"/>
  <c r="O14" i="3" s="1"/>
  <c r="A14" i="3"/>
  <c r="N14" i="3" s="1"/>
  <c r="R13" i="3"/>
  <c r="Q13" i="3"/>
  <c r="R12" i="3"/>
  <c r="Q12" i="3"/>
  <c r="O12" i="3"/>
  <c r="N12" i="3"/>
  <c r="I12" i="3"/>
  <c r="R11" i="3"/>
  <c r="Q11" i="3"/>
  <c r="O11" i="3"/>
  <c r="N11" i="3"/>
  <c r="I11" i="3"/>
  <c r="R10" i="3"/>
  <c r="Q10" i="3"/>
  <c r="O10" i="3"/>
  <c r="N10" i="3"/>
  <c r="I10" i="3"/>
  <c r="R9" i="3"/>
  <c r="Q9" i="3"/>
  <c r="R8" i="3"/>
  <c r="O8" i="3"/>
  <c r="N8" i="3"/>
  <c r="I8" i="3"/>
  <c r="B8" i="3"/>
  <c r="A8" i="3"/>
  <c r="Q8" i="3" s="1"/>
  <c r="R7" i="3"/>
  <c r="R6" i="3"/>
  <c r="O6" i="3"/>
  <c r="N6" i="3"/>
  <c r="I6" i="3"/>
  <c r="B6" i="3"/>
  <c r="A6" i="3"/>
  <c r="Q6" i="3" s="1"/>
  <c r="R5" i="3"/>
  <c r="Q5" i="3"/>
  <c r="N5" i="3"/>
  <c r="I5" i="3"/>
  <c r="B5" i="3"/>
  <c r="O5" i="3" s="1"/>
  <c r="A5" i="3"/>
  <c r="Q4" i="3"/>
  <c r="B4" i="3"/>
  <c r="O4" i="3" s="1"/>
  <c r="A4" i="3"/>
  <c r="N4" i="3" s="1"/>
  <c r="O3" i="3"/>
  <c r="B3" i="3"/>
  <c r="A3" i="3"/>
  <c r="R3" i="3" s="1"/>
  <c r="Q2" i="3"/>
  <c r="O52" i="3" l="1"/>
  <c r="N3" i="3"/>
  <c r="N19" i="3"/>
  <c r="N25" i="3"/>
  <c r="Q3" i="3"/>
  <c r="I4" i="3"/>
  <c r="R4" i="3"/>
  <c r="I14" i="3"/>
  <c r="R14" i="3"/>
  <c r="I16" i="3"/>
  <c r="R16" i="3"/>
  <c r="Q19" i="3"/>
  <c r="I20" i="3"/>
  <c r="R20" i="3"/>
  <c r="I23" i="3"/>
  <c r="R23" i="3"/>
  <c r="Q25" i="3"/>
  <c r="N35" i="3"/>
  <c r="I3" i="3"/>
  <c r="I19" i="3"/>
  <c r="M35" i="1"/>
  <c r="O35" i="1" s="1"/>
  <c r="I35" i="1"/>
  <c r="N35" i="1" l="1"/>
  <c r="N52" i="3"/>
  <c r="O51" i="1"/>
  <c r="O36" i="1"/>
  <c r="O34" i="1"/>
  <c r="O33" i="1"/>
  <c r="O32" i="1"/>
  <c r="O30" i="1"/>
  <c r="O12" i="1"/>
  <c r="O11" i="1"/>
  <c r="O10" i="1"/>
  <c r="N51" i="1"/>
  <c r="N36" i="1"/>
  <c r="N34" i="1"/>
  <c r="N33" i="1"/>
  <c r="N32" i="1"/>
  <c r="N30" i="1"/>
  <c r="N29" i="1"/>
  <c r="N28" i="1"/>
  <c r="N22" i="1"/>
  <c r="N12" i="1"/>
  <c r="N11" i="1"/>
  <c r="N10" i="1"/>
  <c r="I36" i="1"/>
  <c r="I33" i="1"/>
  <c r="B26" i="1" l="1"/>
  <c r="O26" i="1" s="1"/>
  <c r="A26" i="1"/>
  <c r="B25" i="1"/>
  <c r="O25" i="1" s="1"/>
  <c r="A25" i="1"/>
  <c r="N25" i="1" s="1"/>
  <c r="Q26" i="1" l="1"/>
  <c r="N26" i="1"/>
  <c r="I26" i="1"/>
  <c r="Q25" i="1"/>
  <c r="I25" i="1"/>
  <c r="I51" i="1"/>
  <c r="B24" i="1"/>
  <c r="O24" i="1" s="1"/>
  <c r="I34" i="1"/>
  <c r="I32" i="1"/>
  <c r="I30" i="1"/>
  <c r="I29" i="1"/>
  <c r="I28" i="1"/>
  <c r="I22" i="1"/>
  <c r="I12" i="1"/>
  <c r="I11" i="1"/>
  <c r="I10" i="1"/>
  <c r="B21" i="1"/>
  <c r="O21" i="1" s="1"/>
  <c r="A21" i="1"/>
  <c r="R21" i="1" l="1"/>
  <c r="N21" i="1"/>
  <c r="I21" i="1"/>
  <c r="Q21" i="1"/>
  <c r="R30" i="1"/>
  <c r="Q30" i="1"/>
  <c r="R29" i="1"/>
  <c r="Q29" i="1"/>
  <c r="B29" i="1"/>
  <c r="O29" i="1" s="1"/>
  <c r="R28" i="1"/>
  <c r="Q28" i="1"/>
  <c r="B28" i="1"/>
  <c r="O28" i="1" s="1"/>
  <c r="R27" i="1"/>
  <c r="A24" i="1"/>
  <c r="N24" i="1" s="1"/>
  <c r="B23" i="1"/>
  <c r="O23" i="1" s="1"/>
  <c r="A23" i="1"/>
  <c r="N23" i="1" s="1"/>
  <c r="R22" i="1"/>
  <c r="Q22" i="1"/>
  <c r="B22" i="1"/>
  <c r="O22" i="1" s="1"/>
  <c r="B20" i="1"/>
  <c r="O20" i="1" s="1"/>
  <c r="A20" i="1"/>
  <c r="N20" i="1" s="1"/>
  <c r="B19" i="1"/>
  <c r="O19" i="1" s="1"/>
  <c r="A19" i="1"/>
  <c r="N19" i="1" s="1"/>
  <c r="B18" i="1"/>
  <c r="O18" i="1" s="1"/>
  <c r="A18" i="1"/>
  <c r="N18" i="1" s="1"/>
  <c r="B17" i="1"/>
  <c r="O17" i="1" s="1"/>
  <c r="A17" i="1"/>
  <c r="B16" i="1"/>
  <c r="O16" i="1" s="1"/>
  <c r="A16" i="1"/>
  <c r="N16" i="1" s="1"/>
  <c r="R15" i="1"/>
  <c r="B14" i="1"/>
  <c r="O14" i="1" s="1"/>
  <c r="A14" i="1"/>
  <c r="R13" i="1"/>
  <c r="Q13" i="1"/>
  <c r="R12" i="1"/>
  <c r="Q12" i="1"/>
  <c r="R11" i="1"/>
  <c r="Q11" i="1"/>
  <c r="R10" i="1"/>
  <c r="Q10" i="1"/>
  <c r="R9" i="1"/>
  <c r="Q9" i="1"/>
  <c r="B8" i="1"/>
  <c r="O8" i="1" s="1"/>
  <c r="A8" i="1"/>
  <c r="N8" i="1" s="1"/>
  <c r="R7" i="1"/>
  <c r="B6" i="1"/>
  <c r="O6" i="1" s="1"/>
  <c r="A6" i="1"/>
  <c r="N6" i="1" s="1"/>
  <c r="B5" i="1"/>
  <c r="O5" i="1" s="1"/>
  <c r="A5" i="1"/>
  <c r="B4" i="1"/>
  <c r="O4" i="1" s="1"/>
  <c r="A4" i="1"/>
  <c r="B3" i="1"/>
  <c r="O3" i="1" s="1"/>
  <c r="A3" i="1"/>
  <c r="N3" i="1" s="1"/>
  <c r="Q2" i="1"/>
  <c r="N14" i="1" l="1"/>
  <c r="R17" i="1"/>
  <c r="N17" i="1"/>
  <c r="N4" i="1"/>
  <c r="R5" i="1"/>
  <c r="N5" i="1"/>
  <c r="R16" i="1"/>
  <c r="Q6" i="1"/>
  <c r="I6" i="1"/>
  <c r="I5" i="1"/>
  <c r="R6" i="1"/>
  <c r="R23" i="1"/>
  <c r="I23" i="1"/>
  <c r="Q24" i="1"/>
  <c r="I24" i="1"/>
  <c r="R14" i="1"/>
  <c r="I14" i="1"/>
  <c r="I20" i="1"/>
  <c r="R20" i="1"/>
  <c r="Q17" i="1"/>
  <c r="I17" i="1"/>
  <c r="R19" i="1"/>
  <c r="I19" i="1"/>
  <c r="I3" i="1"/>
  <c r="R4" i="1"/>
  <c r="I4" i="1"/>
  <c r="I8" i="1"/>
  <c r="I16" i="1"/>
  <c r="I18" i="1"/>
  <c r="Q8" i="1"/>
  <c r="R3" i="1"/>
  <c r="Q5" i="1"/>
  <c r="R8" i="1"/>
  <c r="Q16" i="1"/>
  <c r="R18" i="1"/>
  <c r="Q20" i="1"/>
  <c r="Q3" i="1"/>
  <c r="Q18" i="1"/>
  <c r="Q4" i="1"/>
  <c r="Q14" i="1"/>
  <c r="Q19" i="1"/>
  <c r="Q23" i="1"/>
  <c r="O52" i="1" l="1"/>
  <c r="N52" i="1"/>
</calcChain>
</file>

<file path=xl/comments1.xml><?xml version="1.0" encoding="utf-8"?>
<comments xmlns="http://schemas.openxmlformats.org/spreadsheetml/2006/main">
  <authors>
    <author>Josh Stewart</author>
  </authors>
  <commentList>
    <comment ref="C20" authorId="0" shapeId="0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D20" authorId="0" shapeId="0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C21" authorId="0" shapeId="0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D21" authorId="0" shapeId="0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C20" authorId="0" shapeId="0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D20" authorId="0" shapeId="0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C21" authorId="0" shapeId="0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  <comment ref="D21" authorId="0" shapeId="0">
      <text>
        <r>
          <rPr>
            <b/>
            <sz val="9"/>
            <color indexed="8"/>
            <rFont val="Calibri"/>
            <family val="3"/>
            <charset val="128"/>
          </rPr>
          <t>Josh Stewart:</t>
        </r>
        <r>
          <rPr>
            <sz val="9"/>
            <color indexed="8"/>
            <rFont val="Calibri"/>
            <family val="3"/>
            <charset val="128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<sst xmlns="http://schemas.openxmlformats.org/spreadsheetml/2006/main" count="672" uniqueCount="225">
  <si>
    <t>QTY Full</t>
  </si>
  <si>
    <t>Qty 2 Channel</t>
  </si>
  <si>
    <t>Board Reference Full</t>
  </si>
  <si>
    <t>Board Reference 2 Channel</t>
  </si>
  <si>
    <t>Value</t>
  </si>
  <si>
    <t>Type</t>
  </si>
  <si>
    <t>Information</t>
  </si>
  <si>
    <t>Included</t>
  </si>
  <si>
    <t>CTM QTY</t>
  </si>
  <si>
    <t>Manufacturer</t>
  </si>
  <si>
    <t>Model#</t>
  </si>
  <si>
    <t>Note</t>
  </si>
  <si>
    <t>General Description</t>
  </si>
  <si>
    <t>C1,C2,C3,C4,C5,C6,C9,C11,C13,C15,C17,C19,C21</t>
  </si>
  <si>
    <t>0.1uF</t>
  </si>
  <si>
    <t>Ceramic</t>
  </si>
  <si>
    <t>TDK</t>
  </si>
  <si>
    <t>Y</t>
  </si>
  <si>
    <t>C10,C12,C14,C16,C18,C20,C22</t>
  </si>
  <si>
    <t>0.22uF</t>
  </si>
  <si>
    <r>
      <t>積層セラミックコンデンサ</t>
    </r>
    <r>
      <rPr>
        <sz val="10"/>
        <color indexed="8"/>
        <rFont val="Liberation Sans"/>
        <family val="3"/>
      </rPr>
      <t xml:space="preserve"> 0.22uF 50V 10%</t>
    </r>
    <rPh sb="0" eb="27">
      <t>セキソウ</t>
    </rPh>
    <phoneticPr fontId="23"/>
  </si>
  <si>
    <t>C7</t>
  </si>
  <si>
    <t>10uF</t>
  </si>
  <si>
    <t>aluminum electrolytic</t>
  </si>
  <si>
    <t>C8</t>
  </si>
  <si>
    <t>33uF</t>
  </si>
  <si>
    <t>D1</t>
  </si>
  <si>
    <t>1N5919BG Zener</t>
  </si>
  <si>
    <t>DIODE ZENER 5.6V 3W AXIAL</t>
  </si>
  <si>
    <t>DO-41</t>
  </si>
  <si>
    <t>Q1,Q2,Q3,Q4</t>
  </si>
  <si>
    <t>Q1,Q2</t>
  </si>
  <si>
    <t>2SK2925L-E
10A MOSFET N-CH</t>
  </si>
  <si>
    <t>MOSFET N-CH 60V DPAK (L)</t>
  </si>
  <si>
    <t>DPAK (L)</t>
  </si>
  <si>
    <t>RENESAS</t>
  </si>
  <si>
    <t>2SK2925L</t>
  </si>
  <si>
    <t>R1,R2,R3,R4,R5,R6,R11,R12</t>
  </si>
  <si>
    <t>10k</t>
  </si>
  <si>
    <r>
      <t>カーボン被膜抵抗</t>
    </r>
    <r>
      <rPr>
        <sz val="10"/>
        <color indexed="8"/>
        <rFont val="Liberation Sans"/>
        <family val="3"/>
      </rPr>
      <t xml:space="preserve"> 10.0K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3">
      <t>ヒマクテイコウ</t>
    </rPh>
    <phoneticPr fontId="23"/>
  </si>
  <si>
    <t>R15,R17,R19,R21,R24,R26</t>
  </si>
  <si>
    <t>1k</t>
  </si>
  <si>
    <r>
      <t>カーボン被膜抵抗</t>
    </r>
    <r>
      <rPr>
        <sz val="10"/>
        <color indexed="8"/>
        <rFont val="Liberation Sans"/>
        <family val="3"/>
      </rPr>
      <t xml:space="preserve"> 1.0K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2">
      <t>ヒマクテイコウ</t>
    </rPh>
    <phoneticPr fontId="23"/>
  </si>
  <si>
    <t>R16,R18,R20,R22,R23,R25</t>
  </si>
  <si>
    <t>100k</t>
  </si>
  <si>
    <r>
      <t>カーボン被膜抵抗</t>
    </r>
    <r>
      <rPr>
        <sz val="10"/>
        <color indexed="8"/>
        <rFont val="Liberation Sans"/>
        <family val="3"/>
      </rPr>
      <t xml:space="preserve"> 100K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2">
      <t>ヒマクテイコウ</t>
    </rPh>
    <phoneticPr fontId="23"/>
  </si>
  <si>
    <t>R7,R8,R9,R10</t>
  </si>
  <si>
    <t>1M</t>
  </si>
  <si>
    <r>
      <t>カーボン被膜抵抗</t>
    </r>
    <r>
      <rPr>
        <sz val="10"/>
        <color indexed="8"/>
        <rFont val="Liberation Sans"/>
        <family val="3"/>
      </rPr>
      <t xml:space="preserve"> 1M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0">
      <t>ヒマクテイコウ</t>
    </rPh>
    <phoneticPr fontId="23"/>
  </si>
  <si>
    <t>R27,R28,R29,R30,R32,R34,R37</t>
  </si>
  <si>
    <r>
      <t>カーボン被膜抵抗</t>
    </r>
    <r>
      <rPr>
        <sz val="10"/>
        <color indexed="8"/>
        <rFont val="Liberation Sans"/>
        <family val="3"/>
      </rPr>
      <t xml:space="preserve"> 470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0" eb="41">
      <t>ヒマクテイコウ</t>
    </rPh>
    <phoneticPr fontId="23"/>
  </si>
  <si>
    <t>R35</t>
  </si>
  <si>
    <t>3.9k</t>
  </si>
  <si>
    <r>
      <t>金属皮膜抵抗</t>
    </r>
    <r>
      <rPr>
        <sz val="10"/>
        <color indexed="8"/>
        <rFont val="Liberation Sans"/>
        <family val="3"/>
      </rPr>
      <t xml:space="preserve"> 3.9K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1% 1.7 (Dia.) x 3.4mm</t>
    </r>
    <rPh sb="0" eb="39">
      <t>キンゾクヒマクテイコウ</t>
    </rPh>
    <phoneticPr fontId="23"/>
  </si>
  <si>
    <t>R36</t>
  </si>
  <si>
    <r>
      <t>金属皮膜抵抗</t>
    </r>
    <r>
      <rPr>
        <sz val="10"/>
        <color indexed="8"/>
        <rFont val="Liberation Sans"/>
        <family val="3"/>
      </rPr>
      <t xml:space="preserve"> 1.0K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1% 1.7 (Dia.) x 3.4mm</t>
    </r>
    <rPh sb="0" eb="39">
      <t>キンゾクヒマクテイコウ</t>
    </rPh>
    <phoneticPr fontId="23"/>
  </si>
  <si>
    <t>R31,R33</t>
  </si>
  <si>
    <t>2.49k</t>
  </si>
  <si>
    <r>
      <t>金属皮膜抵抗</t>
    </r>
    <r>
      <rPr>
        <sz val="10"/>
        <color indexed="8"/>
        <rFont val="Liberation Sans"/>
        <family val="3"/>
      </rPr>
      <t xml:space="preserve"> 2.49K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1% 2.3 (Dia.) x 7.1mm</t>
    </r>
    <rPh sb="0" eb="40">
      <t>キンゾクヒマクテイコウ</t>
    </rPh>
    <phoneticPr fontId="23"/>
  </si>
  <si>
    <t>U3</t>
  </si>
  <si>
    <t>TA7805HF</t>
  </si>
  <si>
    <r>
      <t>３端子レギュレーター</t>
    </r>
    <r>
      <rPr>
        <sz val="10"/>
        <color indexed="8"/>
        <rFont val="Liberation Sans"/>
        <family val="3"/>
      </rPr>
      <t xml:space="preserve"> TA7805-1A HSIP</t>
    </r>
    <rPh sb="0" eb="25">
      <t>タンシ</t>
    </rPh>
    <phoneticPr fontId="23"/>
  </si>
  <si>
    <t>HSIP</t>
  </si>
  <si>
    <t>U2</t>
  </si>
  <si>
    <t>SI4900DY</t>
  </si>
  <si>
    <r>
      <t>デュアル</t>
    </r>
    <r>
      <rPr>
        <sz val="10"/>
        <color indexed="8"/>
        <rFont val="Liberation Sans"/>
        <family val="3"/>
      </rPr>
      <t>MOS-FET 3A DUAL 8-SOP</t>
    </r>
  </si>
  <si>
    <t>8-SOP</t>
  </si>
  <si>
    <t>U1</t>
  </si>
  <si>
    <t>NJM2902D</t>
  </si>
  <si>
    <t>4circuit OP Amp 2902D 8-DIP</t>
  </si>
  <si>
    <t>8-DIP</t>
  </si>
  <si>
    <t>Case</t>
  </si>
  <si>
    <t>Printed Circuit Board</t>
  </si>
  <si>
    <t>Meduino Mega2560 Pro Mini R3</t>
  </si>
  <si>
    <t>Total of Materials:Cost to Manufacture</t>
  </si>
  <si>
    <t>Not including shipping or sales tax</t>
  </si>
  <si>
    <t>J1</t>
    <phoneticPr fontId="23"/>
  </si>
  <si>
    <t>J1</t>
    <phoneticPr fontId="23"/>
  </si>
  <si>
    <t>Height 5.0mm</t>
    <phoneticPr fontId="23"/>
  </si>
  <si>
    <t>2x14P 5.0mm</t>
    <phoneticPr fontId="23"/>
  </si>
  <si>
    <t>ロープロファイルピンソケット 2x14P 5.0mm</t>
    <phoneticPr fontId="23"/>
  </si>
  <si>
    <t>95x72mm</t>
    <phoneticPr fontId="23"/>
  </si>
  <si>
    <t>十字ユニバーサル基板 95x72mm 板厚1.2mm ガラスコンポジット</t>
    <rPh sb="0" eb="2">
      <t>ジュウジ</t>
    </rPh>
    <rPh sb="8" eb="10">
      <t>キバン</t>
    </rPh>
    <rPh sb="19" eb="20">
      <t>イタ</t>
    </rPh>
    <rPh sb="20" eb="21">
      <t>アツ</t>
    </rPh>
    <phoneticPr fontId="23"/>
  </si>
  <si>
    <t>JP Yen</t>
    <phoneticPr fontId="23"/>
  </si>
  <si>
    <t>Akizuki Denshi Price (JPY)</t>
    <phoneticPr fontId="23"/>
  </si>
  <si>
    <t>SY-95</t>
    <phoneticPr fontId="23"/>
  </si>
  <si>
    <t>タカチ</t>
    <phoneticPr fontId="23"/>
  </si>
  <si>
    <r>
      <t>SW</t>
    </r>
    <r>
      <rPr>
        <sz val="10"/>
        <color indexed="8"/>
        <rFont val="ＭＳ Ｐゴシック"/>
        <family val="3"/>
        <charset val="128"/>
      </rPr>
      <t>型プラスチックケース SY-95 95x58x18mm</t>
    </r>
    <rPh sb="2" eb="3">
      <t>ガタ</t>
    </rPh>
    <phoneticPr fontId="23"/>
  </si>
  <si>
    <t>R15,R17,R24,R26</t>
    <phoneticPr fontId="23"/>
  </si>
  <si>
    <t>R16,R18,R23,R25</t>
    <phoneticPr fontId="23"/>
  </si>
  <si>
    <t>R13,R14</t>
    <phoneticPr fontId="23"/>
  </si>
  <si>
    <r>
      <t>カーボン被膜抵抗</t>
    </r>
    <r>
      <rPr>
        <sz val="10"/>
        <color indexed="8"/>
        <rFont val="Liberation Sans"/>
        <family val="3"/>
      </rPr>
      <t xml:space="preserve"> 430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2.3 (Dia.) x 7.1mm</t>
    </r>
    <rPh sb="4" eb="6">
      <t>ヒマク</t>
    </rPh>
    <rPh sb="6" eb="8">
      <t>テイコウ</t>
    </rPh>
    <phoneticPr fontId="23"/>
  </si>
  <si>
    <t>KOA</t>
    <phoneticPr fontId="23"/>
  </si>
  <si>
    <t>KOA</t>
    <phoneticPr fontId="23"/>
  </si>
  <si>
    <t>KOA</t>
    <phoneticPr fontId="23"/>
  </si>
  <si>
    <t>TOHSHIBA</t>
    <phoneticPr fontId="23"/>
  </si>
  <si>
    <t>NEC</t>
    <phoneticPr fontId="23"/>
  </si>
  <si>
    <t>JRC</t>
    <phoneticPr fontId="23"/>
  </si>
  <si>
    <t>J2</t>
    <phoneticPr fontId="23"/>
  </si>
  <si>
    <t>ロープロファイルピンヘッダ 1x40P 7.7mm</t>
    <phoneticPr fontId="23"/>
  </si>
  <si>
    <t>ロープロファイルピンソケット 14P 5.0mm</t>
    <phoneticPr fontId="23"/>
  </si>
  <si>
    <r>
      <t>カーボン被膜抵抗</t>
    </r>
    <r>
      <rPr>
        <sz val="10"/>
        <color indexed="8"/>
        <rFont val="Liberation Sans"/>
        <family val="3"/>
      </rPr>
      <t xml:space="preserve"> 0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1.7 (Dia.) x 3.4mm</t>
    </r>
    <rPh sb="4" eb="6">
      <t>ヒマク</t>
    </rPh>
    <rPh sb="6" eb="8">
      <t>テイコウ</t>
    </rPh>
    <phoneticPr fontId="23"/>
  </si>
  <si>
    <r>
      <t>カーボン被膜抵抗</t>
    </r>
    <r>
      <rPr>
        <sz val="10"/>
        <color indexed="8"/>
        <rFont val="Liberation Sans"/>
        <family val="3"/>
      </rPr>
      <t xml:space="preserve"> 0</t>
    </r>
    <r>
      <rPr>
        <sz val="10"/>
        <color indexed="8"/>
        <rFont val="ＭＳ Ｐゴシック"/>
        <family val="3"/>
      </rPr>
      <t>Ω</t>
    </r>
    <r>
      <rPr>
        <sz val="10"/>
        <color indexed="8"/>
        <rFont val="Liberation Sans"/>
        <family val="3"/>
      </rPr>
      <t xml:space="preserve"> 1/4W 10% 2.3 (Dia.) x 7.1mm</t>
    </r>
    <rPh sb="4" eb="6">
      <t>ヒマク</t>
    </rPh>
    <rPh sb="6" eb="8">
      <t>テイコウ</t>
    </rPh>
    <phoneticPr fontId="23"/>
  </si>
  <si>
    <t>R38,R39</t>
    <phoneticPr fontId="23"/>
  </si>
  <si>
    <t>R40</t>
    <phoneticPr fontId="23"/>
  </si>
  <si>
    <t>Epalsite</t>
    <phoneticPr fontId="23"/>
  </si>
  <si>
    <r>
      <t>Meduino Mega2560 Pro Mini -
 Arduino Mega2560 R3</t>
    </r>
    <r>
      <rPr>
        <sz val="10"/>
        <color indexed="8"/>
        <rFont val="ＭＳ Ｐゴシック"/>
        <family val="3"/>
        <charset val="128"/>
      </rPr>
      <t>互換コントローラー</t>
    </r>
    <rPh sb="48" eb="50">
      <t>ゴカン</t>
    </rPh>
    <phoneticPr fontId="23"/>
  </si>
  <si>
    <t>Murata</t>
    <phoneticPr fontId="23"/>
  </si>
  <si>
    <t>Murata</t>
    <phoneticPr fontId="23"/>
  </si>
  <si>
    <t>Rubber Bush</t>
  </si>
  <si>
    <t>ラバーブッシュ</t>
    <phoneticPr fontId="23"/>
  </si>
  <si>
    <t>USB connector cover</t>
  </si>
  <si>
    <r>
      <t>USB</t>
    </r>
    <r>
      <rPr>
        <sz val="10"/>
        <color indexed="8"/>
        <rFont val="ＭＳ Ｐゴシック"/>
        <family val="3"/>
        <charset val="128"/>
      </rPr>
      <t>コネクターカバー（</t>
    </r>
    <r>
      <rPr>
        <sz val="10"/>
        <color indexed="8"/>
        <rFont val="Liberation Sans"/>
        <family val="2"/>
      </rPr>
      <t>Mini B</t>
    </r>
    <r>
      <rPr>
        <sz val="10"/>
        <color indexed="8"/>
        <rFont val="ＭＳ Ｐゴシック"/>
        <family val="3"/>
        <charset val="128"/>
      </rPr>
      <t>用）</t>
    </r>
    <rPh sb="18" eb="19">
      <t>ヨウ</t>
    </rPh>
    <phoneticPr fontId="23"/>
  </si>
  <si>
    <t>VND5N07</t>
  </si>
  <si>
    <t>2.54mm 40Pin Header</t>
    <phoneticPr fontId="23"/>
  </si>
  <si>
    <t>1x14P 5.0mm</t>
    <phoneticPr fontId="23"/>
  </si>
  <si>
    <t>CFS1/4C102J</t>
    <phoneticPr fontId="23"/>
  </si>
  <si>
    <t>CFS1/4C103J</t>
    <phoneticPr fontId="23"/>
  </si>
  <si>
    <t>CFS1/4C104J</t>
    <phoneticPr fontId="23"/>
  </si>
  <si>
    <t>CFS1/4C105J</t>
    <phoneticPr fontId="23"/>
  </si>
  <si>
    <t>CFS1/4C471J</t>
    <phoneticPr fontId="23"/>
  </si>
  <si>
    <t>CF1/4C431J</t>
    <phoneticPr fontId="23"/>
  </si>
  <si>
    <t>MFS1/4CCT52-392F</t>
    <phoneticPr fontId="23"/>
  </si>
  <si>
    <t>MF1/4CCT52-2491F</t>
    <phoneticPr fontId="23"/>
  </si>
  <si>
    <t>秋月電子</t>
    <rPh sb="0" eb="2">
      <t>アキヅキ</t>
    </rPh>
    <rPh sb="2" eb="4">
      <t>デンシ</t>
    </rPh>
    <phoneticPr fontId="23"/>
  </si>
  <si>
    <t>AE-SOP8-DIP8</t>
    <phoneticPr fontId="23"/>
  </si>
  <si>
    <t>SOP8-DIP8 変換基板</t>
    <rPh sb="10" eb="12">
      <t>ヘンカン</t>
    </rPh>
    <rPh sb="12" eb="14">
      <t>キバン</t>
    </rPh>
    <phoneticPr fontId="23"/>
  </si>
  <si>
    <t>SOP8-DIP8</t>
    <phoneticPr fontId="23"/>
  </si>
  <si>
    <t>CTM Full Akizuki - Tax includeed</t>
    <phoneticPr fontId="23"/>
  </si>
  <si>
    <t>CTM 2 Ch Akiduki - Tax includeed</t>
    <phoneticPr fontId="23"/>
  </si>
  <si>
    <t>Useconn Electronics Ltd.</t>
    <phoneticPr fontId="23"/>
  </si>
  <si>
    <t>C-01504</t>
    <phoneticPr fontId="23"/>
  </si>
  <si>
    <t>C-00173</t>
    <phoneticPr fontId="23"/>
  </si>
  <si>
    <t>2211S-40G-774</t>
    <phoneticPr fontId="23"/>
  </si>
  <si>
    <t>Neltron Industrial Co., Ltd.</t>
    <phoneticPr fontId="23"/>
  </si>
  <si>
    <t>Akizuki Order</t>
    <phoneticPr fontId="23"/>
  </si>
  <si>
    <t>Y</t>
    <phoneticPr fontId="23"/>
  </si>
  <si>
    <t>Y</t>
    <phoneticPr fontId="23"/>
  </si>
  <si>
    <t>RDEF11H104Z0K1H01B</t>
    <phoneticPr fontId="23"/>
  </si>
  <si>
    <r>
      <t>積層セラミックコンデンサ</t>
    </r>
    <r>
      <rPr>
        <sz val="10"/>
        <color indexed="8"/>
        <rFont val="Liberation Sans"/>
        <family val="3"/>
      </rPr>
      <t xml:space="preserve"> 0.1uF 50V 20%</t>
    </r>
    <rPh sb="0" eb="2">
      <t>セキソウ</t>
    </rPh>
    <phoneticPr fontId="23"/>
  </si>
  <si>
    <t>RDER71H224K1K1H03B</t>
    <phoneticPr fontId="23"/>
  </si>
  <si>
    <r>
      <t>電解コンデンサ</t>
    </r>
    <r>
      <rPr>
        <sz val="10"/>
        <color indexed="8"/>
        <rFont val="Liberation Sans"/>
        <family val="3"/>
      </rPr>
      <t xml:space="preserve"> 10uF 50V 85</t>
    </r>
    <r>
      <rPr>
        <sz val="10"/>
        <color indexed="8"/>
        <rFont val="ＭＳ Ｐゴシック"/>
        <family val="3"/>
      </rPr>
      <t>℃</t>
    </r>
    <r>
      <rPr>
        <sz val="10"/>
        <color indexed="8"/>
        <rFont val="Liberation Sans"/>
        <family val="3"/>
      </rPr>
      <t xml:space="preserve"> 10%</t>
    </r>
    <rPh sb="0" eb="2">
      <t>デンカイ</t>
    </rPh>
    <phoneticPr fontId="23"/>
  </si>
  <si>
    <r>
      <t xml:space="preserve"> </t>
    </r>
    <r>
      <rPr>
        <sz val="10"/>
        <color indexed="8"/>
        <rFont val="ＭＳ Ｐゴシック"/>
        <family val="2"/>
      </rPr>
      <t>電解コンデンサ</t>
    </r>
    <r>
      <rPr>
        <sz val="10"/>
        <color indexed="8"/>
        <rFont val="Liberation Sans"/>
        <family val="2"/>
      </rPr>
      <t xml:space="preserve"> 33UF 35V 85</t>
    </r>
    <r>
      <rPr>
        <sz val="10"/>
        <color indexed="8"/>
        <rFont val="ＭＳ Ｐゴシック"/>
        <family val="2"/>
      </rPr>
      <t>℃</t>
    </r>
    <r>
      <rPr>
        <sz val="10"/>
        <color indexed="8"/>
        <rFont val="Liberation Sans"/>
        <family val="2"/>
      </rPr>
      <t xml:space="preserve"> 10%</t>
    </r>
    <rPh sb="1" eb="3">
      <t>デンカイ</t>
    </rPh>
    <phoneticPr fontId="23"/>
  </si>
  <si>
    <t>50PK10MEFC5X11</t>
    <phoneticPr fontId="23"/>
  </si>
  <si>
    <t>50PK33MEFC5X11</t>
    <phoneticPr fontId="23"/>
  </si>
  <si>
    <t>AE-B2 TH 1.2t</t>
    <phoneticPr fontId="23"/>
  </si>
  <si>
    <t>矢島製作所</t>
    <rPh sb="0" eb="2">
      <t>ヤジマ</t>
    </rPh>
    <rPh sb="2" eb="5">
      <t>セイサクショ</t>
    </rPh>
    <phoneticPr fontId="23"/>
  </si>
  <si>
    <t>SB340LS</t>
    <phoneticPr fontId="23"/>
  </si>
  <si>
    <t>STMicroelectronics</t>
    <phoneticPr fontId="23"/>
  </si>
  <si>
    <t>N</t>
    <phoneticPr fontId="23"/>
  </si>
  <si>
    <t>SOP8-DIP8</t>
    <phoneticPr fontId="23"/>
  </si>
  <si>
    <t>SOP8-DOP8 convert PCB</t>
    <phoneticPr fontId="23"/>
  </si>
  <si>
    <t>SOP8-DOP8 convert PCB</t>
    <phoneticPr fontId="23"/>
  </si>
  <si>
    <t>SOP8-DOP8 convert PCB</t>
    <phoneticPr fontId="23"/>
  </si>
  <si>
    <t>J3</t>
    <phoneticPr fontId="23"/>
  </si>
  <si>
    <t>J3</t>
    <phoneticPr fontId="23"/>
  </si>
  <si>
    <t>J3</t>
    <phoneticPr fontId="23"/>
  </si>
  <si>
    <t>J3</t>
    <phoneticPr fontId="23"/>
  </si>
  <si>
    <t>0.75sq</t>
    <phoneticPr fontId="23"/>
  </si>
  <si>
    <t>住友電装</t>
    <rPh sb="0" eb="2">
      <t>スミトモ</t>
    </rPh>
    <rPh sb="2" eb="4">
      <t>デンソウ</t>
    </rPh>
    <phoneticPr fontId="23"/>
  </si>
  <si>
    <t>AVSS</t>
    <phoneticPr fontId="23"/>
  </si>
  <si>
    <t>Y</t>
    <phoneticPr fontId="23"/>
  </si>
  <si>
    <t>N</t>
    <phoneticPr fontId="23"/>
  </si>
  <si>
    <t>N</t>
    <phoneticPr fontId="23"/>
  </si>
  <si>
    <t>0.75sq</t>
    <phoneticPr fontId="23"/>
  </si>
  <si>
    <t>1m</t>
    <phoneticPr fontId="23"/>
  </si>
  <si>
    <t>AVSS cable 0.5sq Light Green</t>
    <phoneticPr fontId="23"/>
  </si>
  <si>
    <t>0.5sq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</si>
  <si>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0.75sq </t>
    </r>
    <r>
      <rPr>
        <sz val="10"/>
        <color indexed="8"/>
        <rFont val="ＭＳ Ｐゴシック"/>
        <family val="3"/>
        <charset val="128"/>
      </rPr>
      <t>（白）</t>
    </r>
    <rPh sb="0" eb="4">
      <t>ジドウシャヨウ</t>
    </rPh>
    <rPh sb="4" eb="6">
      <t>テイアツ</t>
    </rPh>
    <rPh sb="6" eb="8">
      <t>デンセン</t>
    </rPh>
    <rPh sb="22" eb="23">
      <t>シロ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</si>
  <si>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0.5sq </t>
    </r>
    <r>
      <rPr>
        <sz val="10"/>
        <color indexed="8"/>
        <rFont val="ＭＳ Ｐゴシック"/>
        <family val="3"/>
        <charset val="128"/>
      </rPr>
      <t>（若葉）</t>
    </r>
    <rPh sb="0" eb="4">
      <t>ジドウシャヨウ</t>
    </rPh>
    <rPh sb="4" eb="6">
      <t>テイアツ</t>
    </rPh>
    <rPh sb="6" eb="8">
      <t>デンセン</t>
    </rPh>
    <rPh sb="21" eb="23">
      <t>ワカバ</t>
    </rPh>
    <phoneticPr fontId="23"/>
  </si>
  <si>
    <t>AVSS cable 0.5sq Light Blue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</si>
  <si>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0.5sq </t>
    </r>
    <r>
      <rPr>
        <sz val="10"/>
        <color indexed="8"/>
        <rFont val="ＭＳ Ｐゴシック"/>
        <family val="3"/>
        <charset val="128"/>
      </rPr>
      <t>（空）</t>
    </r>
    <rPh sb="0" eb="4">
      <t>ジドウシャヨウ</t>
    </rPh>
    <rPh sb="4" eb="6">
      <t>テイアツ</t>
    </rPh>
    <rPh sb="6" eb="8">
      <t>デンセン</t>
    </rPh>
    <rPh sb="21" eb="22">
      <t>ソラ</t>
    </rPh>
    <phoneticPr fontId="23"/>
  </si>
  <si>
    <t>0.3sq</t>
    <phoneticPr fontId="23"/>
  </si>
  <si>
    <t>AVSS cable 0.3sq Blue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</si>
  <si>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（青）</t>
    </r>
    <rPh sb="0" eb="4">
      <t>ジドウシャヨウ</t>
    </rPh>
    <rPh sb="4" eb="6">
      <t>テイアツ</t>
    </rPh>
    <rPh sb="6" eb="8">
      <t>デンセン</t>
    </rPh>
    <rPh sb="21" eb="22">
      <t>アオ</t>
    </rPh>
    <phoneticPr fontId="23"/>
  </si>
  <si>
    <t>0.3sq</t>
    <phoneticPr fontId="23"/>
  </si>
  <si>
    <t>AVSS cable 0.3sq Green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</si>
  <si>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（緑）</t>
    </r>
    <rPh sb="0" eb="4">
      <t>ジドウシャヨウ</t>
    </rPh>
    <rPh sb="4" eb="6">
      <t>テイアツ</t>
    </rPh>
    <rPh sb="6" eb="8">
      <t>デンセン</t>
    </rPh>
    <rPh sb="21" eb="22">
      <t>ミドリ</t>
    </rPh>
    <phoneticPr fontId="23"/>
  </si>
  <si>
    <t>AVSS cable 0.3sq Gray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</si>
  <si>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（灰）</t>
    </r>
    <rPh sb="0" eb="4">
      <t>ジドウシャヨウ</t>
    </rPh>
    <rPh sb="4" eb="6">
      <t>テイアツ</t>
    </rPh>
    <rPh sb="6" eb="8">
      <t>デンセン</t>
    </rPh>
    <rPh sb="21" eb="22">
      <t>ハイ</t>
    </rPh>
    <phoneticPr fontId="23"/>
  </si>
  <si>
    <t>AVSS cable 0.3sq Orange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</si>
  <si>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（橙）</t>
    </r>
    <rPh sb="0" eb="4">
      <t>ジドウシャヨウ</t>
    </rPh>
    <rPh sb="4" eb="6">
      <t>テイアツ</t>
    </rPh>
    <rPh sb="6" eb="8">
      <t>デンセン</t>
    </rPh>
    <rPh sb="21" eb="22">
      <t>ダイダイ</t>
    </rPh>
    <phoneticPr fontId="23"/>
  </si>
  <si>
    <t>AVSS cable 0.3sq Pink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</si>
  <si>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（桃）</t>
    </r>
    <rPh sb="0" eb="4">
      <t>ジドウシャヨウ</t>
    </rPh>
    <rPh sb="4" eb="6">
      <t>テイアツ</t>
    </rPh>
    <rPh sb="6" eb="8">
      <t>デンセン</t>
    </rPh>
    <rPh sb="21" eb="22">
      <t>モモ</t>
    </rPh>
    <phoneticPr fontId="23"/>
  </si>
  <si>
    <t>AVSS cable 0.3sq Violet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</si>
  <si>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（紫）</t>
    </r>
    <rPh sb="0" eb="4">
      <t>ジドウシャヨウ</t>
    </rPh>
    <rPh sb="4" eb="6">
      <t>テイアツ</t>
    </rPh>
    <rPh sb="6" eb="8">
      <t>デンセン</t>
    </rPh>
    <rPh sb="21" eb="22">
      <t>ムラサキ</t>
    </rPh>
    <phoneticPr fontId="23"/>
  </si>
  <si>
    <t>AVSS cable 0.3sq Yellow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</si>
  <si>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0.3sq </t>
    </r>
    <r>
      <rPr>
        <sz val="10"/>
        <color indexed="8"/>
        <rFont val="ＭＳ Ｐゴシック"/>
        <family val="3"/>
        <charset val="128"/>
      </rPr>
      <t>（黄）</t>
    </r>
    <rPh sb="0" eb="4">
      <t>ジドウシャヨウ</t>
    </rPh>
    <rPh sb="4" eb="6">
      <t>テイアツ</t>
    </rPh>
    <rPh sb="6" eb="8">
      <t>デンセン</t>
    </rPh>
    <rPh sb="21" eb="22">
      <t>キ</t>
    </rPh>
    <phoneticPr fontId="23"/>
  </si>
  <si>
    <t>AVSS cable 0.75sq Red</t>
    <phoneticPr fontId="23"/>
  </si>
  <si>
    <t>AVSS cable 0.75sq White</t>
    <phoneticPr fontId="23"/>
  </si>
  <si>
    <t>AVSS cable 0.75sq Black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</si>
  <si>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0.75sq </t>
    </r>
    <r>
      <rPr>
        <sz val="10"/>
        <color indexed="8"/>
        <rFont val="ＭＳ Ｐゴシック"/>
        <family val="3"/>
        <charset val="128"/>
      </rPr>
      <t>（赤）</t>
    </r>
    <rPh sb="0" eb="4">
      <t>ジドウシャヨウ</t>
    </rPh>
    <rPh sb="4" eb="6">
      <t>テイアツ</t>
    </rPh>
    <rPh sb="6" eb="8">
      <t>デンセン</t>
    </rPh>
    <rPh sb="22" eb="23">
      <t>アカ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</si>
  <si>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0.75sq </t>
    </r>
    <r>
      <rPr>
        <sz val="10"/>
        <color indexed="8"/>
        <rFont val="ＭＳ Ｐゴシック"/>
        <family val="3"/>
        <charset val="128"/>
      </rPr>
      <t>（黒）</t>
    </r>
    <rPh sb="0" eb="4">
      <t>ジドウシャヨウ</t>
    </rPh>
    <rPh sb="4" eb="6">
      <t>テイアツ</t>
    </rPh>
    <rPh sb="6" eb="8">
      <t>デンセン</t>
    </rPh>
    <rPh sb="22" eb="23">
      <t>クロ</t>
    </rPh>
    <phoneticPr fontId="23"/>
  </si>
  <si>
    <t>AVSS cable 0.5sq Black</t>
    <phoneticPr fontId="23"/>
  </si>
  <si>
    <t>AVSS cable 0.5sq Black</t>
    <phoneticPr fontId="23"/>
  </si>
  <si>
    <t>0.5sq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</si>
  <si>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AVSS 0.5sq </t>
    </r>
    <r>
      <rPr>
        <sz val="10"/>
        <color indexed="8"/>
        <rFont val="ＭＳ Ｐゴシック"/>
        <family val="3"/>
        <charset val="128"/>
      </rPr>
      <t>（黒）</t>
    </r>
    <rPh sb="0" eb="4">
      <t>ジドウシャヨウ</t>
    </rPh>
    <rPh sb="4" eb="6">
      <t>テイアツ</t>
    </rPh>
    <rPh sb="6" eb="8">
      <t>デンセン</t>
    </rPh>
    <rPh sb="21" eb="22">
      <t>クロ</t>
    </rPh>
    <phoneticPr fontId="23"/>
  </si>
  <si>
    <t>4wire Shield cable 0.2sq</t>
    <phoneticPr fontId="23"/>
  </si>
  <si>
    <t>0.2sq</t>
    <phoneticPr fontId="23"/>
  </si>
  <si>
    <r>
      <t>4</t>
    </r>
    <r>
      <rPr>
        <sz val="10"/>
        <color indexed="8"/>
        <rFont val="ＭＳ Ｐゴシック"/>
        <family val="3"/>
        <charset val="128"/>
      </rPr>
      <t>芯シールド線 0.2sq</t>
    </r>
    <rPh sb="1" eb="2">
      <t>シン</t>
    </rPh>
    <rPh sb="6" eb="7">
      <t>セン</t>
    </rPh>
    <phoneticPr fontId="23"/>
  </si>
  <si>
    <t>0.2sq</t>
    <phoneticPr fontId="23"/>
  </si>
  <si>
    <t>1m</t>
    <phoneticPr fontId="23"/>
  </si>
  <si>
    <t>R27,R28,R29,R30,R31,R33,R35,R38</t>
    <phoneticPr fontId="23"/>
  </si>
  <si>
    <t>R32,R34</t>
    <phoneticPr fontId="23"/>
  </si>
  <si>
    <t>R36</t>
    <phoneticPr fontId="23"/>
  </si>
  <si>
    <t>R37</t>
    <phoneticPr fontId="23"/>
  </si>
  <si>
    <t>R39,R40</t>
    <phoneticPr fontId="23"/>
  </si>
  <si>
    <t>R41</t>
    <phoneticPr fontId="23"/>
  </si>
  <si>
    <t>C1,C2,C3,C4,C5,C6,C9,C11,C13,C15,C17,C19,C21,C23</t>
    <phoneticPr fontId="23"/>
  </si>
  <si>
    <t>C10,C12,C14,C16,C18,C20,C22,C24</t>
    <phoneticPr fontId="23"/>
  </si>
  <si>
    <t>AEXSS cable 0.75sq White</t>
    <phoneticPr fontId="23"/>
  </si>
  <si>
    <t>AEXSS cable 0.75sq Red</t>
    <phoneticPr fontId="23"/>
  </si>
  <si>
    <t>AEXSS cable 0.75sq Black</t>
    <phoneticPr fontId="23"/>
  </si>
  <si>
    <t>AEXSS</t>
    <phoneticPr fontId="23"/>
  </si>
  <si>
    <t>AEXSS cable 0.5sq Light Blue</t>
    <phoneticPr fontId="23"/>
  </si>
  <si>
    <t>AEXSS cable 0.5sq Black</t>
    <phoneticPr fontId="23"/>
  </si>
  <si>
    <t>AEXSS cable 0.5sq Green</t>
    <phoneticPr fontId="23"/>
  </si>
  <si>
    <t>AEXSS cable 0.5sq Green</t>
    <phoneticPr fontId="23"/>
  </si>
  <si>
    <t>AVSS cable 0.3sq Light Green</t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</si>
  <si>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0.75sq </t>
    </r>
    <r>
      <rPr>
        <sz val="10"/>
        <color indexed="8"/>
        <rFont val="ＭＳ Ｐゴシック"/>
        <family val="3"/>
        <charset val="128"/>
      </rPr>
      <t>（白）</t>
    </r>
    <rPh sb="0" eb="4">
      <t>ジドウシャヨウ</t>
    </rPh>
    <rPh sb="4" eb="6">
      <t>テイアツ</t>
    </rPh>
    <rPh sb="6" eb="8">
      <t>デンセン</t>
    </rPh>
    <rPh sb="23" eb="24">
      <t>シロ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</si>
  <si>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0.75sq </t>
    </r>
    <r>
      <rPr>
        <sz val="10"/>
        <color indexed="8"/>
        <rFont val="ＭＳ Ｐゴシック"/>
        <family val="3"/>
        <charset val="128"/>
      </rPr>
      <t>（赤）</t>
    </r>
    <rPh sb="0" eb="4">
      <t>ジドウシャヨウ</t>
    </rPh>
    <rPh sb="4" eb="6">
      <t>テイアツ</t>
    </rPh>
    <rPh sb="6" eb="8">
      <t>デンセン</t>
    </rPh>
    <rPh sb="23" eb="24">
      <t>アカ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</si>
  <si>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0.75sq </t>
    </r>
    <r>
      <rPr>
        <sz val="10"/>
        <color indexed="8"/>
        <rFont val="ＭＳ Ｐゴシック"/>
        <family val="3"/>
        <charset val="128"/>
      </rPr>
      <t>（黒）</t>
    </r>
    <rPh sb="0" eb="4">
      <t>ジドウシャヨウ</t>
    </rPh>
    <rPh sb="4" eb="6">
      <t>テイアツ</t>
    </rPh>
    <rPh sb="6" eb="8">
      <t>デンセン</t>
    </rPh>
    <rPh sb="23" eb="24">
      <t>クロ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</si>
  <si>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0.5sq </t>
    </r>
    <r>
      <rPr>
        <sz val="10"/>
        <color indexed="8"/>
        <rFont val="ＭＳ Ｐゴシック"/>
        <family val="3"/>
        <charset val="128"/>
      </rPr>
      <t>（空）</t>
    </r>
    <rPh sb="0" eb="4">
      <t>ジドウシャヨウ</t>
    </rPh>
    <rPh sb="4" eb="6">
      <t>テイアツ</t>
    </rPh>
    <rPh sb="6" eb="8">
      <t>デンセン</t>
    </rPh>
    <rPh sb="22" eb="23">
      <t>ソラ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</si>
  <si>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0.5sq </t>
    </r>
    <r>
      <rPr>
        <sz val="10"/>
        <color indexed="8"/>
        <rFont val="ＭＳ Ｐゴシック"/>
        <family val="3"/>
        <charset val="128"/>
      </rPr>
      <t>（若葉）</t>
    </r>
    <rPh sb="0" eb="4">
      <t>ジドウシャヨウ</t>
    </rPh>
    <rPh sb="4" eb="6">
      <t>テイアツ</t>
    </rPh>
    <rPh sb="6" eb="8">
      <t>デンセン</t>
    </rPh>
    <rPh sb="22" eb="24">
      <t>ワカバ</t>
    </rPh>
    <phoneticPr fontId="23"/>
  </si>
  <si>
    <r>
      <rPr>
        <sz val="10"/>
        <color indexed="8"/>
        <rFont val="ＭＳ Ｐゴシック"/>
        <family val="3"/>
        <charset val="128"/>
      </rPr>
      <t>自動車用低圧電線</t>
    </r>
    <r>
      <rPr>
        <sz val="10"/>
        <color indexed="8"/>
        <rFont val="Liberation Sans"/>
        <family val="2"/>
      </rPr>
      <t xml:space="preserve"> AEXSS 0.5sq </t>
    </r>
    <r>
      <rPr>
        <sz val="10"/>
        <color indexed="8"/>
        <rFont val="ＭＳ Ｐゴシック"/>
        <family val="3"/>
        <charset val="128"/>
      </rPr>
      <t>（黒）</t>
    </r>
    <rPh sb="0" eb="4">
      <t>ジドウシャヨウ</t>
    </rPh>
    <rPh sb="4" eb="6">
      <t>テイアツ</t>
    </rPh>
    <rPh sb="6" eb="8">
      <t>デンセン</t>
    </rPh>
    <rPh sb="22" eb="23">
      <t>クロ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</si>
</sst>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28"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0"/>
      <color indexed="8"/>
      <name val="Liberation Sans"/>
      <family val="2"/>
    </font>
    <font>
      <sz val="10"/>
      <color indexed="8"/>
      <name val="Liberation Sans"/>
      <family val="2"/>
    </font>
    <font>
      <sz val="10"/>
      <color indexed="8"/>
      <name val="ＭＳ Ｐゴシック"/>
      <family val="3"/>
    </font>
    <font>
      <sz val="10"/>
      <color indexed="8"/>
      <name val="ＭＳ Ｐゴシック"/>
      <family val="3"/>
      <charset val="128"/>
    </font>
    <font>
      <sz val="10"/>
      <color indexed="8"/>
      <name val="Liberation Sans"/>
      <family val="3"/>
    </font>
    <font>
      <sz val="6"/>
      <name val="ＭＳ Ｐゴシック"/>
      <family val="3"/>
      <charset val="128"/>
    </font>
    <font>
      <sz val="10"/>
      <color indexed="8"/>
      <name val="ＭＳ Ｐゴシック"/>
      <family val="2"/>
    </font>
    <font>
      <b/>
      <sz val="9"/>
      <color indexed="8"/>
      <name val="Calibri"/>
      <family val="3"/>
      <charset val="128"/>
    </font>
    <font>
      <sz val="9"/>
      <color indexed="8"/>
      <name val="Calibri"/>
      <family val="3"/>
      <charset val="128"/>
    </font>
    <font>
      <sz val="10"/>
      <color indexed="8"/>
      <name val="Liberation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8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/>
    <xf numFmtId="0" fontId="19" fillId="33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6" fontId="19" fillId="0" borderId="10" xfId="0" applyNumberFormat="1" applyFont="1" applyBorder="1" applyAlignment="1">
      <alignment horizontal="center" vertical="center"/>
    </xf>
    <xf numFmtId="6" fontId="18" fillId="0" borderId="10" xfId="0" applyNumberFormat="1" applyFont="1" applyBorder="1" applyAlignment="1">
      <alignment horizontal="center" vertical="center"/>
    </xf>
    <xf numFmtId="6" fontId="18" fillId="0" borderId="10" xfId="0" applyNumberFormat="1" applyFont="1" applyBorder="1" applyAlignment="1">
      <alignment horizontal="left" vertical="center"/>
    </xf>
    <xf numFmtId="0" fontId="19" fillId="33" borderId="14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6" fontId="27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6" fontId="19" fillId="0" borderId="10" xfId="0" applyNumberFormat="1" applyFont="1" applyFill="1" applyBorder="1" applyAlignment="1">
      <alignment horizontal="center" vertical="center"/>
    </xf>
    <xf numFmtId="6" fontId="19" fillId="0" borderId="11" xfId="0" applyNumberFormat="1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right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 customBuiltin="1"/>
    <cellStyle name="良い" xfId="6" builtinId="26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2"/>
  <sheetViews>
    <sheetView tabSelected="1" topLeftCell="A31" zoomScale="60" workbookViewId="0">
      <selection activeCell="A42" sqref="A42"/>
    </sheetView>
  </sheetViews>
  <sheetFormatPr defaultRowHeight="13.2" customHeight="1"/>
  <cols>
    <col min="1" max="2" width="20.88671875" customWidth="1"/>
    <col min="3" max="4" width="51.88671875" customWidth="1"/>
    <col min="5" max="5" width="16.6640625" customWidth="1"/>
    <col min="6" max="6" width="59.109375" customWidth="1"/>
    <col min="7" max="8" width="12.44140625" customWidth="1"/>
    <col min="9" max="9" width="12" customWidth="1"/>
    <col min="10" max="10" width="17.21875" customWidth="1"/>
    <col min="11" max="11" width="12" customWidth="1"/>
    <col min="12" max="12" width="19.109375" customWidth="1"/>
    <col min="13" max="15" width="12.44140625" customWidth="1"/>
    <col min="16" max="16" width="53.109375" customWidth="1"/>
    <col min="17" max="17" width="31.109375" customWidth="1"/>
  </cols>
  <sheetData>
    <row r="1" spans="1:20" ht="53.55" customHeight="1" thickBot="1">
      <c r="A1" s="1" t="s">
        <v>0</v>
      </c>
      <c r="B1" s="32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135</v>
      </c>
      <c r="L1" s="28" t="s">
        <v>10</v>
      </c>
      <c r="M1" s="28" t="s">
        <v>84</v>
      </c>
      <c r="N1" s="28" t="s">
        <v>128</v>
      </c>
      <c r="O1" s="28" t="s">
        <v>129</v>
      </c>
      <c r="P1" s="2" t="s">
        <v>11</v>
      </c>
      <c r="Q1" s="31" t="s">
        <v>12</v>
      </c>
      <c r="R1" s="3"/>
      <c r="S1" s="3"/>
      <c r="T1" s="3"/>
    </row>
    <row r="2" spans="1:20" ht="13.8" customHeight="1" thickBot="1">
      <c r="A2" s="4"/>
      <c r="B2" s="4"/>
      <c r="C2" s="5"/>
      <c r="D2" s="5"/>
      <c r="E2" s="6"/>
      <c r="F2" s="6"/>
      <c r="G2" s="6"/>
      <c r="H2" s="6"/>
      <c r="I2" s="6"/>
      <c r="J2" s="9"/>
      <c r="K2" s="6"/>
      <c r="L2" s="9"/>
      <c r="M2" s="6"/>
      <c r="N2" s="6"/>
      <c r="O2" s="6"/>
      <c r="P2" s="5"/>
      <c r="Q2" s="3" t="str">
        <f>A2&amp;"x "&amp;E2</f>
        <v xml:space="preserve">x </v>
      </c>
      <c r="R2" s="3"/>
      <c r="S2" s="3"/>
      <c r="T2" s="3"/>
    </row>
    <row r="3" spans="1:20" ht="66.45" customHeight="1" thickBot="1">
      <c r="A3" s="7">
        <f t="shared" ref="A3:B6" si="0">LEN(C3)-LEN(SUBSTITUTE(C3,",",""))+1</f>
        <v>14</v>
      </c>
      <c r="B3" s="7">
        <f t="shared" si="0"/>
        <v>14</v>
      </c>
      <c r="C3" s="5" t="s">
        <v>208</v>
      </c>
      <c r="D3" s="5" t="s">
        <v>208</v>
      </c>
      <c r="E3" s="6" t="s">
        <v>14</v>
      </c>
      <c r="F3" s="8" t="s">
        <v>139</v>
      </c>
      <c r="G3" s="6" t="s">
        <v>15</v>
      </c>
      <c r="H3" s="6"/>
      <c r="I3" s="6">
        <f>A3</f>
        <v>14</v>
      </c>
      <c r="J3" s="9" t="s">
        <v>108</v>
      </c>
      <c r="K3" s="6" t="s">
        <v>17</v>
      </c>
      <c r="L3" s="9" t="s">
        <v>138</v>
      </c>
      <c r="M3" s="29">
        <v>10</v>
      </c>
      <c r="N3" s="21">
        <f>M3*A3*1.08</f>
        <v>151.20000000000002</v>
      </c>
      <c r="O3" s="21">
        <f>M3*B3*1.08</f>
        <v>151.20000000000002</v>
      </c>
      <c r="P3" s="5"/>
      <c r="Q3" s="3" t="str">
        <f>"Capacitor - " &amp;A3&amp;"x "&amp;E3</f>
        <v>Capacitor - 14x 0.1uF</v>
      </c>
      <c r="R3" s="3" t="str">
        <f t="shared" ref="R3:R23" si="1">L3&amp;" "&amp;A3</f>
        <v>RDEF11H104Z0K1H01B 14</v>
      </c>
      <c r="S3" s="3"/>
      <c r="T3" s="3"/>
    </row>
    <row r="4" spans="1:20" ht="53.55" customHeight="1" thickBot="1">
      <c r="A4" s="7">
        <f t="shared" si="0"/>
        <v>8</v>
      </c>
      <c r="B4" s="7">
        <f t="shared" si="0"/>
        <v>8</v>
      </c>
      <c r="C4" s="5" t="s">
        <v>209</v>
      </c>
      <c r="D4" s="5" t="s">
        <v>209</v>
      </c>
      <c r="E4" s="6" t="s">
        <v>19</v>
      </c>
      <c r="F4" s="8" t="s">
        <v>20</v>
      </c>
      <c r="G4" s="6" t="s">
        <v>15</v>
      </c>
      <c r="H4" s="6"/>
      <c r="I4" s="6">
        <f t="shared" ref="I4:I6" si="2">A4</f>
        <v>8</v>
      </c>
      <c r="J4" s="9" t="s">
        <v>107</v>
      </c>
      <c r="K4" s="6" t="s">
        <v>17</v>
      </c>
      <c r="L4" s="9" t="s">
        <v>140</v>
      </c>
      <c r="M4" s="29">
        <v>20</v>
      </c>
      <c r="N4" s="21">
        <f>M4*A4*1.08</f>
        <v>172.8</v>
      </c>
      <c r="O4" s="21">
        <f>M4*B4*1.08</f>
        <v>172.8</v>
      </c>
      <c r="P4" s="5"/>
      <c r="Q4" s="3" t="str">
        <f>"Capacitor - " &amp;A4&amp;"x "&amp;E4</f>
        <v>Capacitor - 8x 0.22uF</v>
      </c>
      <c r="R4" s="3" t="str">
        <f t="shared" si="1"/>
        <v>RDER71H224K1K1H03B 8</v>
      </c>
      <c r="S4" s="3"/>
      <c r="T4" s="3"/>
    </row>
    <row r="5" spans="1:20" ht="66.45" customHeight="1" thickBot="1">
      <c r="A5" s="7">
        <f t="shared" si="0"/>
        <v>1</v>
      </c>
      <c r="B5" s="7">
        <f t="shared" si="0"/>
        <v>1</v>
      </c>
      <c r="C5" s="5" t="s">
        <v>21</v>
      </c>
      <c r="D5" s="5" t="s">
        <v>21</v>
      </c>
      <c r="E5" s="6" t="s">
        <v>22</v>
      </c>
      <c r="F5" s="8" t="s">
        <v>141</v>
      </c>
      <c r="G5" s="9" t="s">
        <v>23</v>
      </c>
      <c r="H5" s="6"/>
      <c r="I5" s="6">
        <f t="shared" si="2"/>
        <v>1</v>
      </c>
      <c r="J5" s="9" t="s">
        <v>16</v>
      </c>
      <c r="K5" s="6" t="s">
        <v>17</v>
      </c>
      <c r="L5" s="9" t="s">
        <v>143</v>
      </c>
      <c r="M5" s="29">
        <v>20</v>
      </c>
      <c r="N5" s="21">
        <f>M5*A5*1.08</f>
        <v>21.6</v>
      </c>
      <c r="O5" s="21">
        <f>M5*B5*1.08</f>
        <v>21.6</v>
      </c>
      <c r="P5" s="5"/>
      <c r="Q5" s="3" t="str">
        <f>"Capacitor - " &amp;A5&amp;"x "&amp;E5</f>
        <v>Capacitor - 1x 10uF</v>
      </c>
      <c r="R5" s="3" t="str">
        <f t="shared" si="1"/>
        <v>50PK10MEFC5X11 1</v>
      </c>
      <c r="S5" s="3"/>
      <c r="T5" s="3"/>
    </row>
    <row r="6" spans="1:20" ht="53.55" customHeight="1" thickBot="1">
      <c r="A6" s="7">
        <f t="shared" si="0"/>
        <v>1</v>
      </c>
      <c r="B6" s="7">
        <f t="shared" si="0"/>
        <v>1</v>
      </c>
      <c r="C6" s="5" t="s">
        <v>24</v>
      </c>
      <c r="D6" s="5" t="s">
        <v>24</v>
      </c>
      <c r="E6" s="6" t="s">
        <v>25</v>
      </c>
      <c r="F6" s="6" t="s">
        <v>142</v>
      </c>
      <c r="G6" s="9" t="s">
        <v>23</v>
      </c>
      <c r="H6" s="6"/>
      <c r="I6" s="6">
        <f t="shared" si="2"/>
        <v>1</v>
      </c>
      <c r="J6" s="9" t="s">
        <v>16</v>
      </c>
      <c r="K6" s="6" t="s">
        <v>17</v>
      </c>
      <c r="L6" s="9" t="s">
        <v>144</v>
      </c>
      <c r="M6" s="29">
        <v>20</v>
      </c>
      <c r="N6" s="21">
        <f>M6*A6*1.08</f>
        <v>21.6</v>
      </c>
      <c r="O6" s="21">
        <f>M6*B6*1.08</f>
        <v>21.6</v>
      </c>
      <c r="P6" s="5"/>
      <c r="Q6" s="3" t="str">
        <f>"Capacitor - " &amp;A6&amp;"x "&amp;E6</f>
        <v>Capacitor - 1x 33uF</v>
      </c>
      <c r="R6" s="3" t="str">
        <f t="shared" si="1"/>
        <v>50PK33MEFC5X11 1</v>
      </c>
      <c r="S6" s="3"/>
      <c r="T6" s="3"/>
    </row>
    <row r="7" spans="1:20" ht="13.8" customHeight="1" thickBot="1">
      <c r="A7" s="4"/>
      <c r="B7" s="4"/>
      <c r="C7" s="5"/>
      <c r="D7" s="5"/>
      <c r="E7" s="6"/>
      <c r="F7" s="6"/>
      <c r="G7" s="6"/>
      <c r="H7" s="6"/>
      <c r="I7" s="6"/>
      <c r="J7" s="9"/>
      <c r="K7" s="6"/>
      <c r="L7" s="9"/>
      <c r="M7" s="29"/>
      <c r="N7" s="21"/>
      <c r="O7" s="21"/>
      <c r="P7" s="5"/>
      <c r="Q7" s="3"/>
      <c r="R7" s="3" t="str">
        <f t="shared" si="1"/>
        <v xml:space="preserve"> </v>
      </c>
      <c r="S7" s="3"/>
      <c r="T7" s="3"/>
    </row>
    <row r="8" spans="1:20" ht="53.55" customHeight="1" thickBot="1">
      <c r="A8" s="7">
        <f>LEN(C8)-LEN(SUBSTITUTE(C8,",",""))+1</f>
        <v>1</v>
      </c>
      <c r="B8" s="7">
        <f>LEN(D8)-LEN(SUBSTITUTE(D8,",",""))+1</f>
        <v>1</v>
      </c>
      <c r="C8" s="5" t="s">
        <v>26</v>
      </c>
      <c r="D8" s="5" t="s">
        <v>26</v>
      </c>
      <c r="E8" s="6" t="s">
        <v>27</v>
      </c>
      <c r="F8" s="10" t="s">
        <v>28</v>
      </c>
      <c r="G8" s="6" t="s">
        <v>29</v>
      </c>
      <c r="H8" s="6"/>
      <c r="I8" s="6">
        <f>A8</f>
        <v>1</v>
      </c>
      <c r="J8" s="9"/>
      <c r="K8" s="6" t="s">
        <v>17</v>
      </c>
      <c r="L8" s="36" t="s">
        <v>147</v>
      </c>
      <c r="M8" s="29">
        <v>30</v>
      </c>
      <c r="N8" s="21">
        <f>M8*A8*1.08</f>
        <v>32.400000000000006</v>
      </c>
      <c r="O8" s="21">
        <f>M8*B8*1.08</f>
        <v>32.400000000000006</v>
      </c>
      <c r="P8" s="5"/>
      <c r="Q8" s="3" t="str">
        <f>"Diode - " &amp;A8&amp;"x "&amp;E8</f>
        <v>Diode - 1x 1N5919BG Zener</v>
      </c>
      <c r="R8" s="3" t="str">
        <f t="shared" si="1"/>
        <v>SB340LS 1</v>
      </c>
      <c r="S8" s="3"/>
      <c r="T8" s="3"/>
    </row>
    <row r="9" spans="1:20" ht="13.8" customHeight="1" thickBot="1">
      <c r="A9" s="4"/>
      <c r="B9" s="4"/>
      <c r="C9" s="5"/>
      <c r="D9" s="5"/>
      <c r="E9" s="6"/>
      <c r="F9" s="6"/>
      <c r="G9" s="6"/>
      <c r="H9" s="6"/>
      <c r="I9" s="6"/>
      <c r="J9" s="9"/>
      <c r="K9" s="6"/>
      <c r="L9" s="9"/>
      <c r="M9" s="29"/>
      <c r="N9" s="21"/>
      <c r="O9" s="21"/>
      <c r="P9" s="5"/>
      <c r="Q9" s="3" t="str">
        <f t="shared" ref="Q9:Q14" si="3">A9&amp;"x "&amp;E9</f>
        <v xml:space="preserve">x </v>
      </c>
      <c r="R9" s="3" t="str">
        <f t="shared" si="1"/>
        <v xml:space="preserve"> </v>
      </c>
      <c r="S9" s="3"/>
      <c r="T9" s="3"/>
    </row>
    <row r="10" spans="1:20" ht="79.8" customHeight="1" thickBot="1">
      <c r="A10" s="7">
        <v>2</v>
      </c>
      <c r="B10" s="7">
        <v>2</v>
      </c>
      <c r="C10" s="5" t="s">
        <v>76</v>
      </c>
      <c r="D10" s="5" t="s">
        <v>77</v>
      </c>
      <c r="E10" s="6" t="s">
        <v>79</v>
      </c>
      <c r="F10" s="20" t="s">
        <v>80</v>
      </c>
      <c r="G10" s="9" t="s">
        <v>78</v>
      </c>
      <c r="H10" s="6"/>
      <c r="I10" s="6">
        <f>A10</f>
        <v>2</v>
      </c>
      <c r="J10" s="9" t="s">
        <v>130</v>
      </c>
      <c r="K10" s="6" t="s">
        <v>136</v>
      </c>
      <c r="L10" s="9" t="s">
        <v>131</v>
      </c>
      <c r="M10" s="29">
        <v>40</v>
      </c>
      <c r="N10" s="21">
        <f>M10*A10*1.08</f>
        <v>86.4</v>
      </c>
      <c r="O10" s="21">
        <f>M10*B10*1.08</f>
        <v>86.4</v>
      </c>
      <c r="P10" s="5"/>
      <c r="Q10" s="3" t="str">
        <f t="shared" si="3"/>
        <v>2x 2x14P 5.0mm</v>
      </c>
      <c r="R10" s="3" t="str">
        <f t="shared" si="1"/>
        <v>C-01504 2</v>
      </c>
      <c r="S10" s="3"/>
      <c r="T10" s="3"/>
    </row>
    <row r="11" spans="1:20" ht="79.8" customHeight="1" thickBot="1">
      <c r="A11" s="7">
        <v>1</v>
      </c>
      <c r="B11" s="7">
        <v>1</v>
      </c>
      <c r="C11" s="5" t="s">
        <v>98</v>
      </c>
      <c r="D11" s="5" t="s">
        <v>98</v>
      </c>
      <c r="E11" s="6" t="s">
        <v>114</v>
      </c>
      <c r="F11" s="20" t="s">
        <v>99</v>
      </c>
      <c r="G11" s="6"/>
      <c r="H11" s="6"/>
      <c r="I11" s="6">
        <f>A11</f>
        <v>1</v>
      </c>
      <c r="J11" s="9" t="s">
        <v>134</v>
      </c>
      <c r="K11" s="6" t="s">
        <v>137</v>
      </c>
      <c r="L11" s="9" t="s">
        <v>133</v>
      </c>
      <c r="M11" s="29">
        <v>40</v>
      </c>
      <c r="N11" s="21">
        <f>M11*A11*1.08</f>
        <v>43.2</v>
      </c>
      <c r="O11" s="21">
        <f>M11*B11*1.08</f>
        <v>43.2</v>
      </c>
      <c r="P11" s="5"/>
      <c r="Q11" s="3" t="str">
        <f t="shared" si="3"/>
        <v>1x 2.54mm 40Pin Header</v>
      </c>
      <c r="R11" s="3" t="str">
        <f t="shared" si="1"/>
        <v>2211S-40G-774 1</v>
      </c>
      <c r="S11" s="3"/>
      <c r="T11" s="3"/>
    </row>
    <row r="12" spans="1:20" ht="79.8" customHeight="1" thickBot="1">
      <c r="A12" s="7">
        <v>1</v>
      </c>
      <c r="B12" s="7">
        <v>1</v>
      </c>
      <c r="C12" s="5" t="s">
        <v>154</v>
      </c>
      <c r="D12" s="5" t="s">
        <v>155</v>
      </c>
      <c r="E12" s="6" t="s">
        <v>115</v>
      </c>
      <c r="F12" s="20" t="s">
        <v>100</v>
      </c>
      <c r="G12" s="9" t="s">
        <v>78</v>
      </c>
      <c r="H12" s="6"/>
      <c r="I12" s="6">
        <f>A12</f>
        <v>1</v>
      </c>
      <c r="J12" s="9" t="s">
        <v>130</v>
      </c>
      <c r="K12" s="6" t="s">
        <v>17</v>
      </c>
      <c r="L12" s="9" t="s">
        <v>132</v>
      </c>
      <c r="M12" s="29">
        <v>40</v>
      </c>
      <c r="N12" s="21">
        <f>M12*A12*1.08</f>
        <v>43.2</v>
      </c>
      <c r="O12" s="21">
        <f>M12*B12*1.08</f>
        <v>43.2</v>
      </c>
      <c r="P12" s="5"/>
      <c r="Q12" s="3" t="str">
        <f t="shared" si="3"/>
        <v>1x 1x14P 5.0mm</v>
      </c>
      <c r="R12" s="3" t="str">
        <f t="shared" si="1"/>
        <v>C-00173 1</v>
      </c>
      <c r="S12" s="3"/>
      <c r="T12" s="3"/>
    </row>
    <row r="13" spans="1:20" ht="13.8" customHeight="1" thickBot="1">
      <c r="A13" s="4"/>
      <c r="B13" s="4"/>
      <c r="C13" s="5"/>
      <c r="D13" s="5"/>
      <c r="E13" s="6"/>
      <c r="F13" s="6"/>
      <c r="G13" s="6"/>
      <c r="H13" s="6"/>
      <c r="I13" s="6"/>
      <c r="J13" s="9"/>
      <c r="K13" s="6"/>
      <c r="L13" s="9"/>
      <c r="M13" s="29"/>
      <c r="N13" s="21"/>
      <c r="O13" s="21"/>
      <c r="P13" s="5"/>
      <c r="Q13" s="3" t="str">
        <f t="shared" si="3"/>
        <v xml:space="preserve">x </v>
      </c>
      <c r="R13" s="3" t="str">
        <f t="shared" si="1"/>
        <v xml:space="preserve"> </v>
      </c>
      <c r="S13" s="3"/>
      <c r="T13" s="3"/>
    </row>
    <row r="14" spans="1:20" ht="53.55" customHeight="1" thickBot="1">
      <c r="A14" s="7">
        <f>LEN(C14)-LEN(SUBSTITUTE(C14,",",""))+1</f>
        <v>4</v>
      </c>
      <c r="B14" s="7">
        <f>LEN(D14)-LEN(SUBSTITUTE(D14,",",""))+1</f>
        <v>2</v>
      </c>
      <c r="C14" s="5" t="s">
        <v>30</v>
      </c>
      <c r="D14" s="5" t="s">
        <v>31</v>
      </c>
      <c r="E14" s="9" t="s">
        <v>32</v>
      </c>
      <c r="F14" s="6" t="s">
        <v>33</v>
      </c>
      <c r="G14" s="6" t="s">
        <v>34</v>
      </c>
      <c r="H14" s="6"/>
      <c r="I14" s="6">
        <f>A14</f>
        <v>4</v>
      </c>
      <c r="J14" s="9" t="s">
        <v>35</v>
      </c>
      <c r="K14" s="6" t="s">
        <v>17</v>
      </c>
      <c r="L14" s="9" t="s">
        <v>36</v>
      </c>
      <c r="M14" s="29">
        <v>90</v>
      </c>
      <c r="N14" s="21">
        <f>M14*A14*1.08</f>
        <v>388.8</v>
      </c>
      <c r="O14" s="21">
        <f>M14*B14*1.08</f>
        <v>194.4</v>
      </c>
      <c r="P14" s="5"/>
      <c r="Q14" s="3" t="str">
        <f t="shared" si="3"/>
        <v>4x 2SK2925L-E
10A MOSFET N-CH</v>
      </c>
      <c r="R14" s="3" t="str">
        <f t="shared" si="1"/>
        <v>2SK2925L 4</v>
      </c>
      <c r="S14" s="3"/>
      <c r="T14" s="3"/>
    </row>
    <row r="15" spans="1:20" ht="13.8" customHeight="1" thickBot="1">
      <c r="A15" s="4"/>
      <c r="B15" s="4"/>
      <c r="C15" s="5"/>
      <c r="D15" s="5"/>
      <c r="E15" s="6"/>
      <c r="F15" s="6"/>
      <c r="G15" s="6"/>
      <c r="H15" s="6"/>
      <c r="I15" s="6"/>
      <c r="J15" s="9"/>
      <c r="K15" s="6"/>
      <c r="L15" s="9"/>
      <c r="M15" s="29"/>
      <c r="N15" s="21"/>
      <c r="O15" s="21"/>
      <c r="P15" s="5"/>
      <c r="Q15" s="3"/>
      <c r="R15" s="3" t="str">
        <f t="shared" si="1"/>
        <v xml:space="preserve"> </v>
      </c>
      <c r="S15" s="3"/>
      <c r="T15" s="3"/>
    </row>
    <row r="16" spans="1:20" ht="79.8" customHeight="1" thickBot="1">
      <c r="A16" s="7">
        <f t="shared" ref="A16:B20" si="4">LEN(C16)-LEN(SUBSTITUTE(C16,",",""))+1</f>
        <v>8</v>
      </c>
      <c r="B16" s="7">
        <f t="shared" si="4"/>
        <v>8</v>
      </c>
      <c r="C16" s="5" t="s">
        <v>37</v>
      </c>
      <c r="D16" s="5" t="s">
        <v>37</v>
      </c>
      <c r="E16" s="6" t="s">
        <v>38</v>
      </c>
      <c r="F16" s="8" t="s">
        <v>39</v>
      </c>
      <c r="G16" s="6"/>
      <c r="H16" s="6"/>
      <c r="I16" s="6">
        <f>A16</f>
        <v>8</v>
      </c>
      <c r="J16" s="9" t="s">
        <v>92</v>
      </c>
      <c r="K16" s="6" t="s">
        <v>17</v>
      </c>
      <c r="L16" s="9" t="s">
        <v>117</v>
      </c>
      <c r="M16" s="29">
        <v>8</v>
      </c>
      <c r="N16" s="21">
        <f t="shared" ref="N16:N26" si="5">M16*A16*1.08</f>
        <v>69.12</v>
      </c>
      <c r="O16" s="21">
        <f t="shared" ref="O16:O26" si="6">M16*B16*1.08</f>
        <v>69.12</v>
      </c>
      <c r="P16" s="5"/>
      <c r="Q16" s="3" t="str">
        <f t="shared" ref="Q16:Q26" si="7">"Resistor - " &amp; A16&amp;"x "&amp;E16</f>
        <v>Resistor - 8x 10k</v>
      </c>
      <c r="R16" s="3" t="str">
        <f t="shared" si="1"/>
        <v>CFS1/4C103J 8</v>
      </c>
      <c r="S16" s="3"/>
      <c r="T16" s="3"/>
    </row>
    <row r="17" spans="1:20" ht="119.55" customHeight="1" thickBot="1">
      <c r="A17" s="7">
        <f t="shared" si="4"/>
        <v>6</v>
      </c>
      <c r="B17" s="7">
        <f t="shared" si="4"/>
        <v>4</v>
      </c>
      <c r="C17" s="5" t="s">
        <v>40</v>
      </c>
      <c r="D17" s="5" t="s">
        <v>88</v>
      </c>
      <c r="E17" s="6" t="s">
        <v>41</v>
      </c>
      <c r="F17" s="8" t="s">
        <v>42</v>
      </c>
      <c r="G17" s="6"/>
      <c r="H17" s="6"/>
      <c r="I17" s="6">
        <f>A17</f>
        <v>6</v>
      </c>
      <c r="J17" s="9" t="s">
        <v>93</v>
      </c>
      <c r="K17" s="6" t="s">
        <v>17</v>
      </c>
      <c r="L17" s="9" t="s">
        <v>116</v>
      </c>
      <c r="M17" s="29">
        <v>8</v>
      </c>
      <c r="N17" s="21">
        <f t="shared" si="5"/>
        <v>51.84</v>
      </c>
      <c r="O17" s="21">
        <f t="shared" si="6"/>
        <v>34.56</v>
      </c>
      <c r="P17" s="5"/>
      <c r="Q17" s="3" t="str">
        <f t="shared" si="7"/>
        <v>Resistor - 6x 1k</v>
      </c>
      <c r="R17" s="3" t="str">
        <f t="shared" si="1"/>
        <v>CFS1/4C102J 6</v>
      </c>
      <c r="S17" s="3"/>
      <c r="T17" s="3"/>
    </row>
    <row r="18" spans="1:20" ht="53.55" customHeight="1" thickBot="1">
      <c r="A18" s="7">
        <f t="shared" si="4"/>
        <v>6</v>
      </c>
      <c r="B18" s="7">
        <f t="shared" si="4"/>
        <v>4</v>
      </c>
      <c r="C18" s="11" t="s">
        <v>43</v>
      </c>
      <c r="D18" s="11" t="s">
        <v>89</v>
      </c>
      <c r="E18" s="12" t="s">
        <v>44</v>
      </c>
      <c r="F18" s="8" t="s">
        <v>45</v>
      </c>
      <c r="G18" s="6"/>
      <c r="H18" s="12"/>
      <c r="I18" s="6">
        <f>A18</f>
        <v>6</v>
      </c>
      <c r="J18" s="33" t="s">
        <v>92</v>
      </c>
      <c r="K18" s="12" t="s">
        <v>17</v>
      </c>
      <c r="L18" s="9" t="s">
        <v>118</v>
      </c>
      <c r="M18" s="29">
        <v>8</v>
      </c>
      <c r="N18" s="21">
        <f t="shared" si="5"/>
        <v>51.84</v>
      </c>
      <c r="O18" s="21">
        <f t="shared" si="6"/>
        <v>34.56</v>
      </c>
      <c r="P18" s="11"/>
      <c r="Q18" s="3" t="str">
        <f t="shared" si="7"/>
        <v>Resistor - 6x 100k</v>
      </c>
      <c r="R18" s="3" t="str">
        <f t="shared" si="1"/>
        <v>CFS1/4C104J 6</v>
      </c>
      <c r="S18" s="3"/>
      <c r="T18" s="3"/>
    </row>
    <row r="19" spans="1:20" ht="79.8" customHeight="1" thickBot="1">
      <c r="A19" s="7">
        <f t="shared" si="4"/>
        <v>4</v>
      </c>
      <c r="B19" s="7">
        <f t="shared" si="4"/>
        <v>4</v>
      </c>
      <c r="C19" s="5" t="s">
        <v>46</v>
      </c>
      <c r="D19" s="5" t="s">
        <v>46</v>
      </c>
      <c r="E19" s="6" t="s">
        <v>47</v>
      </c>
      <c r="F19" s="8" t="s">
        <v>48</v>
      </c>
      <c r="G19" s="6"/>
      <c r="H19" s="6"/>
      <c r="I19" s="6">
        <f>A19</f>
        <v>4</v>
      </c>
      <c r="J19" s="9" t="s">
        <v>93</v>
      </c>
      <c r="K19" s="6" t="s">
        <v>17</v>
      </c>
      <c r="L19" s="9" t="s">
        <v>119</v>
      </c>
      <c r="M19" s="29">
        <v>8</v>
      </c>
      <c r="N19" s="21">
        <f t="shared" si="5"/>
        <v>34.56</v>
      </c>
      <c r="O19" s="21">
        <f t="shared" si="6"/>
        <v>34.56</v>
      </c>
      <c r="P19" s="5"/>
      <c r="Q19" s="3" t="str">
        <f t="shared" si="7"/>
        <v>Resistor - 4x 1M</v>
      </c>
      <c r="R19" s="3" t="str">
        <f t="shared" si="1"/>
        <v>CFS1/4C105J 4</v>
      </c>
      <c r="S19" s="3"/>
      <c r="T19" s="3"/>
    </row>
    <row r="20" spans="1:20" ht="119.55" customHeight="1" thickBot="1">
      <c r="A20" s="7">
        <f t="shared" si="4"/>
        <v>8</v>
      </c>
      <c r="B20" s="7">
        <f t="shared" si="4"/>
        <v>8</v>
      </c>
      <c r="C20" s="5" t="s">
        <v>202</v>
      </c>
      <c r="D20" s="5" t="s">
        <v>202</v>
      </c>
      <c r="E20" s="6">
        <v>470</v>
      </c>
      <c r="F20" s="8" t="s">
        <v>50</v>
      </c>
      <c r="G20" s="6"/>
      <c r="H20" s="6"/>
      <c r="I20" s="6">
        <f t="shared" ref="I20:I24" si="8">A20</f>
        <v>8</v>
      </c>
      <c r="J20" s="9" t="s">
        <v>92</v>
      </c>
      <c r="K20" s="6" t="s">
        <v>17</v>
      </c>
      <c r="L20" s="9" t="s">
        <v>120</v>
      </c>
      <c r="M20" s="29">
        <v>8</v>
      </c>
      <c r="N20" s="21">
        <f t="shared" si="5"/>
        <v>69.12</v>
      </c>
      <c r="O20" s="21">
        <f t="shared" si="6"/>
        <v>69.12</v>
      </c>
      <c r="P20" s="5"/>
      <c r="Q20" s="3" t="str">
        <f t="shared" si="7"/>
        <v>Resistor - 8x 470</v>
      </c>
      <c r="R20" s="3" t="str">
        <f t="shared" si="1"/>
        <v>CFS1/4C471J 8</v>
      </c>
      <c r="S20" s="3"/>
      <c r="T20" s="3"/>
    </row>
    <row r="21" spans="1:20" ht="119.55" customHeight="1" thickBot="1">
      <c r="A21" s="7">
        <f t="shared" ref="A21" si="9">LEN(C21)-LEN(SUBSTITUTE(C21,",",""))+1</f>
        <v>2</v>
      </c>
      <c r="B21" s="7">
        <f t="shared" ref="B21" si="10">LEN(D21)-LEN(SUBSTITUTE(D21,",",""))+1</f>
        <v>2</v>
      </c>
      <c r="C21" s="5" t="s">
        <v>90</v>
      </c>
      <c r="D21" s="5" t="s">
        <v>90</v>
      </c>
      <c r="E21" s="6">
        <v>430</v>
      </c>
      <c r="F21" s="8" t="s">
        <v>91</v>
      </c>
      <c r="G21" s="6"/>
      <c r="H21" s="6"/>
      <c r="I21" s="6">
        <f t="shared" si="8"/>
        <v>2</v>
      </c>
      <c r="J21" s="9" t="s">
        <v>93</v>
      </c>
      <c r="K21" s="6" t="s">
        <v>17</v>
      </c>
      <c r="L21" s="9" t="s">
        <v>121</v>
      </c>
      <c r="M21" s="29">
        <v>8</v>
      </c>
      <c r="N21" s="21">
        <f t="shared" si="5"/>
        <v>17.28</v>
      </c>
      <c r="O21" s="21">
        <f t="shared" si="6"/>
        <v>17.28</v>
      </c>
      <c r="P21" s="5"/>
      <c r="Q21" s="3" t="str">
        <f t="shared" si="7"/>
        <v>Resistor - 2x 430</v>
      </c>
      <c r="R21" s="3" t="str">
        <f t="shared" si="1"/>
        <v>CF1/4C431J 2</v>
      </c>
      <c r="S21" s="3"/>
      <c r="T21" s="3"/>
    </row>
    <row r="22" spans="1:20" ht="79.8" customHeight="1" thickBot="1">
      <c r="A22" s="7">
        <v>1</v>
      </c>
      <c r="B22" s="7">
        <f>LEN(D22)-LEN(SUBSTITUTE(D22,",",""))+1</f>
        <v>1</v>
      </c>
      <c r="C22" s="5" t="s">
        <v>204</v>
      </c>
      <c r="D22" s="5" t="s">
        <v>204</v>
      </c>
      <c r="E22" s="6" t="s">
        <v>52</v>
      </c>
      <c r="F22" s="8" t="s">
        <v>53</v>
      </c>
      <c r="G22" s="6"/>
      <c r="H22" s="6"/>
      <c r="I22" s="6">
        <f t="shared" si="8"/>
        <v>1</v>
      </c>
      <c r="J22" s="9" t="s">
        <v>92</v>
      </c>
      <c r="K22" s="6" t="s">
        <v>17</v>
      </c>
      <c r="L22" s="9" t="s">
        <v>122</v>
      </c>
      <c r="M22" s="29">
        <v>10</v>
      </c>
      <c r="N22" s="21">
        <f t="shared" si="5"/>
        <v>10.8</v>
      </c>
      <c r="O22" s="21">
        <f t="shared" si="6"/>
        <v>10.8</v>
      </c>
      <c r="P22" s="5"/>
      <c r="Q22" s="3" t="str">
        <f t="shared" si="7"/>
        <v>Resistor - 1x 3.9k</v>
      </c>
      <c r="R22" s="3" t="str">
        <f t="shared" si="1"/>
        <v>MFS1/4CCT52-392F 1</v>
      </c>
      <c r="S22" s="3"/>
      <c r="T22" s="3"/>
    </row>
    <row r="23" spans="1:20" ht="79.8" customHeight="1" thickBot="1">
      <c r="A23" s="7">
        <f>LEN(C23)-LEN(SUBSTITUTE(C23,",",""))+1</f>
        <v>1</v>
      </c>
      <c r="B23" s="7">
        <f>LEN(D23)-LEN(SUBSTITUTE(D23,",",""))+1</f>
        <v>1</v>
      </c>
      <c r="C23" s="5" t="s">
        <v>205</v>
      </c>
      <c r="D23" s="5" t="s">
        <v>205</v>
      </c>
      <c r="E23" s="6" t="s">
        <v>41</v>
      </c>
      <c r="F23" s="8" t="s">
        <v>55</v>
      </c>
      <c r="G23" s="6"/>
      <c r="H23" s="6"/>
      <c r="I23" s="6">
        <f t="shared" si="8"/>
        <v>1</v>
      </c>
      <c r="J23" s="9" t="s">
        <v>93</v>
      </c>
      <c r="K23" s="6" t="s">
        <v>17</v>
      </c>
      <c r="L23" s="9" t="s">
        <v>123</v>
      </c>
      <c r="M23" s="29">
        <v>10</v>
      </c>
      <c r="N23" s="21">
        <f t="shared" si="5"/>
        <v>10.8</v>
      </c>
      <c r="O23" s="21">
        <f t="shared" si="6"/>
        <v>10.8</v>
      </c>
      <c r="P23" s="5"/>
      <c r="Q23" s="3" t="str">
        <f t="shared" si="7"/>
        <v>Resistor - 1x 1k</v>
      </c>
      <c r="R23" s="3" t="str">
        <f t="shared" si="1"/>
        <v>MF1/4CCT52-2491F 1</v>
      </c>
      <c r="S23" s="3"/>
      <c r="T23" s="3"/>
    </row>
    <row r="24" spans="1:20" ht="79.8" customHeight="1" thickBot="1">
      <c r="A24" s="7">
        <f>LEN(C24)-LEN(SUBSTITUTE(C24,",",""))+1</f>
        <v>2</v>
      </c>
      <c r="B24" s="7">
        <f>LEN(D24)-LEN(SUBSTITUTE(D24,",",""))+1</f>
        <v>2</v>
      </c>
      <c r="C24" s="5" t="s">
        <v>203</v>
      </c>
      <c r="D24" s="5" t="s">
        <v>203</v>
      </c>
      <c r="E24" s="6" t="s">
        <v>57</v>
      </c>
      <c r="F24" s="8" t="s">
        <v>58</v>
      </c>
      <c r="G24" s="6"/>
      <c r="H24" s="6"/>
      <c r="I24" s="6">
        <f t="shared" si="8"/>
        <v>2</v>
      </c>
      <c r="J24" s="9" t="s">
        <v>94</v>
      </c>
      <c r="K24" s="6"/>
      <c r="L24" s="9" t="s">
        <v>122</v>
      </c>
      <c r="M24" s="29">
        <v>10</v>
      </c>
      <c r="N24" s="21">
        <f t="shared" si="5"/>
        <v>21.6</v>
      </c>
      <c r="O24" s="21">
        <f t="shared" si="6"/>
        <v>21.6</v>
      </c>
      <c r="P24" s="5"/>
      <c r="Q24" s="3" t="str">
        <f t="shared" si="7"/>
        <v>Resistor - 2x 2.49k</v>
      </c>
      <c r="R24" s="3"/>
      <c r="S24" s="3"/>
      <c r="T24" s="3"/>
    </row>
    <row r="25" spans="1:20" ht="79.8" customHeight="1" thickBot="1">
      <c r="A25" s="7">
        <f t="shared" ref="A25:A26" si="11">LEN(C25)-LEN(SUBSTITUTE(C25,",",""))+1</f>
        <v>2</v>
      </c>
      <c r="B25" s="7">
        <f t="shared" ref="B25:B26" si="12">LEN(D25)-LEN(SUBSTITUTE(D25,",",""))+1</f>
        <v>2</v>
      </c>
      <c r="C25" s="5" t="s">
        <v>206</v>
      </c>
      <c r="D25" s="5" t="s">
        <v>206</v>
      </c>
      <c r="E25" s="6">
        <v>0</v>
      </c>
      <c r="F25" s="8" t="s">
        <v>101</v>
      </c>
      <c r="G25" s="6"/>
      <c r="H25" s="6"/>
      <c r="I25" s="6">
        <f t="shared" ref="I25:I26" si="13">A25</f>
        <v>2</v>
      </c>
      <c r="J25" s="9" t="s">
        <v>92</v>
      </c>
      <c r="K25" s="6"/>
      <c r="L25" s="9"/>
      <c r="M25" s="29">
        <v>8</v>
      </c>
      <c r="N25" s="21">
        <f t="shared" si="5"/>
        <v>17.28</v>
      </c>
      <c r="O25" s="21">
        <f t="shared" si="6"/>
        <v>17.28</v>
      </c>
      <c r="P25" s="5"/>
      <c r="Q25" s="3" t="str">
        <f t="shared" si="7"/>
        <v>Resistor - 2x 0</v>
      </c>
      <c r="R25" s="3"/>
      <c r="S25" s="3"/>
      <c r="T25" s="3"/>
    </row>
    <row r="26" spans="1:20" ht="79.8" customHeight="1" thickBot="1">
      <c r="A26" s="7">
        <f t="shared" si="11"/>
        <v>1</v>
      </c>
      <c r="B26" s="7">
        <f t="shared" si="12"/>
        <v>1</v>
      </c>
      <c r="C26" s="5" t="s">
        <v>207</v>
      </c>
      <c r="D26" s="5" t="s">
        <v>207</v>
      </c>
      <c r="E26" s="6">
        <v>0</v>
      </c>
      <c r="F26" s="8" t="s">
        <v>102</v>
      </c>
      <c r="G26" s="6"/>
      <c r="H26" s="6"/>
      <c r="I26" s="6">
        <f t="shared" si="13"/>
        <v>1</v>
      </c>
      <c r="J26" s="9" t="s">
        <v>92</v>
      </c>
      <c r="K26" s="6"/>
      <c r="L26" s="9"/>
      <c r="M26" s="29">
        <v>8</v>
      </c>
      <c r="N26" s="21">
        <f t="shared" si="5"/>
        <v>8.64</v>
      </c>
      <c r="O26" s="21">
        <f t="shared" si="6"/>
        <v>8.64</v>
      </c>
      <c r="P26" s="5"/>
      <c r="Q26" s="3" t="str">
        <f t="shared" si="7"/>
        <v>Resistor - 1x 0</v>
      </c>
      <c r="R26" s="3"/>
      <c r="S26" s="3"/>
      <c r="T26" s="3"/>
    </row>
    <row r="27" spans="1:20" ht="13.8" customHeight="1" thickBot="1">
      <c r="A27" s="4"/>
      <c r="B27" s="4"/>
      <c r="C27" s="5"/>
      <c r="D27" s="5"/>
      <c r="E27" s="6"/>
      <c r="F27" s="6"/>
      <c r="G27" s="6"/>
      <c r="H27" s="6"/>
      <c r="I27" s="6"/>
      <c r="J27" s="9"/>
      <c r="K27" s="6"/>
      <c r="L27" s="9"/>
      <c r="M27" s="29"/>
      <c r="N27" s="21"/>
      <c r="O27" s="21"/>
      <c r="P27" s="5"/>
      <c r="Q27" s="3"/>
      <c r="R27" s="3" t="str">
        <f>L27&amp;" "&amp;A27</f>
        <v xml:space="preserve"> </v>
      </c>
      <c r="S27" s="3"/>
      <c r="T27" s="3"/>
    </row>
    <row r="28" spans="1:20" ht="79.8" customHeight="1" thickBot="1">
      <c r="A28" s="7">
        <v>1</v>
      </c>
      <c r="B28" s="7">
        <f>LEN(D28)-LEN(SUBSTITUTE(D28,",",""))+1</f>
        <v>1</v>
      </c>
      <c r="C28" s="5" t="s">
        <v>59</v>
      </c>
      <c r="D28" s="5" t="s">
        <v>59</v>
      </c>
      <c r="E28" s="6" t="s">
        <v>60</v>
      </c>
      <c r="F28" s="8" t="s">
        <v>61</v>
      </c>
      <c r="G28" s="6" t="s">
        <v>62</v>
      </c>
      <c r="H28" s="6"/>
      <c r="I28" s="6">
        <f t="shared" ref="I28:I30" si="14">A28</f>
        <v>1</v>
      </c>
      <c r="J28" s="9" t="s">
        <v>95</v>
      </c>
      <c r="K28" s="6" t="s">
        <v>17</v>
      </c>
      <c r="L28" s="9" t="s">
        <v>60</v>
      </c>
      <c r="M28" s="29">
        <v>100</v>
      </c>
      <c r="N28" s="21">
        <f>M28*A28*1.08</f>
        <v>108</v>
      </c>
      <c r="O28" s="21">
        <f>M28*B28*1.08</f>
        <v>108</v>
      </c>
      <c r="P28" s="5"/>
      <c r="Q28" s="3" t="str">
        <f>A28&amp;"x "&amp;E28</f>
        <v>1x TA7805HF</v>
      </c>
      <c r="R28" s="3" t="str">
        <f>L28&amp;" "&amp;A28</f>
        <v>TA7805HF 1</v>
      </c>
      <c r="S28" s="3"/>
      <c r="T28" s="3"/>
    </row>
    <row r="29" spans="1:20" ht="66.45" customHeight="1" thickBot="1">
      <c r="A29" s="7">
        <v>1</v>
      </c>
      <c r="B29" s="7">
        <f>LEN(D29)-LEN(SUBSTITUTE(D29,",",""))+1</f>
        <v>1</v>
      </c>
      <c r="C29" s="13" t="s">
        <v>63</v>
      </c>
      <c r="D29" s="13" t="s">
        <v>63</v>
      </c>
      <c r="E29" s="12" t="s">
        <v>64</v>
      </c>
      <c r="F29" s="14" t="s">
        <v>65</v>
      </c>
      <c r="G29" s="6" t="s">
        <v>66</v>
      </c>
      <c r="H29" s="12"/>
      <c r="I29" s="6">
        <f t="shared" si="14"/>
        <v>1</v>
      </c>
      <c r="J29" s="33" t="s">
        <v>96</v>
      </c>
      <c r="K29" s="12" t="s">
        <v>17</v>
      </c>
      <c r="L29" s="33" t="s">
        <v>64</v>
      </c>
      <c r="M29" s="30">
        <v>50</v>
      </c>
      <c r="N29" s="21">
        <f>M29*A29*1.08</f>
        <v>54</v>
      </c>
      <c r="O29" s="21">
        <f>M29*B29*1.08</f>
        <v>54</v>
      </c>
      <c r="P29" s="11"/>
      <c r="Q29" s="3" t="str">
        <f>A29&amp;"x "&amp;E29</f>
        <v>1x SI4900DY</v>
      </c>
      <c r="R29" s="3" t="str">
        <f>L29&amp;" "&amp;A29</f>
        <v>SI4900DY 1</v>
      </c>
      <c r="S29" s="3"/>
      <c r="T29" s="3"/>
    </row>
    <row r="30" spans="1:20" ht="79.8" customHeight="1" thickBot="1">
      <c r="A30" s="7">
        <v>1</v>
      </c>
      <c r="B30" s="15">
        <v>1</v>
      </c>
      <c r="C30" s="11" t="s">
        <v>67</v>
      </c>
      <c r="D30" s="11" t="s">
        <v>67</v>
      </c>
      <c r="E30" s="12" t="s">
        <v>68</v>
      </c>
      <c r="F30" s="6" t="s">
        <v>69</v>
      </c>
      <c r="G30" s="6" t="s">
        <v>70</v>
      </c>
      <c r="H30" s="12"/>
      <c r="I30" s="6">
        <f t="shared" si="14"/>
        <v>1</v>
      </c>
      <c r="J30" s="33" t="s">
        <v>97</v>
      </c>
      <c r="K30" s="16" t="s">
        <v>17</v>
      </c>
      <c r="L30" s="33" t="s">
        <v>68</v>
      </c>
      <c r="M30" s="21">
        <v>60</v>
      </c>
      <c r="N30" s="21">
        <f>M30*A30*1.08</f>
        <v>64.800000000000011</v>
      </c>
      <c r="O30" s="21">
        <f>M30*B30*1.08</f>
        <v>64.800000000000011</v>
      </c>
      <c r="P30" s="5"/>
      <c r="Q30" s="3" t="str">
        <f>A30&amp;"x "&amp;E30</f>
        <v>1x NJM2902D</v>
      </c>
      <c r="R30" s="3" t="str">
        <f>L30&amp;" "&amp;A30</f>
        <v>NJM2902D 1</v>
      </c>
      <c r="S30" s="3"/>
      <c r="T30" s="3"/>
    </row>
    <row r="31" spans="1:20" ht="13.8" customHeight="1" thickBot="1">
      <c r="A31" s="4"/>
      <c r="B31" s="4"/>
      <c r="C31" s="5"/>
      <c r="D31" s="5"/>
      <c r="E31" s="6"/>
      <c r="F31" s="6"/>
      <c r="G31" s="6"/>
      <c r="H31" s="6"/>
      <c r="I31" s="5"/>
      <c r="J31" s="34"/>
      <c r="K31" s="5"/>
      <c r="L31" s="37"/>
      <c r="M31" s="22"/>
      <c r="N31" s="23"/>
      <c r="O31" s="23"/>
      <c r="P31" s="17"/>
      <c r="Q31" s="3"/>
      <c r="R31" s="3"/>
      <c r="S31" s="3"/>
      <c r="T31" s="3"/>
    </row>
    <row r="32" spans="1:20" ht="40.200000000000003" customHeight="1" thickBot="1">
      <c r="A32" s="7">
        <v>1</v>
      </c>
      <c r="B32" s="7">
        <v>1</v>
      </c>
      <c r="C32" s="5" t="s">
        <v>71</v>
      </c>
      <c r="D32" s="5" t="s">
        <v>71</v>
      </c>
      <c r="E32" s="6" t="s">
        <v>85</v>
      </c>
      <c r="F32" s="6" t="s">
        <v>87</v>
      </c>
      <c r="G32" s="6"/>
      <c r="H32" s="6"/>
      <c r="I32" s="6">
        <f t="shared" ref="I32:I51" si="15">A32</f>
        <v>1</v>
      </c>
      <c r="J32" s="35" t="s">
        <v>86</v>
      </c>
      <c r="K32" s="6" t="s">
        <v>137</v>
      </c>
      <c r="L32" s="9"/>
      <c r="M32" s="21">
        <v>261</v>
      </c>
      <c r="N32" s="21">
        <f t="shared" ref="N32:N51" si="16">M32*A32*1.08</f>
        <v>281.88</v>
      </c>
      <c r="O32" s="21">
        <f t="shared" ref="O32:O51" si="17">M32*B32*1.08</f>
        <v>281.88</v>
      </c>
      <c r="P32" s="17"/>
      <c r="Q32" s="3"/>
      <c r="R32" s="3"/>
      <c r="S32" s="3"/>
      <c r="T32" s="3"/>
    </row>
    <row r="33" spans="1:20" ht="40.200000000000003" customHeight="1" thickBot="1">
      <c r="A33" s="7">
        <v>1</v>
      </c>
      <c r="B33" s="7">
        <v>1</v>
      </c>
      <c r="C33" s="5" t="s">
        <v>109</v>
      </c>
      <c r="D33" s="5" t="s">
        <v>109</v>
      </c>
      <c r="E33" s="6"/>
      <c r="F33" s="20" t="s">
        <v>110</v>
      </c>
      <c r="G33" s="6"/>
      <c r="H33" s="6"/>
      <c r="I33" s="6">
        <f t="shared" si="15"/>
        <v>1</v>
      </c>
      <c r="J33" s="34"/>
      <c r="K33" s="6" t="s">
        <v>163</v>
      </c>
      <c r="L33" s="37"/>
      <c r="M33" s="27">
        <v>20</v>
      </c>
      <c r="N33" s="21">
        <f t="shared" si="16"/>
        <v>21.6</v>
      </c>
      <c r="O33" s="21">
        <f t="shared" si="17"/>
        <v>21.6</v>
      </c>
      <c r="P33" s="17"/>
      <c r="Q33" s="3"/>
      <c r="R33" s="3"/>
      <c r="S33" s="3"/>
      <c r="T33" s="3"/>
    </row>
    <row r="34" spans="1:20" ht="40.200000000000003" customHeight="1" thickBot="1">
      <c r="A34" s="7">
        <v>1</v>
      </c>
      <c r="B34" s="7">
        <v>1</v>
      </c>
      <c r="C34" s="5" t="s">
        <v>72</v>
      </c>
      <c r="D34" s="5" t="s">
        <v>72</v>
      </c>
      <c r="E34" s="6" t="s">
        <v>81</v>
      </c>
      <c r="F34" s="20" t="s">
        <v>82</v>
      </c>
      <c r="G34" s="6"/>
      <c r="H34" s="6"/>
      <c r="I34" s="6">
        <f t="shared" si="15"/>
        <v>1</v>
      </c>
      <c r="J34" s="35" t="s">
        <v>146</v>
      </c>
      <c r="K34" s="10" t="s">
        <v>161</v>
      </c>
      <c r="L34" s="9" t="s">
        <v>145</v>
      </c>
      <c r="M34" s="21">
        <v>200</v>
      </c>
      <c r="N34" s="21">
        <f t="shared" si="16"/>
        <v>216</v>
      </c>
      <c r="O34" s="21">
        <f t="shared" si="17"/>
        <v>216</v>
      </c>
      <c r="P34" s="5"/>
      <c r="Q34" s="3"/>
      <c r="R34" s="3"/>
      <c r="S34" s="3"/>
      <c r="T34" s="3"/>
    </row>
    <row r="35" spans="1:20" ht="40.200000000000003" customHeight="1" thickBot="1">
      <c r="A35" s="7">
        <v>1</v>
      </c>
      <c r="B35" s="7">
        <v>1</v>
      </c>
      <c r="C35" s="5" t="s">
        <v>151</v>
      </c>
      <c r="D35" s="5" t="s">
        <v>151</v>
      </c>
      <c r="E35" s="6" t="s">
        <v>150</v>
      </c>
      <c r="F35" s="20" t="s">
        <v>126</v>
      </c>
      <c r="G35" s="6"/>
      <c r="H35" s="6"/>
      <c r="I35" s="6">
        <f t="shared" si="15"/>
        <v>1</v>
      </c>
      <c r="J35" s="35" t="s">
        <v>124</v>
      </c>
      <c r="K35" s="6" t="s">
        <v>161</v>
      </c>
      <c r="L35" s="9" t="s">
        <v>125</v>
      </c>
      <c r="M35" s="21">
        <f>100/9</f>
        <v>11.111111111111111</v>
      </c>
      <c r="N35" s="21">
        <f t="shared" si="16"/>
        <v>12</v>
      </c>
      <c r="O35" s="21">
        <f t="shared" si="17"/>
        <v>12</v>
      </c>
      <c r="P35" s="5"/>
      <c r="Q35" s="3"/>
      <c r="R35" s="3"/>
      <c r="S35" s="3"/>
      <c r="T35" s="3"/>
    </row>
    <row r="36" spans="1:20" ht="40.200000000000003" customHeight="1" thickBot="1">
      <c r="A36" s="7">
        <v>1</v>
      </c>
      <c r="B36" s="7">
        <v>1</v>
      </c>
      <c r="C36" s="5" t="s">
        <v>111</v>
      </c>
      <c r="D36" s="5" t="s">
        <v>111</v>
      </c>
      <c r="E36" s="6"/>
      <c r="F36" s="6" t="s">
        <v>112</v>
      </c>
      <c r="G36" s="6"/>
      <c r="H36" s="6"/>
      <c r="I36" s="6">
        <f t="shared" si="15"/>
        <v>1</v>
      </c>
      <c r="J36" s="9"/>
      <c r="K36" s="6" t="s">
        <v>163</v>
      </c>
      <c r="L36" s="9"/>
      <c r="M36" s="21">
        <v>80</v>
      </c>
      <c r="N36" s="21">
        <f t="shared" si="16"/>
        <v>86.4</v>
      </c>
      <c r="O36" s="21">
        <f t="shared" si="17"/>
        <v>86.4</v>
      </c>
      <c r="P36" s="5"/>
      <c r="Q36" s="3"/>
      <c r="R36" s="3"/>
      <c r="S36" s="3"/>
      <c r="T36" s="3"/>
    </row>
    <row r="37" spans="1:20" ht="40.200000000000003" customHeight="1" thickBot="1">
      <c r="A37" s="7">
        <v>1</v>
      </c>
      <c r="B37" s="7">
        <v>1</v>
      </c>
      <c r="C37" s="5" t="s">
        <v>210</v>
      </c>
      <c r="D37" s="5" t="s">
        <v>210</v>
      </c>
      <c r="E37" s="6" t="s">
        <v>158</v>
      </c>
      <c r="F37" s="6" t="s">
        <v>219</v>
      </c>
      <c r="G37" s="6" t="s">
        <v>164</v>
      </c>
      <c r="H37" s="6"/>
      <c r="I37" s="6" t="s">
        <v>165</v>
      </c>
      <c r="J37" s="35" t="s">
        <v>159</v>
      </c>
      <c r="K37" s="6" t="s">
        <v>162</v>
      </c>
      <c r="L37" s="9" t="s">
        <v>213</v>
      </c>
      <c r="M37" s="21">
        <v>79</v>
      </c>
      <c r="N37" s="21">
        <f t="shared" si="16"/>
        <v>85.320000000000007</v>
      </c>
      <c r="O37" s="21">
        <f t="shared" si="17"/>
        <v>85.320000000000007</v>
      </c>
      <c r="P37" s="5"/>
      <c r="Q37" s="3"/>
      <c r="R37" s="3"/>
      <c r="S37" s="3"/>
      <c r="T37" s="3"/>
    </row>
    <row r="38" spans="1:20" ht="40.200000000000003" customHeight="1" thickBot="1">
      <c r="A38" s="7">
        <v>1</v>
      </c>
      <c r="B38" s="7">
        <v>1</v>
      </c>
      <c r="C38" s="5" t="s">
        <v>211</v>
      </c>
      <c r="D38" s="5" t="s">
        <v>211</v>
      </c>
      <c r="E38" s="6" t="s">
        <v>158</v>
      </c>
      <c r="F38" s="6" t="s">
        <v>220</v>
      </c>
      <c r="G38" s="6" t="s">
        <v>164</v>
      </c>
      <c r="H38" s="6"/>
      <c r="I38" s="6" t="s">
        <v>165</v>
      </c>
      <c r="J38" s="35" t="s">
        <v>159</v>
      </c>
      <c r="K38" s="6" t="s">
        <v>162</v>
      </c>
      <c r="L38" s="9" t="s">
        <v>213</v>
      </c>
      <c r="M38" s="21">
        <v>79</v>
      </c>
      <c r="N38" s="21">
        <f t="shared" ref="N38:N39" si="18">M38*A38*1.08</f>
        <v>85.320000000000007</v>
      </c>
      <c r="O38" s="21">
        <f t="shared" ref="O38:O39" si="19">M38*B38*1.08</f>
        <v>85.320000000000007</v>
      </c>
      <c r="P38" s="5"/>
      <c r="Q38" s="3"/>
      <c r="R38" s="3"/>
      <c r="S38" s="3"/>
      <c r="T38" s="3"/>
    </row>
    <row r="39" spans="1:20" ht="40.200000000000003" customHeight="1" thickBot="1">
      <c r="A39" s="7">
        <v>1</v>
      </c>
      <c r="B39" s="7">
        <v>1</v>
      </c>
      <c r="C39" s="5" t="s">
        <v>212</v>
      </c>
      <c r="D39" s="5" t="s">
        <v>212</v>
      </c>
      <c r="E39" s="6" t="s">
        <v>158</v>
      </c>
      <c r="F39" s="6" t="s">
        <v>221</v>
      </c>
      <c r="G39" s="6" t="s">
        <v>164</v>
      </c>
      <c r="H39" s="6"/>
      <c r="I39" s="6" t="s">
        <v>165</v>
      </c>
      <c r="J39" s="35" t="s">
        <v>159</v>
      </c>
      <c r="K39" s="6" t="s">
        <v>162</v>
      </c>
      <c r="L39" s="9" t="s">
        <v>213</v>
      </c>
      <c r="M39" s="21">
        <v>79</v>
      </c>
      <c r="N39" s="21">
        <f t="shared" si="18"/>
        <v>85.320000000000007</v>
      </c>
      <c r="O39" s="21">
        <f t="shared" si="19"/>
        <v>85.320000000000007</v>
      </c>
      <c r="P39" s="5"/>
      <c r="Q39" s="3"/>
      <c r="R39" s="3"/>
      <c r="S39" s="3"/>
      <c r="T39" s="3"/>
    </row>
    <row r="40" spans="1:20" ht="40.200000000000003" customHeight="1" thickBot="1">
      <c r="A40" s="7">
        <v>1</v>
      </c>
      <c r="B40" s="7">
        <v>1</v>
      </c>
      <c r="C40" s="5" t="s">
        <v>214</v>
      </c>
      <c r="D40" s="5" t="s">
        <v>214</v>
      </c>
      <c r="E40" s="6" t="s">
        <v>167</v>
      </c>
      <c r="F40" s="6" t="s">
        <v>222</v>
      </c>
      <c r="G40" s="6" t="s">
        <v>167</v>
      </c>
      <c r="H40" s="6"/>
      <c r="I40" s="6" t="s">
        <v>165</v>
      </c>
      <c r="J40" s="35" t="s">
        <v>159</v>
      </c>
      <c r="K40" s="6" t="s">
        <v>162</v>
      </c>
      <c r="L40" s="9" t="s">
        <v>213</v>
      </c>
      <c r="M40" s="21">
        <v>94</v>
      </c>
      <c r="N40" s="21">
        <f t="shared" ref="N40:N50" si="20">M40*A40*1.08</f>
        <v>101.52000000000001</v>
      </c>
      <c r="O40" s="21">
        <f t="shared" ref="O40:O50" si="21">M40*B40*1.08</f>
        <v>101.52000000000001</v>
      </c>
      <c r="P40" s="5"/>
      <c r="Q40" s="3"/>
      <c r="R40" s="3"/>
      <c r="S40" s="3"/>
      <c r="T40" s="3"/>
    </row>
    <row r="41" spans="1:20" ht="40.200000000000003" customHeight="1" thickBot="1">
      <c r="A41" s="7">
        <v>1</v>
      </c>
      <c r="B41" s="7">
        <v>1</v>
      </c>
      <c r="C41" s="5" t="s">
        <v>216</v>
      </c>
      <c r="D41" s="5" t="s">
        <v>217</v>
      </c>
      <c r="E41" s="6" t="s">
        <v>167</v>
      </c>
      <c r="F41" s="6" t="s">
        <v>223</v>
      </c>
      <c r="G41" s="6" t="s">
        <v>167</v>
      </c>
      <c r="H41" s="6"/>
      <c r="I41" s="6" t="s">
        <v>165</v>
      </c>
      <c r="J41" s="35" t="s">
        <v>159</v>
      </c>
      <c r="K41" s="6" t="s">
        <v>162</v>
      </c>
      <c r="L41" s="9" t="s">
        <v>213</v>
      </c>
      <c r="M41" s="21">
        <v>94</v>
      </c>
      <c r="N41" s="21">
        <f t="shared" si="20"/>
        <v>101.52000000000001</v>
      </c>
      <c r="O41" s="21">
        <f t="shared" si="21"/>
        <v>101.52000000000001</v>
      </c>
      <c r="P41" s="5"/>
      <c r="Q41" s="3"/>
      <c r="R41" s="3"/>
      <c r="S41" s="3"/>
      <c r="T41" s="3"/>
    </row>
    <row r="42" spans="1:20" ht="40.200000000000003" customHeight="1" thickBot="1">
      <c r="A42" s="7">
        <v>1</v>
      </c>
      <c r="B42" s="7">
        <v>1</v>
      </c>
      <c r="C42" s="5" t="s">
        <v>215</v>
      </c>
      <c r="D42" s="5" t="s">
        <v>215</v>
      </c>
      <c r="E42" s="6" t="s">
        <v>195</v>
      </c>
      <c r="F42" s="6" t="s">
        <v>224</v>
      </c>
      <c r="G42" s="6" t="s">
        <v>167</v>
      </c>
      <c r="H42" s="6"/>
      <c r="I42" s="6" t="s">
        <v>165</v>
      </c>
      <c r="J42" s="35" t="s">
        <v>159</v>
      </c>
      <c r="K42" s="6" t="s">
        <v>162</v>
      </c>
      <c r="L42" s="9" t="s">
        <v>213</v>
      </c>
      <c r="M42" s="21">
        <v>94</v>
      </c>
      <c r="N42" s="21">
        <f t="shared" si="20"/>
        <v>101.52000000000001</v>
      </c>
      <c r="O42" s="21">
        <f t="shared" si="21"/>
        <v>101.52000000000001</v>
      </c>
      <c r="P42" s="5"/>
      <c r="Q42" s="3"/>
      <c r="R42" s="3"/>
      <c r="S42" s="3"/>
      <c r="T42" s="3"/>
    </row>
    <row r="43" spans="1:20" ht="40.200000000000003" customHeight="1" thickBot="1">
      <c r="A43" s="7">
        <v>1</v>
      </c>
      <c r="B43" s="7">
        <v>1</v>
      </c>
      <c r="C43" s="5" t="s">
        <v>173</v>
      </c>
      <c r="D43" s="5" t="s">
        <v>173</v>
      </c>
      <c r="E43" s="6" t="s">
        <v>172</v>
      </c>
      <c r="F43" s="6" t="s">
        <v>174</v>
      </c>
      <c r="G43" s="6" t="s">
        <v>175</v>
      </c>
      <c r="H43" s="6"/>
      <c r="I43" s="6" t="s">
        <v>165</v>
      </c>
      <c r="J43" s="35" t="s">
        <v>159</v>
      </c>
      <c r="K43" s="6" t="s">
        <v>162</v>
      </c>
      <c r="L43" s="9" t="s">
        <v>160</v>
      </c>
      <c r="M43" s="21">
        <v>79</v>
      </c>
      <c r="N43" s="21">
        <f t="shared" si="20"/>
        <v>85.320000000000007</v>
      </c>
      <c r="O43" s="21">
        <f t="shared" si="21"/>
        <v>85.320000000000007</v>
      </c>
      <c r="P43" s="5"/>
      <c r="Q43" s="3"/>
      <c r="R43" s="3"/>
      <c r="S43" s="3"/>
      <c r="T43" s="3"/>
    </row>
    <row r="44" spans="1:20" ht="40.200000000000003" customHeight="1" thickBot="1">
      <c r="A44" s="7">
        <v>1</v>
      </c>
      <c r="B44" s="7">
        <v>1</v>
      </c>
      <c r="C44" s="5" t="s">
        <v>218</v>
      </c>
      <c r="D44" s="5" t="s">
        <v>218</v>
      </c>
      <c r="E44" s="6" t="s">
        <v>172</v>
      </c>
      <c r="F44" s="6" t="s">
        <v>177</v>
      </c>
      <c r="G44" s="6" t="s">
        <v>175</v>
      </c>
      <c r="H44" s="6"/>
      <c r="I44" s="6" t="s">
        <v>165</v>
      </c>
      <c r="J44" s="35" t="s">
        <v>159</v>
      </c>
      <c r="K44" s="6" t="s">
        <v>162</v>
      </c>
      <c r="L44" s="9" t="s">
        <v>160</v>
      </c>
      <c r="M44" s="21">
        <v>79</v>
      </c>
      <c r="N44" s="21">
        <f t="shared" si="20"/>
        <v>85.320000000000007</v>
      </c>
      <c r="O44" s="21">
        <f t="shared" si="21"/>
        <v>85.320000000000007</v>
      </c>
      <c r="P44" s="5"/>
      <c r="Q44" s="3"/>
      <c r="R44" s="3"/>
      <c r="S44" s="3"/>
      <c r="T44" s="3"/>
    </row>
    <row r="45" spans="1:20" ht="40.200000000000003" customHeight="1" thickBot="1">
      <c r="A45" s="7">
        <v>1</v>
      </c>
      <c r="B45" s="7">
        <v>1</v>
      </c>
      <c r="C45" s="5" t="s">
        <v>178</v>
      </c>
      <c r="D45" s="5" t="s">
        <v>178</v>
      </c>
      <c r="E45" s="6" t="s">
        <v>172</v>
      </c>
      <c r="F45" s="6" t="s">
        <v>179</v>
      </c>
      <c r="G45" s="6" t="s">
        <v>175</v>
      </c>
      <c r="H45" s="6"/>
      <c r="I45" s="6" t="s">
        <v>165</v>
      </c>
      <c r="J45" s="35" t="s">
        <v>159</v>
      </c>
      <c r="K45" s="6" t="s">
        <v>162</v>
      </c>
      <c r="L45" s="9" t="s">
        <v>160</v>
      </c>
      <c r="M45" s="21">
        <v>79</v>
      </c>
      <c r="N45" s="21">
        <f t="shared" si="20"/>
        <v>85.320000000000007</v>
      </c>
      <c r="O45" s="21">
        <f t="shared" si="21"/>
        <v>85.320000000000007</v>
      </c>
      <c r="P45" s="5"/>
      <c r="Q45" s="3"/>
      <c r="R45" s="3"/>
      <c r="S45" s="3"/>
      <c r="T45" s="3"/>
    </row>
    <row r="46" spans="1:20" ht="40.200000000000003" customHeight="1" thickBot="1">
      <c r="A46" s="7">
        <v>1</v>
      </c>
      <c r="B46" s="7">
        <v>1</v>
      </c>
      <c r="C46" s="5" t="s">
        <v>180</v>
      </c>
      <c r="D46" s="5" t="s">
        <v>180</v>
      </c>
      <c r="E46" s="6" t="s">
        <v>172</v>
      </c>
      <c r="F46" s="6" t="s">
        <v>181</v>
      </c>
      <c r="G46" s="6" t="s">
        <v>175</v>
      </c>
      <c r="H46" s="6"/>
      <c r="I46" s="6" t="s">
        <v>165</v>
      </c>
      <c r="J46" s="35" t="s">
        <v>159</v>
      </c>
      <c r="K46" s="6" t="s">
        <v>162</v>
      </c>
      <c r="L46" s="9" t="s">
        <v>160</v>
      </c>
      <c r="M46" s="21">
        <v>79</v>
      </c>
      <c r="N46" s="21">
        <f t="shared" si="20"/>
        <v>85.320000000000007</v>
      </c>
      <c r="O46" s="21">
        <f t="shared" si="21"/>
        <v>85.320000000000007</v>
      </c>
      <c r="P46" s="5"/>
      <c r="Q46" s="3"/>
      <c r="R46" s="3"/>
      <c r="S46" s="3"/>
      <c r="T46" s="3"/>
    </row>
    <row r="47" spans="1:20" ht="40.200000000000003" customHeight="1" thickBot="1">
      <c r="A47" s="7">
        <v>1</v>
      </c>
      <c r="B47" s="7">
        <v>1</v>
      </c>
      <c r="C47" s="5" t="s">
        <v>182</v>
      </c>
      <c r="D47" s="5" t="s">
        <v>182</v>
      </c>
      <c r="E47" s="6" t="s">
        <v>172</v>
      </c>
      <c r="F47" s="6" t="s">
        <v>183</v>
      </c>
      <c r="G47" s="6" t="s">
        <v>175</v>
      </c>
      <c r="H47" s="6"/>
      <c r="I47" s="6" t="s">
        <v>165</v>
      </c>
      <c r="J47" s="35" t="s">
        <v>159</v>
      </c>
      <c r="K47" s="6" t="s">
        <v>162</v>
      </c>
      <c r="L47" s="9" t="s">
        <v>160</v>
      </c>
      <c r="M47" s="21">
        <v>79</v>
      </c>
      <c r="N47" s="21">
        <f t="shared" si="20"/>
        <v>85.320000000000007</v>
      </c>
      <c r="O47" s="21">
        <f t="shared" si="21"/>
        <v>85.320000000000007</v>
      </c>
      <c r="P47" s="5"/>
      <c r="Q47" s="3"/>
      <c r="R47" s="3"/>
      <c r="S47" s="3"/>
      <c r="T47" s="3"/>
    </row>
    <row r="48" spans="1:20" ht="40.200000000000003" customHeight="1" thickBot="1">
      <c r="A48" s="7">
        <v>1</v>
      </c>
      <c r="B48" s="7">
        <v>1</v>
      </c>
      <c r="C48" s="5" t="s">
        <v>184</v>
      </c>
      <c r="D48" s="5" t="s">
        <v>184</v>
      </c>
      <c r="E48" s="6" t="s">
        <v>172</v>
      </c>
      <c r="F48" s="6" t="s">
        <v>185</v>
      </c>
      <c r="G48" s="6" t="s">
        <v>175</v>
      </c>
      <c r="H48" s="6"/>
      <c r="I48" s="6" t="s">
        <v>165</v>
      </c>
      <c r="J48" s="35" t="s">
        <v>159</v>
      </c>
      <c r="K48" s="6" t="s">
        <v>162</v>
      </c>
      <c r="L48" s="9" t="s">
        <v>160</v>
      </c>
      <c r="M48" s="21">
        <v>79</v>
      </c>
      <c r="N48" s="21">
        <f t="shared" si="20"/>
        <v>85.320000000000007</v>
      </c>
      <c r="O48" s="21">
        <f t="shared" si="21"/>
        <v>85.320000000000007</v>
      </c>
      <c r="P48" s="5"/>
      <c r="Q48" s="3"/>
      <c r="R48" s="3"/>
      <c r="S48" s="3"/>
      <c r="T48" s="3"/>
    </row>
    <row r="49" spans="1:20" ht="40.200000000000003" customHeight="1" thickBot="1">
      <c r="A49" s="7">
        <v>1</v>
      </c>
      <c r="B49" s="7">
        <v>1</v>
      </c>
      <c r="C49" s="5" t="s">
        <v>186</v>
      </c>
      <c r="D49" s="5" t="s">
        <v>186</v>
      </c>
      <c r="E49" s="6" t="s">
        <v>172</v>
      </c>
      <c r="F49" s="6" t="s">
        <v>187</v>
      </c>
      <c r="G49" s="6" t="s">
        <v>175</v>
      </c>
      <c r="H49" s="6"/>
      <c r="I49" s="6" t="s">
        <v>165</v>
      </c>
      <c r="J49" s="35" t="s">
        <v>159</v>
      </c>
      <c r="K49" s="6" t="s">
        <v>162</v>
      </c>
      <c r="L49" s="9" t="s">
        <v>160</v>
      </c>
      <c r="M49" s="21">
        <v>79</v>
      </c>
      <c r="N49" s="21">
        <f t="shared" si="20"/>
        <v>85.320000000000007</v>
      </c>
      <c r="O49" s="21">
        <f t="shared" si="21"/>
        <v>85.320000000000007</v>
      </c>
      <c r="P49" s="5"/>
      <c r="Q49" s="3"/>
      <c r="R49" s="3"/>
      <c r="S49" s="3"/>
      <c r="T49" s="3"/>
    </row>
    <row r="50" spans="1:20" ht="40.200000000000003" customHeight="1" thickBot="1">
      <c r="A50" s="7">
        <v>1</v>
      </c>
      <c r="B50" s="7">
        <v>1</v>
      </c>
      <c r="C50" s="5" t="s">
        <v>197</v>
      </c>
      <c r="D50" s="5" t="s">
        <v>197</v>
      </c>
      <c r="E50" s="6" t="s">
        <v>198</v>
      </c>
      <c r="F50" s="6" t="s">
        <v>199</v>
      </c>
      <c r="G50" s="6" t="s">
        <v>200</v>
      </c>
      <c r="H50" s="6"/>
      <c r="I50" s="6" t="s">
        <v>201</v>
      </c>
      <c r="J50" s="9"/>
      <c r="K50" s="6" t="s">
        <v>163</v>
      </c>
      <c r="L50" s="9"/>
      <c r="M50" s="21">
        <v>600</v>
      </c>
      <c r="N50" s="21">
        <f t="shared" si="20"/>
        <v>648</v>
      </c>
      <c r="O50" s="21">
        <f t="shared" si="21"/>
        <v>648</v>
      </c>
      <c r="P50" s="5"/>
      <c r="Q50" s="3"/>
      <c r="R50" s="3"/>
      <c r="S50" s="3"/>
      <c r="T50" s="3"/>
    </row>
    <row r="51" spans="1:20" ht="93" customHeight="1" thickBot="1">
      <c r="A51" s="7">
        <v>1</v>
      </c>
      <c r="B51" s="7">
        <v>1</v>
      </c>
      <c r="C51" s="5" t="s">
        <v>73</v>
      </c>
      <c r="D51" s="5" t="s">
        <v>73</v>
      </c>
      <c r="E51" s="6"/>
      <c r="F51" s="9" t="s">
        <v>106</v>
      </c>
      <c r="G51" s="6"/>
      <c r="H51" s="6"/>
      <c r="I51" s="6">
        <f t="shared" si="15"/>
        <v>1</v>
      </c>
      <c r="J51" s="9" t="s">
        <v>105</v>
      </c>
      <c r="K51" s="6"/>
      <c r="L51" s="9"/>
      <c r="M51" s="21">
        <v>1500</v>
      </c>
      <c r="N51" s="21">
        <f t="shared" si="16"/>
        <v>1620</v>
      </c>
      <c r="O51" s="21">
        <f t="shared" si="17"/>
        <v>1620</v>
      </c>
      <c r="P51" s="5"/>
      <c r="Q51" s="3"/>
      <c r="R51" s="3"/>
      <c r="S51" s="3"/>
      <c r="T51" s="3"/>
    </row>
    <row r="52" spans="1:20" ht="66.45" customHeight="1" thickBot="1">
      <c r="A52" s="24"/>
      <c r="B52" s="24"/>
      <c r="C52" s="25"/>
      <c r="D52" s="25"/>
      <c r="E52" s="26"/>
      <c r="F52" s="26"/>
      <c r="G52" s="26"/>
      <c r="H52" s="18"/>
      <c r="I52" s="19"/>
      <c r="J52" s="38" t="s">
        <v>74</v>
      </c>
      <c r="K52" s="39"/>
      <c r="L52" s="40"/>
      <c r="M52" s="22" t="s">
        <v>83</v>
      </c>
      <c r="N52" s="22">
        <f>SUM(N2:N51)</f>
        <v>5594.5200000000013</v>
      </c>
      <c r="O52" s="22">
        <f>SUM(O2:O51)</f>
        <v>5365.5600000000013</v>
      </c>
      <c r="P52" s="17" t="s">
        <v>75</v>
      </c>
      <c r="Q52" s="3"/>
      <c r="R52" s="3"/>
      <c r="S52" s="3"/>
      <c r="T52" s="3"/>
    </row>
  </sheetData>
  <mergeCells count="1">
    <mergeCell ref="J52:L52"/>
  </mergeCells>
  <phoneticPr fontId="23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2"/>
  <sheetViews>
    <sheetView topLeftCell="A31" zoomScale="60" workbookViewId="0">
      <selection activeCell="M43" sqref="M43"/>
    </sheetView>
  </sheetViews>
  <sheetFormatPr defaultRowHeight="13.2" customHeight="1"/>
  <cols>
    <col min="1" max="2" width="20.88671875" customWidth="1"/>
    <col min="3" max="4" width="51.88671875" customWidth="1"/>
    <col min="5" max="5" width="16.6640625" customWidth="1"/>
    <col min="6" max="6" width="59.109375" customWidth="1"/>
    <col min="7" max="8" width="12.44140625" customWidth="1"/>
    <col min="9" max="9" width="12" customWidth="1"/>
    <col min="10" max="10" width="17.21875" customWidth="1"/>
    <col min="11" max="11" width="12" customWidth="1"/>
    <col min="12" max="12" width="19.109375" customWidth="1"/>
    <col min="13" max="15" width="12.44140625" customWidth="1"/>
    <col min="16" max="16" width="53.109375" customWidth="1"/>
    <col min="17" max="17" width="31.109375" customWidth="1"/>
  </cols>
  <sheetData>
    <row r="1" spans="1:20" ht="53.55" customHeight="1" thickBot="1">
      <c r="A1" s="1" t="s">
        <v>0</v>
      </c>
      <c r="B1" s="32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135</v>
      </c>
      <c r="L1" s="28" t="s">
        <v>10</v>
      </c>
      <c r="M1" s="28" t="s">
        <v>84</v>
      </c>
      <c r="N1" s="28" t="s">
        <v>128</v>
      </c>
      <c r="O1" s="28" t="s">
        <v>129</v>
      </c>
      <c r="P1" s="2" t="s">
        <v>11</v>
      </c>
      <c r="Q1" s="31" t="s">
        <v>12</v>
      </c>
      <c r="R1" s="3"/>
      <c r="S1" s="3"/>
      <c r="T1" s="3"/>
    </row>
    <row r="2" spans="1:20" ht="13.8" customHeight="1" thickBot="1">
      <c r="A2" s="4"/>
      <c r="B2" s="4"/>
      <c r="C2" s="5"/>
      <c r="D2" s="5"/>
      <c r="E2" s="6"/>
      <c r="F2" s="6"/>
      <c r="G2" s="6"/>
      <c r="H2" s="6"/>
      <c r="I2" s="6"/>
      <c r="J2" s="9"/>
      <c r="K2" s="6"/>
      <c r="L2" s="9"/>
      <c r="M2" s="6"/>
      <c r="N2" s="6"/>
      <c r="O2" s="6"/>
      <c r="P2" s="5"/>
      <c r="Q2" s="3" t="str">
        <f>A2&amp;"x "&amp;E2</f>
        <v xml:space="preserve">x </v>
      </c>
      <c r="R2" s="3"/>
      <c r="S2" s="3"/>
      <c r="T2" s="3"/>
    </row>
    <row r="3" spans="1:20" ht="66.45" customHeight="1" thickBot="1">
      <c r="A3" s="7">
        <f t="shared" ref="A3:B6" si="0">LEN(C3)-LEN(SUBSTITUTE(C3,",",""))+1</f>
        <v>13</v>
      </c>
      <c r="B3" s="7">
        <f t="shared" si="0"/>
        <v>13</v>
      </c>
      <c r="C3" s="5" t="s">
        <v>13</v>
      </c>
      <c r="D3" s="5" t="s">
        <v>13</v>
      </c>
      <c r="E3" s="6" t="s">
        <v>14</v>
      </c>
      <c r="F3" s="8" t="s">
        <v>139</v>
      </c>
      <c r="G3" s="6" t="s">
        <v>15</v>
      </c>
      <c r="H3" s="6"/>
      <c r="I3" s="6">
        <f>A3</f>
        <v>13</v>
      </c>
      <c r="J3" s="9" t="s">
        <v>107</v>
      </c>
      <c r="K3" s="6" t="s">
        <v>17</v>
      </c>
      <c r="L3" s="9" t="s">
        <v>138</v>
      </c>
      <c r="M3" s="29">
        <v>20</v>
      </c>
      <c r="N3" s="21">
        <f>M3*A3*1.08</f>
        <v>280.8</v>
      </c>
      <c r="O3" s="21">
        <f>M3*B3*1.08</f>
        <v>280.8</v>
      </c>
      <c r="P3" s="5"/>
      <c r="Q3" s="3" t="str">
        <f>"Capacitor - " &amp;A3&amp;"x "&amp;E3</f>
        <v>Capacitor - 13x 0.1uF</v>
      </c>
      <c r="R3" s="3" t="str">
        <f t="shared" ref="R3:R23" si="1">L3&amp;" "&amp;A3</f>
        <v>RDEF11H104Z0K1H01B 13</v>
      </c>
      <c r="S3" s="3"/>
      <c r="T3" s="3"/>
    </row>
    <row r="4" spans="1:20" ht="53.55" customHeight="1" thickBot="1">
      <c r="A4" s="7">
        <f t="shared" si="0"/>
        <v>7</v>
      </c>
      <c r="B4" s="7">
        <f t="shared" si="0"/>
        <v>7</v>
      </c>
      <c r="C4" s="5" t="s">
        <v>18</v>
      </c>
      <c r="D4" s="5" t="s">
        <v>18</v>
      </c>
      <c r="E4" s="6" t="s">
        <v>19</v>
      </c>
      <c r="F4" s="8" t="s">
        <v>20</v>
      </c>
      <c r="G4" s="6" t="s">
        <v>15</v>
      </c>
      <c r="H4" s="6"/>
      <c r="I4" s="6">
        <f t="shared" ref="I4:I6" si="2">A4</f>
        <v>7</v>
      </c>
      <c r="J4" s="9" t="s">
        <v>107</v>
      </c>
      <c r="K4" s="6" t="s">
        <v>17</v>
      </c>
      <c r="L4" s="9" t="s">
        <v>140</v>
      </c>
      <c r="M4" s="29">
        <v>60</v>
      </c>
      <c r="N4" s="21">
        <f>M4*A4*1.08</f>
        <v>453.6</v>
      </c>
      <c r="O4" s="21">
        <f>M4*B4*1.08</f>
        <v>453.6</v>
      </c>
      <c r="P4" s="5"/>
      <c r="Q4" s="3" t="str">
        <f>"Capacitor - " &amp;A4&amp;"x "&amp;E4</f>
        <v>Capacitor - 7x 0.22uF</v>
      </c>
      <c r="R4" s="3" t="str">
        <f t="shared" si="1"/>
        <v>RDER71H224K1K1H03B 7</v>
      </c>
      <c r="S4" s="3"/>
      <c r="T4" s="3"/>
    </row>
    <row r="5" spans="1:20" ht="66.45" customHeight="1" thickBot="1">
      <c r="A5" s="7">
        <f t="shared" si="0"/>
        <v>1</v>
      </c>
      <c r="B5" s="7">
        <f t="shared" si="0"/>
        <v>1</v>
      </c>
      <c r="C5" s="5" t="s">
        <v>21</v>
      </c>
      <c r="D5" s="5" t="s">
        <v>21</v>
      </c>
      <c r="E5" s="6" t="s">
        <v>22</v>
      </c>
      <c r="F5" s="8" t="s">
        <v>141</v>
      </c>
      <c r="G5" s="9" t="s">
        <v>23</v>
      </c>
      <c r="H5" s="6"/>
      <c r="I5" s="6">
        <f t="shared" si="2"/>
        <v>1</v>
      </c>
      <c r="J5" s="9" t="s">
        <v>16</v>
      </c>
      <c r="K5" s="6" t="s">
        <v>17</v>
      </c>
      <c r="L5" s="9" t="s">
        <v>143</v>
      </c>
      <c r="M5" s="29">
        <v>20</v>
      </c>
      <c r="N5" s="21">
        <f>M5*A5*1.08</f>
        <v>21.6</v>
      </c>
      <c r="O5" s="21">
        <f>M5*B5*1.08</f>
        <v>21.6</v>
      </c>
      <c r="P5" s="5"/>
      <c r="Q5" s="3" t="str">
        <f>"Capacitor - " &amp;A5&amp;"x "&amp;E5</f>
        <v>Capacitor - 1x 10uF</v>
      </c>
      <c r="R5" s="3" t="str">
        <f t="shared" si="1"/>
        <v>50PK10MEFC5X11 1</v>
      </c>
      <c r="S5" s="3"/>
      <c r="T5" s="3"/>
    </row>
    <row r="6" spans="1:20" ht="53.55" customHeight="1" thickBot="1">
      <c r="A6" s="7">
        <f t="shared" si="0"/>
        <v>1</v>
      </c>
      <c r="B6" s="7">
        <f t="shared" si="0"/>
        <v>1</v>
      </c>
      <c r="C6" s="5" t="s">
        <v>24</v>
      </c>
      <c r="D6" s="5" t="s">
        <v>24</v>
      </c>
      <c r="E6" s="6" t="s">
        <v>25</v>
      </c>
      <c r="F6" s="6" t="s">
        <v>142</v>
      </c>
      <c r="G6" s="9" t="s">
        <v>23</v>
      </c>
      <c r="H6" s="6"/>
      <c r="I6" s="6">
        <f t="shared" si="2"/>
        <v>1</v>
      </c>
      <c r="J6" s="9" t="s">
        <v>16</v>
      </c>
      <c r="K6" s="6" t="s">
        <v>17</v>
      </c>
      <c r="L6" s="9" t="s">
        <v>144</v>
      </c>
      <c r="M6" s="29">
        <v>20</v>
      </c>
      <c r="N6" s="21">
        <f>M6*A6*1.08</f>
        <v>21.6</v>
      </c>
      <c r="O6" s="21">
        <f>M6*B6*1.08</f>
        <v>21.6</v>
      </c>
      <c r="P6" s="5"/>
      <c r="Q6" s="3" t="str">
        <f>"Capacitor - " &amp;A6&amp;"x "&amp;E6</f>
        <v>Capacitor - 1x 33uF</v>
      </c>
      <c r="R6" s="3" t="str">
        <f t="shared" si="1"/>
        <v>50PK33MEFC5X11 1</v>
      </c>
      <c r="S6" s="3"/>
      <c r="T6" s="3"/>
    </row>
    <row r="7" spans="1:20" ht="13.8" customHeight="1" thickBot="1">
      <c r="A7" s="4"/>
      <c r="B7" s="4"/>
      <c r="C7" s="5"/>
      <c r="D7" s="5"/>
      <c r="E7" s="6"/>
      <c r="F7" s="6"/>
      <c r="G7" s="6"/>
      <c r="H7" s="6"/>
      <c r="I7" s="6"/>
      <c r="J7" s="9"/>
      <c r="K7" s="6"/>
      <c r="L7" s="9"/>
      <c r="M7" s="29"/>
      <c r="N7" s="21"/>
      <c r="O7" s="21"/>
      <c r="P7" s="5"/>
      <c r="Q7" s="3"/>
      <c r="R7" s="3" t="str">
        <f t="shared" si="1"/>
        <v xml:space="preserve"> </v>
      </c>
      <c r="S7" s="3"/>
      <c r="T7" s="3"/>
    </row>
    <row r="8" spans="1:20" ht="53.55" customHeight="1" thickBot="1">
      <c r="A8" s="7">
        <f>LEN(C8)-LEN(SUBSTITUTE(C8,",",""))+1</f>
        <v>1</v>
      </c>
      <c r="B8" s="7">
        <f>LEN(D8)-LEN(SUBSTITUTE(D8,",",""))+1</f>
        <v>1</v>
      </c>
      <c r="C8" s="5" t="s">
        <v>26</v>
      </c>
      <c r="D8" s="5" t="s">
        <v>26</v>
      </c>
      <c r="E8" s="6" t="s">
        <v>27</v>
      </c>
      <c r="F8" s="10" t="s">
        <v>28</v>
      </c>
      <c r="G8" s="6" t="s">
        <v>29</v>
      </c>
      <c r="H8" s="6"/>
      <c r="I8" s="6">
        <f>A8</f>
        <v>1</v>
      </c>
      <c r="J8" s="9"/>
      <c r="K8" s="6" t="s">
        <v>17</v>
      </c>
      <c r="L8" s="36" t="s">
        <v>147</v>
      </c>
      <c r="M8" s="29">
        <v>30</v>
      </c>
      <c r="N8" s="21">
        <f>M8*A8*1.08</f>
        <v>32.400000000000006</v>
      </c>
      <c r="O8" s="21">
        <f>M8*B8*1.08</f>
        <v>32.400000000000006</v>
      </c>
      <c r="P8" s="5"/>
      <c r="Q8" s="3" t="str">
        <f>"Diode - " &amp;A8&amp;"x "&amp;E8</f>
        <v>Diode - 1x 1N5919BG Zener</v>
      </c>
      <c r="R8" s="3" t="str">
        <f t="shared" si="1"/>
        <v>SB340LS 1</v>
      </c>
      <c r="S8" s="3"/>
      <c r="T8" s="3"/>
    </row>
    <row r="9" spans="1:20" ht="13.8" customHeight="1" thickBot="1">
      <c r="A9" s="4"/>
      <c r="B9" s="4"/>
      <c r="C9" s="5"/>
      <c r="D9" s="5"/>
      <c r="E9" s="6"/>
      <c r="F9" s="6"/>
      <c r="G9" s="6"/>
      <c r="H9" s="6"/>
      <c r="I9" s="6"/>
      <c r="J9" s="9"/>
      <c r="K9" s="6"/>
      <c r="L9" s="9"/>
      <c r="M9" s="29"/>
      <c r="N9" s="21"/>
      <c r="O9" s="21"/>
      <c r="P9" s="5"/>
      <c r="Q9" s="3" t="str">
        <f t="shared" ref="Q9:Q14" si="3">A9&amp;"x "&amp;E9</f>
        <v xml:space="preserve">x </v>
      </c>
      <c r="R9" s="3" t="str">
        <f t="shared" si="1"/>
        <v xml:space="preserve"> </v>
      </c>
      <c r="S9" s="3"/>
      <c r="T9" s="3"/>
    </row>
    <row r="10" spans="1:20" ht="79.8" customHeight="1" thickBot="1">
      <c r="A10" s="7">
        <v>2</v>
      </c>
      <c r="B10" s="7">
        <v>2</v>
      </c>
      <c r="C10" s="5" t="s">
        <v>76</v>
      </c>
      <c r="D10" s="5" t="s">
        <v>76</v>
      </c>
      <c r="E10" s="6" t="s">
        <v>79</v>
      </c>
      <c r="F10" s="20" t="s">
        <v>80</v>
      </c>
      <c r="G10" s="9" t="s">
        <v>78</v>
      </c>
      <c r="H10" s="6"/>
      <c r="I10" s="6">
        <f>A10</f>
        <v>2</v>
      </c>
      <c r="J10" s="9" t="s">
        <v>130</v>
      </c>
      <c r="K10" s="6" t="s">
        <v>136</v>
      </c>
      <c r="L10" s="9" t="s">
        <v>131</v>
      </c>
      <c r="M10" s="29">
        <v>40</v>
      </c>
      <c r="N10" s="21">
        <f>M10*A10*1.08</f>
        <v>86.4</v>
      </c>
      <c r="O10" s="21">
        <f>M10*B10*1.08</f>
        <v>86.4</v>
      </c>
      <c r="P10" s="5"/>
      <c r="Q10" s="3" t="str">
        <f t="shared" si="3"/>
        <v>2x 2x14P 5.0mm</v>
      </c>
      <c r="R10" s="3" t="str">
        <f t="shared" si="1"/>
        <v>C-01504 2</v>
      </c>
      <c r="S10" s="3"/>
      <c r="T10" s="3"/>
    </row>
    <row r="11" spans="1:20" ht="79.8" customHeight="1" thickBot="1">
      <c r="A11" s="7">
        <v>1</v>
      </c>
      <c r="B11" s="7">
        <v>1</v>
      </c>
      <c r="C11" s="5" t="s">
        <v>98</v>
      </c>
      <c r="D11" s="5" t="s">
        <v>98</v>
      </c>
      <c r="E11" s="6" t="s">
        <v>114</v>
      </c>
      <c r="F11" s="20" t="s">
        <v>99</v>
      </c>
      <c r="G11" s="6"/>
      <c r="H11" s="6"/>
      <c r="I11" s="6">
        <f>A11</f>
        <v>1</v>
      </c>
      <c r="J11" s="9" t="s">
        <v>134</v>
      </c>
      <c r="K11" s="6" t="s">
        <v>136</v>
      </c>
      <c r="L11" s="9" t="s">
        <v>133</v>
      </c>
      <c r="M11" s="29">
        <v>40</v>
      </c>
      <c r="N11" s="21">
        <f>M11*A11*1.08</f>
        <v>43.2</v>
      </c>
      <c r="O11" s="21">
        <f>M11*B11*1.08</f>
        <v>43.2</v>
      </c>
      <c r="P11" s="5"/>
      <c r="Q11" s="3" t="str">
        <f t="shared" si="3"/>
        <v>1x 2.54mm 40Pin Header</v>
      </c>
      <c r="R11" s="3" t="str">
        <f t="shared" si="1"/>
        <v>2211S-40G-774 1</v>
      </c>
      <c r="S11" s="3"/>
      <c r="T11" s="3"/>
    </row>
    <row r="12" spans="1:20" ht="79.8" customHeight="1" thickBot="1">
      <c r="A12" s="7">
        <v>1</v>
      </c>
      <c r="B12" s="7">
        <v>1</v>
      </c>
      <c r="C12" s="5" t="s">
        <v>156</v>
      </c>
      <c r="D12" s="5" t="s">
        <v>157</v>
      </c>
      <c r="E12" s="6" t="s">
        <v>115</v>
      </c>
      <c r="F12" s="20" t="s">
        <v>100</v>
      </c>
      <c r="G12" s="9" t="s">
        <v>78</v>
      </c>
      <c r="H12" s="6"/>
      <c r="I12" s="6">
        <f>A12</f>
        <v>1</v>
      </c>
      <c r="J12" s="9" t="s">
        <v>130</v>
      </c>
      <c r="K12" s="6" t="s">
        <v>17</v>
      </c>
      <c r="L12" s="9" t="s">
        <v>132</v>
      </c>
      <c r="M12" s="29">
        <v>40</v>
      </c>
      <c r="N12" s="21">
        <f>M12*A12*1.08</f>
        <v>43.2</v>
      </c>
      <c r="O12" s="21">
        <f>M12*B12*1.08</f>
        <v>43.2</v>
      </c>
      <c r="P12" s="5"/>
      <c r="Q12" s="3" t="str">
        <f t="shared" si="3"/>
        <v>1x 1x14P 5.0mm</v>
      </c>
      <c r="R12" s="3" t="str">
        <f t="shared" si="1"/>
        <v>C-00173 1</v>
      </c>
      <c r="S12" s="3"/>
      <c r="T12" s="3"/>
    </row>
    <row r="13" spans="1:20" ht="13.8" customHeight="1" thickBot="1">
      <c r="A13" s="4"/>
      <c r="B13" s="4"/>
      <c r="C13" s="5"/>
      <c r="D13" s="5"/>
      <c r="E13" s="6"/>
      <c r="F13" s="6"/>
      <c r="G13" s="6"/>
      <c r="H13" s="6"/>
      <c r="I13" s="6"/>
      <c r="J13" s="9"/>
      <c r="K13" s="6"/>
      <c r="L13" s="9"/>
      <c r="M13" s="29"/>
      <c r="N13" s="21"/>
      <c r="O13" s="21"/>
      <c r="P13" s="5"/>
      <c r="Q13" s="3" t="str">
        <f t="shared" si="3"/>
        <v xml:space="preserve">x </v>
      </c>
      <c r="R13" s="3" t="str">
        <f t="shared" si="1"/>
        <v xml:space="preserve"> </v>
      </c>
      <c r="S13" s="3"/>
      <c r="T13" s="3"/>
    </row>
    <row r="14" spans="1:20" ht="53.55" customHeight="1" thickBot="1">
      <c r="A14" s="7">
        <f>LEN(C14)-LEN(SUBSTITUTE(C14,",",""))+1</f>
        <v>4</v>
      </c>
      <c r="B14" s="7">
        <f>LEN(D14)-LEN(SUBSTITUTE(D14,",",""))+1</f>
        <v>2</v>
      </c>
      <c r="C14" s="5" t="s">
        <v>30</v>
      </c>
      <c r="D14" s="5" t="s">
        <v>31</v>
      </c>
      <c r="E14" s="9" t="s">
        <v>32</v>
      </c>
      <c r="F14" s="6" t="s">
        <v>33</v>
      </c>
      <c r="G14" s="6" t="s">
        <v>34</v>
      </c>
      <c r="H14" s="6"/>
      <c r="I14" s="6">
        <f>A14</f>
        <v>4</v>
      </c>
      <c r="J14" s="9" t="s">
        <v>148</v>
      </c>
      <c r="K14" s="6" t="s">
        <v>149</v>
      </c>
      <c r="L14" s="6" t="s">
        <v>113</v>
      </c>
      <c r="M14" s="29">
        <v>166</v>
      </c>
      <c r="N14" s="21">
        <f>M14*A14*1.08</f>
        <v>717.12</v>
      </c>
      <c r="O14" s="21">
        <f>M14*B14*1.08</f>
        <v>358.56</v>
      </c>
      <c r="P14" s="5"/>
      <c r="Q14" s="3" t="str">
        <f t="shared" si="3"/>
        <v>4x 2SK2925L-E
10A MOSFET N-CH</v>
      </c>
      <c r="R14" s="3" t="str">
        <f t="shared" si="1"/>
        <v>VND5N07 4</v>
      </c>
      <c r="S14" s="3"/>
      <c r="T14" s="3"/>
    </row>
    <row r="15" spans="1:20" ht="13.8" customHeight="1" thickBot="1">
      <c r="A15" s="4"/>
      <c r="B15" s="4"/>
      <c r="C15" s="5"/>
      <c r="D15" s="5"/>
      <c r="E15" s="6"/>
      <c r="F15" s="6"/>
      <c r="G15" s="6"/>
      <c r="H15" s="6"/>
      <c r="I15" s="6"/>
      <c r="J15" s="9"/>
      <c r="K15" s="6"/>
      <c r="L15" s="9"/>
      <c r="M15" s="29"/>
      <c r="N15" s="21"/>
      <c r="O15" s="21"/>
      <c r="P15" s="5"/>
      <c r="Q15" s="3"/>
      <c r="R15" s="3" t="str">
        <f t="shared" si="1"/>
        <v xml:space="preserve"> </v>
      </c>
      <c r="S15" s="3"/>
      <c r="T15" s="3"/>
    </row>
    <row r="16" spans="1:20" ht="79.8" customHeight="1" thickBot="1">
      <c r="A16" s="7">
        <f t="shared" ref="A16:B21" si="4">LEN(C16)-LEN(SUBSTITUTE(C16,",",""))+1</f>
        <v>8</v>
      </c>
      <c r="B16" s="7">
        <f t="shared" si="4"/>
        <v>8</v>
      </c>
      <c r="C16" s="5" t="s">
        <v>37</v>
      </c>
      <c r="D16" s="5" t="s">
        <v>37</v>
      </c>
      <c r="E16" s="6" t="s">
        <v>38</v>
      </c>
      <c r="F16" s="8" t="s">
        <v>39</v>
      </c>
      <c r="G16" s="6"/>
      <c r="H16" s="6"/>
      <c r="I16" s="6">
        <f>A16</f>
        <v>8</v>
      </c>
      <c r="J16" s="9" t="s">
        <v>92</v>
      </c>
      <c r="K16" s="6" t="s">
        <v>17</v>
      </c>
      <c r="L16" s="9" t="s">
        <v>117</v>
      </c>
      <c r="M16" s="29">
        <v>8</v>
      </c>
      <c r="N16" s="21">
        <f t="shared" ref="N16:N26" si="5">M16*A16*1.08</f>
        <v>69.12</v>
      </c>
      <c r="O16" s="21">
        <f t="shared" ref="O16:O26" si="6">M16*B16*1.08</f>
        <v>69.12</v>
      </c>
      <c r="P16" s="5"/>
      <c r="Q16" s="3" t="str">
        <f t="shared" ref="Q16:Q26" si="7">"Resistor - " &amp; A16&amp;"x "&amp;E16</f>
        <v>Resistor - 8x 10k</v>
      </c>
      <c r="R16" s="3" t="str">
        <f t="shared" si="1"/>
        <v>CFS1/4C103J 8</v>
      </c>
      <c r="S16" s="3"/>
      <c r="T16" s="3"/>
    </row>
    <row r="17" spans="1:20" ht="119.55" customHeight="1" thickBot="1">
      <c r="A17" s="7">
        <f t="shared" si="4"/>
        <v>6</v>
      </c>
      <c r="B17" s="7">
        <f t="shared" si="4"/>
        <v>4</v>
      </c>
      <c r="C17" s="5" t="s">
        <v>40</v>
      </c>
      <c r="D17" s="5" t="s">
        <v>88</v>
      </c>
      <c r="E17" s="6" t="s">
        <v>41</v>
      </c>
      <c r="F17" s="8" t="s">
        <v>42</v>
      </c>
      <c r="G17" s="6"/>
      <c r="H17" s="6"/>
      <c r="I17" s="6">
        <f>A17</f>
        <v>6</v>
      </c>
      <c r="J17" s="9" t="s">
        <v>92</v>
      </c>
      <c r="K17" s="6" t="s">
        <v>17</v>
      </c>
      <c r="L17" s="9" t="s">
        <v>116</v>
      </c>
      <c r="M17" s="29">
        <v>8</v>
      </c>
      <c r="N17" s="21">
        <f t="shared" si="5"/>
        <v>51.84</v>
      </c>
      <c r="O17" s="21">
        <f t="shared" si="6"/>
        <v>34.56</v>
      </c>
      <c r="P17" s="5"/>
      <c r="Q17" s="3" t="str">
        <f t="shared" si="7"/>
        <v>Resistor - 6x 1k</v>
      </c>
      <c r="R17" s="3" t="str">
        <f t="shared" si="1"/>
        <v>CFS1/4C102J 6</v>
      </c>
      <c r="S17" s="3"/>
      <c r="T17" s="3"/>
    </row>
    <row r="18" spans="1:20" ht="53.55" customHeight="1" thickBot="1">
      <c r="A18" s="7">
        <f t="shared" si="4"/>
        <v>6</v>
      </c>
      <c r="B18" s="7">
        <f t="shared" si="4"/>
        <v>4</v>
      </c>
      <c r="C18" s="11" t="s">
        <v>43</v>
      </c>
      <c r="D18" s="11" t="s">
        <v>89</v>
      </c>
      <c r="E18" s="12" t="s">
        <v>44</v>
      </c>
      <c r="F18" s="8" t="s">
        <v>45</v>
      </c>
      <c r="G18" s="6"/>
      <c r="H18" s="12"/>
      <c r="I18" s="6">
        <f>A18</f>
        <v>6</v>
      </c>
      <c r="J18" s="33" t="s">
        <v>92</v>
      </c>
      <c r="K18" s="12" t="s">
        <v>17</v>
      </c>
      <c r="L18" s="9" t="s">
        <v>118</v>
      </c>
      <c r="M18" s="29">
        <v>8</v>
      </c>
      <c r="N18" s="21">
        <f t="shared" si="5"/>
        <v>51.84</v>
      </c>
      <c r="O18" s="21">
        <f t="shared" si="6"/>
        <v>34.56</v>
      </c>
      <c r="P18" s="11"/>
      <c r="Q18" s="3" t="str">
        <f t="shared" si="7"/>
        <v>Resistor - 6x 100k</v>
      </c>
      <c r="R18" s="3" t="str">
        <f t="shared" si="1"/>
        <v>CFS1/4C104J 6</v>
      </c>
      <c r="S18" s="3"/>
      <c r="T18" s="3"/>
    </row>
    <row r="19" spans="1:20" ht="79.8" customHeight="1" thickBot="1">
      <c r="A19" s="7">
        <f t="shared" si="4"/>
        <v>4</v>
      </c>
      <c r="B19" s="7">
        <f t="shared" si="4"/>
        <v>4</v>
      </c>
      <c r="C19" s="5" t="s">
        <v>46</v>
      </c>
      <c r="D19" s="5" t="s">
        <v>46</v>
      </c>
      <c r="E19" s="6" t="s">
        <v>47</v>
      </c>
      <c r="F19" s="8" t="s">
        <v>48</v>
      </c>
      <c r="G19" s="6"/>
      <c r="H19" s="6"/>
      <c r="I19" s="6">
        <f>A19</f>
        <v>4</v>
      </c>
      <c r="J19" s="9" t="s">
        <v>92</v>
      </c>
      <c r="K19" s="6" t="s">
        <v>17</v>
      </c>
      <c r="L19" s="9" t="s">
        <v>119</v>
      </c>
      <c r="M19" s="29">
        <v>8</v>
      </c>
      <c r="N19" s="21">
        <f t="shared" si="5"/>
        <v>34.56</v>
      </c>
      <c r="O19" s="21">
        <f t="shared" si="6"/>
        <v>34.56</v>
      </c>
      <c r="P19" s="5"/>
      <c r="Q19" s="3" t="str">
        <f t="shared" si="7"/>
        <v>Resistor - 4x 1M</v>
      </c>
      <c r="R19" s="3" t="str">
        <f t="shared" si="1"/>
        <v>CFS1/4C105J 4</v>
      </c>
      <c r="S19" s="3"/>
      <c r="T19" s="3"/>
    </row>
    <row r="20" spans="1:20" ht="119.55" customHeight="1" thickBot="1">
      <c r="A20" s="7">
        <f t="shared" si="4"/>
        <v>7</v>
      </c>
      <c r="B20" s="7">
        <f t="shared" si="4"/>
        <v>7</v>
      </c>
      <c r="C20" s="5" t="s">
        <v>49</v>
      </c>
      <c r="D20" s="5" t="s">
        <v>49</v>
      </c>
      <c r="E20" s="6">
        <v>470</v>
      </c>
      <c r="F20" s="8" t="s">
        <v>50</v>
      </c>
      <c r="G20" s="6"/>
      <c r="H20" s="6"/>
      <c r="I20" s="6">
        <f t="shared" ref="I20:I26" si="8">A20</f>
        <v>7</v>
      </c>
      <c r="J20" s="9" t="s">
        <v>92</v>
      </c>
      <c r="K20" s="6" t="s">
        <v>17</v>
      </c>
      <c r="L20" s="9" t="s">
        <v>120</v>
      </c>
      <c r="M20" s="29">
        <v>8</v>
      </c>
      <c r="N20" s="21">
        <f t="shared" si="5"/>
        <v>60.480000000000004</v>
      </c>
      <c r="O20" s="21">
        <f t="shared" si="6"/>
        <v>60.480000000000004</v>
      </c>
      <c r="P20" s="5"/>
      <c r="Q20" s="3" t="str">
        <f t="shared" si="7"/>
        <v>Resistor - 7x 470</v>
      </c>
      <c r="R20" s="3" t="str">
        <f t="shared" si="1"/>
        <v>CFS1/4C471J 7</v>
      </c>
      <c r="S20" s="3"/>
      <c r="T20" s="3"/>
    </row>
    <row r="21" spans="1:20" ht="119.55" customHeight="1" thickBot="1">
      <c r="A21" s="7">
        <f t="shared" si="4"/>
        <v>2</v>
      </c>
      <c r="B21" s="7">
        <f t="shared" si="4"/>
        <v>2</v>
      </c>
      <c r="C21" s="5" t="s">
        <v>90</v>
      </c>
      <c r="D21" s="5" t="s">
        <v>90</v>
      </c>
      <c r="E21" s="6">
        <v>430</v>
      </c>
      <c r="F21" s="8" t="s">
        <v>91</v>
      </c>
      <c r="G21" s="6"/>
      <c r="H21" s="6"/>
      <c r="I21" s="6">
        <f t="shared" si="8"/>
        <v>2</v>
      </c>
      <c r="J21" s="9" t="s">
        <v>92</v>
      </c>
      <c r="K21" s="6" t="s">
        <v>17</v>
      </c>
      <c r="L21" s="9" t="s">
        <v>121</v>
      </c>
      <c r="M21" s="29">
        <v>8</v>
      </c>
      <c r="N21" s="21">
        <f t="shared" si="5"/>
        <v>17.28</v>
      </c>
      <c r="O21" s="21">
        <f t="shared" si="6"/>
        <v>17.28</v>
      </c>
      <c r="P21" s="5"/>
      <c r="Q21" s="3" t="str">
        <f t="shared" si="7"/>
        <v>Resistor - 2x 430</v>
      </c>
      <c r="R21" s="3" t="str">
        <f t="shared" si="1"/>
        <v>CF1/4C431J 2</v>
      </c>
      <c r="S21" s="3"/>
      <c r="T21" s="3"/>
    </row>
    <row r="22" spans="1:20" ht="79.8" customHeight="1" thickBot="1">
      <c r="A22" s="7">
        <v>1</v>
      </c>
      <c r="B22" s="7">
        <f>LEN(D22)-LEN(SUBSTITUTE(D22,",",""))+1</f>
        <v>1</v>
      </c>
      <c r="C22" s="5" t="s">
        <v>51</v>
      </c>
      <c r="D22" s="5" t="s">
        <v>51</v>
      </c>
      <c r="E22" s="6" t="s">
        <v>52</v>
      </c>
      <c r="F22" s="8" t="s">
        <v>53</v>
      </c>
      <c r="G22" s="6"/>
      <c r="H22" s="6"/>
      <c r="I22" s="6">
        <f t="shared" si="8"/>
        <v>1</v>
      </c>
      <c r="J22" s="9" t="s">
        <v>92</v>
      </c>
      <c r="K22" s="6" t="s">
        <v>17</v>
      </c>
      <c r="L22" s="9" t="s">
        <v>122</v>
      </c>
      <c r="M22" s="29">
        <v>10</v>
      </c>
      <c r="N22" s="21">
        <f t="shared" si="5"/>
        <v>10.8</v>
      </c>
      <c r="O22" s="21">
        <f t="shared" si="6"/>
        <v>10.8</v>
      </c>
      <c r="P22" s="5"/>
      <c r="Q22" s="3" t="str">
        <f t="shared" si="7"/>
        <v>Resistor - 1x 3.9k</v>
      </c>
      <c r="R22" s="3" t="str">
        <f t="shared" si="1"/>
        <v>MFS1/4CCT52-392F 1</v>
      </c>
      <c r="S22" s="3"/>
      <c r="T22" s="3"/>
    </row>
    <row r="23" spans="1:20" ht="79.8" customHeight="1" thickBot="1">
      <c r="A23" s="7">
        <f>LEN(C23)-LEN(SUBSTITUTE(C23,",",""))+1</f>
        <v>1</v>
      </c>
      <c r="B23" s="7">
        <f>LEN(D23)-LEN(SUBSTITUTE(D23,",",""))+1</f>
        <v>1</v>
      </c>
      <c r="C23" s="5" t="s">
        <v>54</v>
      </c>
      <c r="D23" s="5" t="s">
        <v>54</v>
      </c>
      <c r="E23" s="6" t="s">
        <v>41</v>
      </c>
      <c r="F23" s="8" t="s">
        <v>55</v>
      </c>
      <c r="G23" s="6"/>
      <c r="H23" s="6"/>
      <c r="I23" s="6">
        <f t="shared" si="8"/>
        <v>1</v>
      </c>
      <c r="J23" s="9" t="s">
        <v>92</v>
      </c>
      <c r="K23" s="6" t="s">
        <v>17</v>
      </c>
      <c r="L23" s="9" t="s">
        <v>123</v>
      </c>
      <c r="M23" s="29">
        <v>10</v>
      </c>
      <c r="N23" s="21">
        <f t="shared" si="5"/>
        <v>10.8</v>
      </c>
      <c r="O23" s="21">
        <f t="shared" si="6"/>
        <v>10.8</v>
      </c>
      <c r="P23" s="5"/>
      <c r="Q23" s="3" t="str">
        <f t="shared" si="7"/>
        <v>Resistor - 1x 1k</v>
      </c>
      <c r="R23" s="3" t="str">
        <f t="shared" si="1"/>
        <v>MF1/4CCT52-2491F 1</v>
      </c>
      <c r="S23" s="3"/>
      <c r="T23" s="3"/>
    </row>
    <row r="24" spans="1:20" ht="79.8" customHeight="1" thickBot="1">
      <c r="A24" s="7">
        <f>LEN(C24)-LEN(SUBSTITUTE(C24,",",""))+1</f>
        <v>2</v>
      </c>
      <c r="B24" s="7">
        <f>LEN(D24)-LEN(SUBSTITUTE(D24,",",""))+1</f>
        <v>2</v>
      </c>
      <c r="C24" s="5" t="s">
        <v>56</v>
      </c>
      <c r="D24" s="5" t="s">
        <v>56</v>
      </c>
      <c r="E24" s="6" t="s">
        <v>57</v>
      </c>
      <c r="F24" s="8" t="s">
        <v>58</v>
      </c>
      <c r="G24" s="6"/>
      <c r="H24" s="6"/>
      <c r="I24" s="6">
        <f t="shared" si="8"/>
        <v>2</v>
      </c>
      <c r="J24" s="9" t="s">
        <v>92</v>
      </c>
      <c r="K24" s="6"/>
      <c r="L24" s="9" t="s">
        <v>122</v>
      </c>
      <c r="M24" s="29">
        <v>10</v>
      </c>
      <c r="N24" s="21">
        <f t="shared" si="5"/>
        <v>21.6</v>
      </c>
      <c r="O24" s="21">
        <f t="shared" si="6"/>
        <v>21.6</v>
      </c>
      <c r="P24" s="5"/>
      <c r="Q24" s="3" t="str">
        <f t="shared" si="7"/>
        <v>Resistor - 2x 2.49k</v>
      </c>
      <c r="R24" s="3"/>
      <c r="S24" s="3"/>
      <c r="T24" s="3"/>
    </row>
    <row r="25" spans="1:20" ht="79.8" customHeight="1" thickBot="1">
      <c r="A25" s="7">
        <f t="shared" ref="A25:B26" si="9">LEN(C25)-LEN(SUBSTITUTE(C25,",",""))+1</f>
        <v>2</v>
      </c>
      <c r="B25" s="7">
        <f t="shared" si="9"/>
        <v>2</v>
      </c>
      <c r="C25" s="5" t="s">
        <v>103</v>
      </c>
      <c r="D25" s="5" t="s">
        <v>103</v>
      </c>
      <c r="E25" s="6">
        <v>0</v>
      </c>
      <c r="F25" s="8" t="s">
        <v>101</v>
      </c>
      <c r="G25" s="6"/>
      <c r="H25" s="6"/>
      <c r="I25" s="6">
        <f t="shared" si="8"/>
        <v>2</v>
      </c>
      <c r="J25" s="9" t="s">
        <v>92</v>
      </c>
      <c r="K25" s="6"/>
      <c r="L25" s="9"/>
      <c r="M25" s="29">
        <v>8</v>
      </c>
      <c r="N25" s="21">
        <f t="shared" si="5"/>
        <v>17.28</v>
      </c>
      <c r="O25" s="21">
        <f t="shared" si="6"/>
        <v>17.28</v>
      </c>
      <c r="P25" s="5"/>
      <c r="Q25" s="3" t="str">
        <f t="shared" si="7"/>
        <v>Resistor - 2x 0</v>
      </c>
      <c r="R25" s="3"/>
      <c r="S25" s="3"/>
      <c r="T25" s="3"/>
    </row>
    <row r="26" spans="1:20" ht="79.8" customHeight="1" thickBot="1">
      <c r="A26" s="7">
        <f t="shared" si="9"/>
        <v>1</v>
      </c>
      <c r="B26" s="7">
        <f t="shared" si="9"/>
        <v>1</v>
      </c>
      <c r="C26" s="5" t="s">
        <v>104</v>
      </c>
      <c r="D26" s="5" t="s">
        <v>104</v>
      </c>
      <c r="E26" s="6">
        <v>0</v>
      </c>
      <c r="F26" s="8" t="s">
        <v>102</v>
      </c>
      <c r="G26" s="6"/>
      <c r="H26" s="6"/>
      <c r="I26" s="6">
        <f t="shared" si="8"/>
        <v>1</v>
      </c>
      <c r="J26" s="9" t="s">
        <v>92</v>
      </c>
      <c r="K26" s="6"/>
      <c r="L26" s="9"/>
      <c r="M26" s="29">
        <v>8</v>
      </c>
      <c r="N26" s="21">
        <f t="shared" si="5"/>
        <v>8.64</v>
      </c>
      <c r="O26" s="21">
        <f t="shared" si="6"/>
        <v>8.64</v>
      </c>
      <c r="P26" s="5"/>
      <c r="Q26" s="3" t="str">
        <f t="shared" si="7"/>
        <v>Resistor - 1x 0</v>
      </c>
      <c r="R26" s="3"/>
      <c r="S26" s="3"/>
      <c r="T26" s="3"/>
    </row>
    <row r="27" spans="1:20" ht="13.8" customHeight="1" thickBot="1">
      <c r="A27" s="4"/>
      <c r="B27" s="4"/>
      <c r="C27" s="5"/>
      <c r="D27" s="5"/>
      <c r="E27" s="6"/>
      <c r="F27" s="6"/>
      <c r="G27" s="6"/>
      <c r="H27" s="6"/>
      <c r="I27" s="6"/>
      <c r="J27" s="9"/>
      <c r="K27" s="6"/>
      <c r="L27" s="9"/>
      <c r="M27" s="29"/>
      <c r="N27" s="21"/>
      <c r="O27" s="21"/>
      <c r="P27" s="5"/>
      <c r="Q27" s="3"/>
      <c r="R27" s="3" t="str">
        <f>L27&amp;" "&amp;A27</f>
        <v xml:space="preserve"> </v>
      </c>
      <c r="S27" s="3"/>
      <c r="T27" s="3"/>
    </row>
    <row r="28" spans="1:20" ht="79.8" customHeight="1" thickBot="1">
      <c r="A28" s="7">
        <v>1</v>
      </c>
      <c r="B28" s="7">
        <f>LEN(D28)-LEN(SUBSTITUTE(D28,",",""))+1</f>
        <v>1</v>
      </c>
      <c r="C28" s="5" t="s">
        <v>59</v>
      </c>
      <c r="D28" s="5" t="s">
        <v>59</v>
      </c>
      <c r="E28" s="6" t="s">
        <v>60</v>
      </c>
      <c r="F28" s="8" t="s">
        <v>61</v>
      </c>
      <c r="G28" s="6" t="s">
        <v>62</v>
      </c>
      <c r="H28" s="6"/>
      <c r="I28" s="6">
        <f t="shared" ref="I28:I30" si="10">A28</f>
        <v>1</v>
      </c>
      <c r="J28" s="9" t="s">
        <v>95</v>
      </c>
      <c r="K28" s="6" t="s">
        <v>17</v>
      </c>
      <c r="L28" s="9" t="s">
        <v>60</v>
      </c>
      <c r="M28" s="29">
        <v>100</v>
      </c>
      <c r="N28" s="21">
        <f>M28*A28*1.08</f>
        <v>108</v>
      </c>
      <c r="O28" s="21">
        <f>M28*B28*1.08</f>
        <v>108</v>
      </c>
      <c r="P28" s="5"/>
      <c r="Q28" s="3" t="str">
        <f>A28&amp;"x "&amp;E28</f>
        <v>1x TA7805HF</v>
      </c>
      <c r="R28" s="3" t="str">
        <f>L28&amp;" "&amp;A28</f>
        <v>TA7805HF 1</v>
      </c>
      <c r="S28" s="3"/>
      <c r="T28" s="3"/>
    </row>
    <row r="29" spans="1:20" ht="66.45" customHeight="1" thickBot="1">
      <c r="A29" s="7">
        <v>1</v>
      </c>
      <c r="B29" s="7">
        <f>LEN(D29)-LEN(SUBSTITUTE(D29,",",""))+1</f>
        <v>1</v>
      </c>
      <c r="C29" s="13" t="s">
        <v>63</v>
      </c>
      <c r="D29" s="13" t="s">
        <v>63</v>
      </c>
      <c r="E29" s="12" t="s">
        <v>64</v>
      </c>
      <c r="F29" s="14" t="s">
        <v>65</v>
      </c>
      <c r="G29" s="6" t="s">
        <v>66</v>
      </c>
      <c r="H29" s="12"/>
      <c r="I29" s="6">
        <f t="shared" si="10"/>
        <v>1</v>
      </c>
      <c r="J29" s="33" t="s">
        <v>96</v>
      </c>
      <c r="K29" s="12" t="s">
        <v>17</v>
      </c>
      <c r="L29" s="33" t="s">
        <v>64</v>
      </c>
      <c r="M29" s="30">
        <v>50</v>
      </c>
      <c r="N29" s="21">
        <f>M29*A29*1.08</f>
        <v>54</v>
      </c>
      <c r="O29" s="21">
        <f>M29*B29*1.08</f>
        <v>54</v>
      </c>
      <c r="P29" s="11"/>
      <c r="Q29" s="3" t="str">
        <f>A29&amp;"x "&amp;E29</f>
        <v>1x SI4900DY</v>
      </c>
      <c r="R29" s="3" t="str">
        <f>L29&amp;" "&amp;A29</f>
        <v>SI4900DY 1</v>
      </c>
      <c r="S29" s="3"/>
      <c r="T29" s="3"/>
    </row>
    <row r="30" spans="1:20" ht="79.8" customHeight="1" thickBot="1">
      <c r="A30" s="7">
        <v>1</v>
      </c>
      <c r="B30" s="15">
        <v>1</v>
      </c>
      <c r="C30" s="11" t="s">
        <v>67</v>
      </c>
      <c r="D30" s="11" t="s">
        <v>67</v>
      </c>
      <c r="E30" s="12" t="s">
        <v>68</v>
      </c>
      <c r="F30" s="6" t="s">
        <v>69</v>
      </c>
      <c r="G30" s="6" t="s">
        <v>70</v>
      </c>
      <c r="H30" s="12"/>
      <c r="I30" s="6">
        <f t="shared" si="10"/>
        <v>1</v>
      </c>
      <c r="J30" s="33" t="s">
        <v>97</v>
      </c>
      <c r="K30" s="16" t="s">
        <v>17</v>
      </c>
      <c r="L30" s="33" t="s">
        <v>68</v>
      </c>
      <c r="M30" s="21">
        <v>60</v>
      </c>
      <c r="N30" s="21">
        <f>M30*A30*1.08</f>
        <v>64.800000000000011</v>
      </c>
      <c r="O30" s="21">
        <f>M30*B30*1.08</f>
        <v>64.800000000000011</v>
      </c>
      <c r="P30" s="5"/>
      <c r="Q30" s="3" t="str">
        <f>A30&amp;"x "&amp;E30</f>
        <v>1x NJM2902D</v>
      </c>
      <c r="R30" s="3" t="str">
        <f>L30&amp;" "&amp;A30</f>
        <v>NJM2902D 1</v>
      </c>
      <c r="S30" s="3"/>
      <c r="T30" s="3"/>
    </row>
    <row r="31" spans="1:20" ht="13.8" customHeight="1" thickBot="1">
      <c r="A31" s="4"/>
      <c r="B31" s="4"/>
      <c r="C31" s="5"/>
      <c r="D31" s="5"/>
      <c r="E31" s="6"/>
      <c r="F31" s="6"/>
      <c r="G31" s="6"/>
      <c r="H31" s="6"/>
      <c r="I31" s="5"/>
      <c r="J31" s="34"/>
      <c r="K31" s="5"/>
      <c r="L31" s="37"/>
      <c r="M31" s="22"/>
      <c r="N31" s="23"/>
      <c r="O31" s="23"/>
      <c r="P31" s="17"/>
      <c r="Q31" s="3"/>
      <c r="R31" s="3"/>
      <c r="S31" s="3"/>
      <c r="T31" s="3"/>
    </row>
    <row r="32" spans="1:20" ht="40.200000000000003" customHeight="1" thickBot="1">
      <c r="A32" s="7">
        <v>1</v>
      </c>
      <c r="B32" s="7">
        <v>1</v>
      </c>
      <c r="C32" s="5" t="s">
        <v>71</v>
      </c>
      <c r="D32" s="5" t="s">
        <v>71</v>
      </c>
      <c r="E32" s="6" t="s">
        <v>85</v>
      </c>
      <c r="F32" s="6" t="s">
        <v>87</v>
      </c>
      <c r="G32" s="6"/>
      <c r="H32" s="6"/>
      <c r="I32" s="6">
        <f t="shared" ref="I32:I51" si="11">A32</f>
        <v>1</v>
      </c>
      <c r="J32" s="35" t="s">
        <v>86</v>
      </c>
      <c r="K32" s="6" t="s">
        <v>136</v>
      </c>
      <c r="L32" s="9"/>
      <c r="M32" s="21">
        <v>261</v>
      </c>
      <c r="N32" s="21">
        <f t="shared" ref="N32:N51" si="12">M32*A32*1.08</f>
        <v>281.88</v>
      </c>
      <c r="O32" s="21">
        <f t="shared" ref="O32:O51" si="13">M32*B32*1.08</f>
        <v>281.88</v>
      </c>
      <c r="P32" s="17"/>
      <c r="Q32" s="3"/>
      <c r="R32" s="3"/>
      <c r="S32" s="3"/>
      <c r="T32" s="3"/>
    </row>
    <row r="33" spans="1:20" ht="40.200000000000003" customHeight="1" thickBot="1">
      <c r="A33" s="7">
        <v>1</v>
      </c>
      <c r="B33" s="7">
        <v>1</v>
      </c>
      <c r="C33" s="5" t="s">
        <v>109</v>
      </c>
      <c r="D33" s="5" t="s">
        <v>109</v>
      </c>
      <c r="E33" s="6"/>
      <c r="F33" s="20" t="s">
        <v>110</v>
      </c>
      <c r="G33" s="6"/>
      <c r="H33" s="6"/>
      <c r="I33" s="6">
        <f t="shared" si="11"/>
        <v>1</v>
      </c>
      <c r="J33" s="34"/>
      <c r="K33" s="5"/>
      <c r="L33" s="37"/>
      <c r="M33" s="27">
        <v>20</v>
      </c>
      <c r="N33" s="21">
        <f t="shared" si="12"/>
        <v>21.6</v>
      </c>
      <c r="O33" s="21">
        <f t="shared" si="13"/>
        <v>21.6</v>
      </c>
      <c r="P33" s="17"/>
      <c r="Q33" s="3"/>
      <c r="R33" s="3"/>
      <c r="S33" s="3"/>
      <c r="T33" s="3"/>
    </row>
    <row r="34" spans="1:20" ht="40.200000000000003" customHeight="1" thickBot="1">
      <c r="A34" s="7">
        <v>1</v>
      </c>
      <c r="B34" s="7">
        <v>1</v>
      </c>
      <c r="C34" s="5" t="s">
        <v>72</v>
      </c>
      <c r="D34" s="5" t="s">
        <v>72</v>
      </c>
      <c r="E34" s="6" t="s">
        <v>81</v>
      </c>
      <c r="F34" s="20" t="s">
        <v>82</v>
      </c>
      <c r="G34" s="6"/>
      <c r="H34" s="6"/>
      <c r="I34" s="6">
        <f t="shared" si="11"/>
        <v>1</v>
      </c>
      <c r="J34" s="35" t="s">
        <v>146</v>
      </c>
      <c r="K34" s="19"/>
      <c r="L34" s="9" t="s">
        <v>145</v>
      </c>
      <c r="M34" s="21">
        <v>200</v>
      </c>
      <c r="N34" s="21">
        <f t="shared" si="12"/>
        <v>216</v>
      </c>
      <c r="O34" s="21">
        <f t="shared" si="13"/>
        <v>216</v>
      </c>
      <c r="P34" s="5"/>
      <c r="Q34" s="3"/>
      <c r="R34" s="3"/>
      <c r="S34" s="3"/>
      <c r="T34" s="3"/>
    </row>
    <row r="35" spans="1:20" ht="40.200000000000003" customHeight="1" thickBot="1">
      <c r="A35" s="7">
        <v>1</v>
      </c>
      <c r="B35" s="7">
        <v>1</v>
      </c>
      <c r="C35" s="5" t="s">
        <v>152</v>
      </c>
      <c r="D35" s="5" t="s">
        <v>153</v>
      </c>
      <c r="E35" s="6" t="s">
        <v>127</v>
      </c>
      <c r="F35" s="20" t="s">
        <v>126</v>
      </c>
      <c r="G35" s="6"/>
      <c r="H35" s="6"/>
      <c r="I35" s="6">
        <f t="shared" si="11"/>
        <v>1</v>
      </c>
      <c r="J35" s="35" t="s">
        <v>124</v>
      </c>
      <c r="K35" s="5"/>
      <c r="L35" s="9" t="s">
        <v>125</v>
      </c>
      <c r="M35" s="21">
        <f>100/9</f>
        <v>11.111111111111111</v>
      </c>
      <c r="N35" s="21">
        <f t="shared" si="12"/>
        <v>12</v>
      </c>
      <c r="O35" s="21">
        <f t="shared" si="13"/>
        <v>12</v>
      </c>
      <c r="P35" s="5"/>
      <c r="Q35" s="3"/>
      <c r="R35" s="3"/>
      <c r="S35" s="3"/>
      <c r="T35" s="3"/>
    </row>
    <row r="36" spans="1:20" ht="40.200000000000003" customHeight="1" thickBot="1">
      <c r="A36" s="7">
        <v>1</v>
      </c>
      <c r="B36" s="7">
        <v>1</v>
      </c>
      <c r="C36" s="5" t="s">
        <v>111</v>
      </c>
      <c r="D36" s="5" t="s">
        <v>111</v>
      </c>
      <c r="E36" s="6"/>
      <c r="F36" s="6" t="s">
        <v>112</v>
      </c>
      <c r="G36" s="6"/>
      <c r="H36" s="6"/>
      <c r="I36" s="6">
        <f t="shared" si="11"/>
        <v>1</v>
      </c>
      <c r="J36" s="9"/>
      <c r="K36" s="6"/>
      <c r="L36" s="9"/>
      <c r="M36" s="21">
        <v>80</v>
      </c>
      <c r="N36" s="21">
        <f t="shared" si="12"/>
        <v>86.4</v>
      </c>
      <c r="O36" s="21">
        <f t="shared" si="13"/>
        <v>86.4</v>
      </c>
      <c r="P36" s="5"/>
      <c r="Q36" s="3"/>
      <c r="R36" s="3"/>
      <c r="S36" s="3"/>
      <c r="T36" s="3"/>
    </row>
    <row r="37" spans="1:20" ht="40.200000000000003" customHeight="1" thickBot="1">
      <c r="A37" s="7">
        <v>1</v>
      </c>
      <c r="B37" s="7">
        <v>1</v>
      </c>
      <c r="C37" s="5" t="s">
        <v>189</v>
      </c>
      <c r="D37" s="5" t="s">
        <v>189</v>
      </c>
      <c r="E37" s="6" t="s">
        <v>158</v>
      </c>
      <c r="F37" s="6" t="s">
        <v>168</v>
      </c>
      <c r="G37" s="6" t="s">
        <v>164</v>
      </c>
      <c r="H37" s="6"/>
      <c r="I37" s="6" t="s">
        <v>165</v>
      </c>
      <c r="J37" s="35" t="s">
        <v>159</v>
      </c>
      <c r="K37" s="6" t="s">
        <v>162</v>
      </c>
      <c r="L37" s="9" t="s">
        <v>160</v>
      </c>
      <c r="M37" s="21">
        <v>79</v>
      </c>
      <c r="N37" s="21">
        <f t="shared" si="12"/>
        <v>85.320000000000007</v>
      </c>
      <c r="O37" s="21">
        <f t="shared" si="13"/>
        <v>85.320000000000007</v>
      </c>
      <c r="P37" s="5"/>
      <c r="Q37" s="3"/>
      <c r="R37" s="3"/>
      <c r="S37" s="3"/>
      <c r="T37" s="3"/>
    </row>
    <row r="38" spans="1:20" ht="40.200000000000003" customHeight="1" thickBot="1">
      <c r="A38" s="7">
        <v>1</v>
      </c>
      <c r="B38" s="7">
        <v>1</v>
      </c>
      <c r="C38" s="5" t="s">
        <v>188</v>
      </c>
      <c r="D38" s="5" t="s">
        <v>188</v>
      </c>
      <c r="E38" s="6" t="s">
        <v>158</v>
      </c>
      <c r="F38" s="6" t="s">
        <v>191</v>
      </c>
      <c r="G38" s="6" t="s">
        <v>164</v>
      </c>
      <c r="H38" s="6"/>
      <c r="I38" s="6" t="s">
        <v>165</v>
      </c>
      <c r="J38" s="35" t="s">
        <v>159</v>
      </c>
      <c r="K38" s="6" t="s">
        <v>162</v>
      </c>
      <c r="L38" s="9" t="s">
        <v>160</v>
      </c>
      <c r="M38" s="21">
        <v>79</v>
      </c>
      <c r="N38" s="21">
        <f t="shared" si="12"/>
        <v>85.320000000000007</v>
      </c>
      <c r="O38" s="21">
        <f t="shared" si="13"/>
        <v>85.320000000000007</v>
      </c>
      <c r="P38" s="5"/>
      <c r="Q38" s="3"/>
      <c r="R38" s="3"/>
      <c r="S38" s="3"/>
      <c r="T38" s="3"/>
    </row>
    <row r="39" spans="1:20" ht="40.200000000000003" customHeight="1" thickBot="1">
      <c r="A39" s="7">
        <v>1</v>
      </c>
      <c r="B39" s="7">
        <v>1</v>
      </c>
      <c r="C39" s="5" t="s">
        <v>190</v>
      </c>
      <c r="D39" s="5" t="s">
        <v>190</v>
      </c>
      <c r="E39" s="6" t="s">
        <v>158</v>
      </c>
      <c r="F39" s="6" t="s">
        <v>192</v>
      </c>
      <c r="G39" s="6" t="s">
        <v>164</v>
      </c>
      <c r="H39" s="6"/>
      <c r="I39" s="6" t="s">
        <v>165</v>
      </c>
      <c r="J39" s="35" t="s">
        <v>159</v>
      </c>
      <c r="K39" s="6" t="s">
        <v>162</v>
      </c>
      <c r="L39" s="9" t="s">
        <v>160</v>
      </c>
      <c r="M39" s="21">
        <v>79</v>
      </c>
      <c r="N39" s="21">
        <f t="shared" si="12"/>
        <v>85.320000000000007</v>
      </c>
      <c r="O39" s="21">
        <f t="shared" si="13"/>
        <v>85.320000000000007</v>
      </c>
      <c r="P39" s="5"/>
      <c r="Q39" s="3"/>
      <c r="R39" s="3"/>
      <c r="S39" s="3"/>
      <c r="T39" s="3"/>
    </row>
    <row r="40" spans="1:20" ht="40.200000000000003" customHeight="1" thickBot="1">
      <c r="A40" s="7">
        <v>1</v>
      </c>
      <c r="B40" s="7">
        <v>1</v>
      </c>
      <c r="C40" s="5" t="s">
        <v>170</v>
      </c>
      <c r="D40" s="5" t="s">
        <v>170</v>
      </c>
      <c r="E40" s="6" t="s">
        <v>167</v>
      </c>
      <c r="F40" s="6" t="s">
        <v>171</v>
      </c>
      <c r="G40" s="6" t="s">
        <v>167</v>
      </c>
      <c r="H40" s="6"/>
      <c r="I40" s="6" t="s">
        <v>165</v>
      </c>
      <c r="J40" s="35" t="s">
        <v>159</v>
      </c>
      <c r="K40" s="6" t="s">
        <v>162</v>
      </c>
      <c r="L40" s="9" t="s">
        <v>160</v>
      </c>
      <c r="M40" s="21">
        <v>94</v>
      </c>
      <c r="N40" s="21">
        <f t="shared" si="12"/>
        <v>101.52000000000001</v>
      </c>
      <c r="O40" s="21">
        <f t="shared" si="13"/>
        <v>101.52000000000001</v>
      </c>
      <c r="P40" s="5"/>
      <c r="Q40" s="3"/>
      <c r="R40" s="3"/>
      <c r="S40" s="3"/>
      <c r="T40" s="3"/>
    </row>
    <row r="41" spans="1:20" ht="40.200000000000003" customHeight="1" thickBot="1">
      <c r="A41" s="7">
        <v>1</v>
      </c>
      <c r="B41" s="7">
        <v>1</v>
      </c>
      <c r="C41" s="5" t="s">
        <v>166</v>
      </c>
      <c r="D41" s="5" t="s">
        <v>166</v>
      </c>
      <c r="E41" s="6" t="s">
        <v>167</v>
      </c>
      <c r="F41" s="6" t="s">
        <v>169</v>
      </c>
      <c r="G41" s="6" t="s">
        <v>167</v>
      </c>
      <c r="H41" s="6"/>
      <c r="I41" s="6" t="s">
        <v>165</v>
      </c>
      <c r="J41" s="35" t="s">
        <v>159</v>
      </c>
      <c r="K41" s="6" t="s">
        <v>162</v>
      </c>
      <c r="L41" s="9" t="s">
        <v>160</v>
      </c>
      <c r="M41" s="21">
        <v>94</v>
      </c>
      <c r="N41" s="21">
        <f t="shared" si="12"/>
        <v>101.52000000000001</v>
      </c>
      <c r="O41" s="21">
        <f t="shared" si="13"/>
        <v>101.52000000000001</v>
      </c>
      <c r="P41" s="5"/>
      <c r="Q41" s="3"/>
      <c r="R41" s="3"/>
      <c r="S41" s="3"/>
      <c r="T41" s="3"/>
    </row>
    <row r="42" spans="1:20" ht="40.200000000000003" customHeight="1" thickBot="1">
      <c r="A42" s="7">
        <v>1</v>
      </c>
      <c r="B42" s="7">
        <v>1</v>
      </c>
      <c r="C42" s="5" t="s">
        <v>193</v>
      </c>
      <c r="D42" s="5" t="s">
        <v>194</v>
      </c>
      <c r="E42" s="6" t="s">
        <v>195</v>
      </c>
      <c r="F42" s="6" t="s">
        <v>196</v>
      </c>
      <c r="G42" s="6" t="s">
        <v>167</v>
      </c>
      <c r="H42" s="6"/>
      <c r="I42" s="6" t="s">
        <v>165</v>
      </c>
      <c r="J42" s="35" t="s">
        <v>159</v>
      </c>
      <c r="K42" s="6" t="s">
        <v>162</v>
      </c>
      <c r="L42" s="9" t="s">
        <v>160</v>
      </c>
      <c r="M42" s="21">
        <v>94</v>
      </c>
      <c r="N42" s="21">
        <f t="shared" si="12"/>
        <v>101.52000000000001</v>
      </c>
      <c r="O42" s="21">
        <f t="shared" si="13"/>
        <v>101.52000000000001</v>
      </c>
      <c r="P42" s="5"/>
      <c r="Q42" s="3"/>
      <c r="R42" s="3"/>
      <c r="S42" s="3"/>
      <c r="T42" s="3"/>
    </row>
    <row r="43" spans="1:20" ht="40.200000000000003" customHeight="1" thickBot="1">
      <c r="A43" s="7">
        <v>1</v>
      </c>
      <c r="B43" s="7">
        <v>1</v>
      </c>
      <c r="C43" s="5" t="s">
        <v>173</v>
      </c>
      <c r="D43" s="5" t="s">
        <v>173</v>
      </c>
      <c r="E43" s="6" t="s">
        <v>172</v>
      </c>
      <c r="F43" s="6" t="s">
        <v>174</v>
      </c>
      <c r="G43" s="6" t="s">
        <v>175</v>
      </c>
      <c r="H43" s="6"/>
      <c r="I43" s="6" t="s">
        <v>165</v>
      </c>
      <c r="J43" s="35" t="s">
        <v>159</v>
      </c>
      <c r="K43" s="6" t="s">
        <v>162</v>
      </c>
      <c r="L43" s="9" t="s">
        <v>160</v>
      </c>
      <c r="M43" s="21">
        <v>79</v>
      </c>
      <c r="N43" s="21">
        <f t="shared" si="12"/>
        <v>85.320000000000007</v>
      </c>
      <c r="O43" s="21">
        <f t="shared" si="13"/>
        <v>85.320000000000007</v>
      </c>
      <c r="P43" s="5"/>
      <c r="Q43" s="3"/>
      <c r="R43" s="3"/>
      <c r="S43" s="3"/>
      <c r="T43" s="3"/>
    </row>
    <row r="44" spans="1:20" ht="40.200000000000003" customHeight="1" thickBot="1">
      <c r="A44" s="7">
        <v>1</v>
      </c>
      <c r="B44" s="7">
        <v>1</v>
      </c>
      <c r="C44" s="5" t="s">
        <v>176</v>
      </c>
      <c r="D44" s="5" t="s">
        <v>176</v>
      </c>
      <c r="E44" s="6" t="s">
        <v>172</v>
      </c>
      <c r="F44" s="6" t="s">
        <v>177</v>
      </c>
      <c r="G44" s="6" t="s">
        <v>175</v>
      </c>
      <c r="H44" s="6"/>
      <c r="I44" s="6" t="s">
        <v>165</v>
      </c>
      <c r="J44" s="35" t="s">
        <v>159</v>
      </c>
      <c r="K44" s="6" t="s">
        <v>162</v>
      </c>
      <c r="L44" s="9" t="s">
        <v>160</v>
      </c>
      <c r="M44" s="21">
        <v>79</v>
      </c>
      <c r="N44" s="21">
        <f t="shared" si="12"/>
        <v>85.320000000000007</v>
      </c>
      <c r="O44" s="21">
        <f t="shared" si="13"/>
        <v>85.320000000000007</v>
      </c>
      <c r="P44" s="5"/>
      <c r="Q44" s="3"/>
      <c r="R44" s="3"/>
      <c r="S44" s="3"/>
      <c r="T44" s="3"/>
    </row>
    <row r="45" spans="1:20" ht="40.200000000000003" customHeight="1" thickBot="1">
      <c r="A45" s="7">
        <v>1</v>
      </c>
      <c r="B45" s="7">
        <v>1</v>
      </c>
      <c r="C45" s="5" t="s">
        <v>178</v>
      </c>
      <c r="D45" s="5" t="s">
        <v>178</v>
      </c>
      <c r="E45" s="6" t="s">
        <v>172</v>
      </c>
      <c r="F45" s="6" t="s">
        <v>179</v>
      </c>
      <c r="G45" s="6" t="s">
        <v>175</v>
      </c>
      <c r="H45" s="6"/>
      <c r="I45" s="6" t="s">
        <v>165</v>
      </c>
      <c r="J45" s="35" t="s">
        <v>159</v>
      </c>
      <c r="K45" s="6" t="s">
        <v>162</v>
      </c>
      <c r="L45" s="9" t="s">
        <v>160</v>
      </c>
      <c r="M45" s="21">
        <v>79</v>
      </c>
      <c r="N45" s="21">
        <f t="shared" si="12"/>
        <v>85.320000000000007</v>
      </c>
      <c r="O45" s="21">
        <f t="shared" si="13"/>
        <v>85.320000000000007</v>
      </c>
      <c r="P45" s="5"/>
      <c r="Q45" s="3"/>
      <c r="R45" s="3"/>
      <c r="S45" s="3"/>
      <c r="T45" s="3"/>
    </row>
    <row r="46" spans="1:20" ht="40.200000000000003" customHeight="1" thickBot="1">
      <c r="A46" s="7">
        <v>1</v>
      </c>
      <c r="B46" s="7">
        <v>1</v>
      </c>
      <c r="C46" s="5" t="s">
        <v>180</v>
      </c>
      <c r="D46" s="5" t="s">
        <v>180</v>
      </c>
      <c r="E46" s="6" t="s">
        <v>172</v>
      </c>
      <c r="F46" s="6" t="s">
        <v>181</v>
      </c>
      <c r="G46" s="6" t="s">
        <v>175</v>
      </c>
      <c r="H46" s="6"/>
      <c r="I46" s="6" t="s">
        <v>165</v>
      </c>
      <c r="J46" s="35" t="s">
        <v>159</v>
      </c>
      <c r="K46" s="6" t="s">
        <v>162</v>
      </c>
      <c r="L46" s="9" t="s">
        <v>160</v>
      </c>
      <c r="M46" s="21">
        <v>79</v>
      </c>
      <c r="N46" s="21">
        <f t="shared" si="12"/>
        <v>85.320000000000007</v>
      </c>
      <c r="O46" s="21">
        <f t="shared" si="13"/>
        <v>85.320000000000007</v>
      </c>
      <c r="P46" s="5"/>
      <c r="Q46" s="3"/>
      <c r="R46" s="3"/>
      <c r="S46" s="3"/>
      <c r="T46" s="3"/>
    </row>
    <row r="47" spans="1:20" ht="40.200000000000003" customHeight="1" thickBot="1">
      <c r="A47" s="7">
        <v>1</v>
      </c>
      <c r="B47" s="7">
        <v>1</v>
      </c>
      <c r="C47" s="5" t="s">
        <v>182</v>
      </c>
      <c r="D47" s="5" t="s">
        <v>182</v>
      </c>
      <c r="E47" s="6" t="s">
        <v>172</v>
      </c>
      <c r="F47" s="6" t="s">
        <v>183</v>
      </c>
      <c r="G47" s="6" t="s">
        <v>175</v>
      </c>
      <c r="H47" s="6"/>
      <c r="I47" s="6" t="s">
        <v>165</v>
      </c>
      <c r="J47" s="35" t="s">
        <v>159</v>
      </c>
      <c r="K47" s="6" t="s">
        <v>162</v>
      </c>
      <c r="L47" s="9" t="s">
        <v>160</v>
      </c>
      <c r="M47" s="21">
        <v>79</v>
      </c>
      <c r="N47" s="21">
        <f t="shared" si="12"/>
        <v>85.320000000000007</v>
      </c>
      <c r="O47" s="21">
        <f t="shared" si="13"/>
        <v>85.320000000000007</v>
      </c>
      <c r="P47" s="5"/>
      <c r="Q47" s="3"/>
      <c r="R47" s="3"/>
      <c r="S47" s="3"/>
      <c r="T47" s="3"/>
    </row>
    <row r="48" spans="1:20" ht="40.200000000000003" customHeight="1" thickBot="1">
      <c r="A48" s="7">
        <v>1</v>
      </c>
      <c r="B48" s="7">
        <v>1</v>
      </c>
      <c r="C48" s="5" t="s">
        <v>184</v>
      </c>
      <c r="D48" s="5" t="s">
        <v>184</v>
      </c>
      <c r="E48" s="6" t="s">
        <v>172</v>
      </c>
      <c r="F48" s="6" t="s">
        <v>185</v>
      </c>
      <c r="G48" s="6" t="s">
        <v>175</v>
      </c>
      <c r="H48" s="6"/>
      <c r="I48" s="6" t="s">
        <v>165</v>
      </c>
      <c r="J48" s="35" t="s">
        <v>159</v>
      </c>
      <c r="K48" s="6" t="s">
        <v>162</v>
      </c>
      <c r="L48" s="9" t="s">
        <v>160</v>
      </c>
      <c r="M48" s="21">
        <v>79</v>
      </c>
      <c r="N48" s="21">
        <f t="shared" si="12"/>
        <v>85.320000000000007</v>
      </c>
      <c r="O48" s="21">
        <f t="shared" si="13"/>
        <v>85.320000000000007</v>
      </c>
      <c r="P48" s="5"/>
      <c r="Q48" s="3"/>
      <c r="R48" s="3"/>
      <c r="S48" s="3"/>
      <c r="T48" s="3"/>
    </row>
    <row r="49" spans="1:20" ht="40.200000000000003" customHeight="1" thickBot="1">
      <c r="A49" s="7">
        <v>1</v>
      </c>
      <c r="B49" s="7">
        <v>1</v>
      </c>
      <c r="C49" s="5" t="s">
        <v>186</v>
      </c>
      <c r="D49" s="5" t="s">
        <v>186</v>
      </c>
      <c r="E49" s="6" t="s">
        <v>172</v>
      </c>
      <c r="F49" s="6" t="s">
        <v>187</v>
      </c>
      <c r="G49" s="6" t="s">
        <v>175</v>
      </c>
      <c r="H49" s="6"/>
      <c r="I49" s="6" t="s">
        <v>165</v>
      </c>
      <c r="J49" s="35" t="s">
        <v>159</v>
      </c>
      <c r="K49" s="6" t="s">
        <v>162</v>
      </c>
      <c r="L49" s="9" t="s">
        <v>160</v>
      </c>
      <c r="M49" s="21">
        <v>79</v>
      </c>
      <c r="N49" s="21">
        <f t="shared" si="12"/>
        <v>85.320000000000007</v>
      </c>
      <c r="O49" s="21">
        <f t="shared" si="13"/>
        <v>85.320000000000007</v>
      </c>
      <c r="P49" s="5"/>
      <c r="Q49" s="3"/>
      <c r="R49" s="3"/>
      <c r="S49" s="3"/>
      <c r="T49" s="3"/>
    </row>
    <row r="50" spans="1:20" ht="40.200000000000003" customHeight="1" thickBot="1">
      <c r="A50" s="7">
        <v>1</v>
      </c>
      <c r="B50" s="7">
        <v>1</v>
      </c>
      <c r="C50" s="5" t="s">
        <v>197</v>
      </c>
      <c r="D50" s="5" t="s">
        <v>197</v>
      </c>
      <c r="E50" s="6" t="s">
        <v>198</v>
      </c>
      <c r="F50" s="6" t="s">
        <v>199</v>
      </c>
      <c r="G50" s="6" t="s">
        <v>200</v>
      </c>
      <c r="H50" s="6"/>
      <c r="I50" s="6" t="s">
        <v>201</v>
      </c>
      <c r="J50" s="9"/>
      <c r="K50" s="6" t="s">
        <v>163</v>
      </c>
      <c r="L50" s="9"/>
      <c r="M50" s="21">
        <v>600</v>
      </c>
      <c r="N50" s="21">
        <f t="shared" si="12"/>
        <v>648</v>
      </c>
      <c r="O50" s="21">
        <f t="shared" si="13"/>
        <v>648</v>
      </c>
      <c r="P50" s="5"/>
      <c r="Q50" s="3"/>
      <c r="R50" s="3"/>
      <c r="S50" s="3"/>
      <c r="T50" s="3"/>
    </row>
    <row r="51" spans="1:20" ht="93" customHeight="1" thickBot="1">
      <c r="A51" s="7">
        <v>1</v>
      </c>
      <c r="B51" s="7">
        <v>1</v>
      </c>
      <c r="C51" s="5" t="s">
        <v>73</v>
      </c>
      <c r="D51" s="5" t="s">
        <v>73</v>
      </c>
      <c r="E51" s="6"/>
      <c r="F51" s="9" t="s">
        <v>106</v>
      </c>
      <c r="G51" s="6"/>
      <c r="H51" s="6"/>
      <c r="I51" s="6">
        <f t="shared" si="11"/>
        <v>1</v>
      </c>
      <c r="J51" s="9" t="s">
        <v>105</v>
      </c>
      <c r="K51" s="6"/>
      <c r="L51" s="9"/>
      <c r="M51" s="21">
        <v>1500</v>
      </c>
      <c r="N51" s="21">
        <f t="shared" si="12"/>
        <v>1620</v>
      </c>
      <c r="O51" s="21">
        <f t="shared" si="13"/>
        <v>1620</v>
      </c>
      <c r="P51" s="5"/>
      <c r="Q51" s="3"/>
      <c r="R51" s="3"/>
      <c r="S51" s="3"/>
      <c r="T51" s="3"/>
    </row>
    <row r="52" spans="1:20" ht="66.45" customHeight="1" thickBot="1">
      <c r="A52" s="24"/>
      <c r="B52" s="24"/>
      <c r="C52" s="25"/>
      <c r="D52" s="25"/>
      <c r="E52" s="26"/>
      <c r="F52" s="26"/>
      <c r="G52" s="26"/>
      <c r="H52" s="18"/>
      <c r="I52" s="19"/>
      <c r="J52" s="38" t="s">
        <v>74</v>
      </c>
      <c r="K52" s="39"/>
      <c r="L52" s="40"/>
      <c r="M52" s="22" t="s">
        <v>83</v>
      </c>
      <c r="N52" s="22">
        <f>SUM(N2:N51)</f>
        <v>6324.6000000000013</v>
      </c>
      <c r="O52" s="22">
        <f>SUM(O2:O51)</f>
        <v>5931.4800000000014</v>
      </c>
      <c r="P52" s="17" t="s">
        <v>75</v>
      </c>
      <c r="Q52" s="3"/>
      <c r="R52" s="3"/>
      <c r="S52" s="3"/>
      <c r="T52" s="3"/>
    </row>
  </sheetData>
  <mergeCells count="1">
    <mergeCell ref="J52:L52"/>
  </mergeCells>
  <phoneticPr fontId="23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Parts List</vt:lpstr>
      <vt:lpstr>Parts List for ver0.4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Tajima</dc:creator>
  <cp:lastModifiedBy>Naoki Tajima</cp:lastModifiedBy>
  <dcterms:created xsi:type="dcterms:W3CDTF">2018-06-04T10:14:51Z</dcterms:created>
  <dcterms:modified xsi:type="dcterms:W3CDTF">2018-06-18T07:26:16Z</dcterms:modified>
</cp:coreProperties>
</file>