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hdi\Desktop\hesab-ferdos-master\hesab-ferdos-master\"/>
    </mc:Choice>
  </mc:AlternateContent>
  <xr:revisionPtr revIDLastSave="0" documentId="13_ncr:1_{C0FD9A5D-4934-4F74-8516-26802B98D6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شارژ ها" sheetId="1" r:id="rId1"/>
    <sheet name="آب" sheetId="4" r:id="rId2"/>
    <sheet name="برداشت از حساب" sheetId="3" r:id="rId3"/>
    <sheet name="واریز وجه از حسابدار قبلی" sheetId="2" r:id="rId4"/>
    <sheet name="ایزوگام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5" l="1"/>
  <c r="M9" i="5"/>
  <c r="L10" i="5"/>
  <c r="L14" i="5"/>
  <c r="M14" i="5" s="1"/>
  <c r="L13" i="4"/>
  <c r="L12" i="4"/>
  <c r="L11" i="4"/>
  <c r="L10" i="4"/>
  <c r="L9" i="4"/>
  <c r="L8" i="4"/>
  <c r="L7" i="4"/>
  <c r="L6" i="4"/>
  <c r="L5" i="4"/>
  <c r="L4" i="4"/>
  <c r="L3" i="4"/>
  <c r="L2" i="4"/>
  <c r="K12" i="4"/>
  <c r="K11" i="4"/>
  <c r="K10" i="4"/>
  <c r="K9" i="4"/>
  <c r="K8" i="4"/>
  <c r="K7" i="4"/>
  <c r="K6" i="4"/>
  <c r="K5" i="4"/>
  <c r="K4" i="4"/>
  <c r="K3" i="4"/>
  <c r="K2" i="4"/>
  <c r="K13" i="4"/>
  <c r="J13" i="4"/>
  <c r="E6" i="4"/>
  <c r="E3" i="4"/>
  <c r="J11" i="4"/>
  <c r="J12" i="4"/>
  <c r="J10" i="4"/>
  <c r="J9" i="4"/>
  <c r="J8" i="4"/>
  <c r="J7" i="4"/>
  <c r="J6" i="4"/>
  <c r="J5" i="4"/>
  <c r="J4" i="4"/>
  <c r="J3" i="4"/>
  <c r="J2" i="4"/>
  <c r="D2" i="4"/>
  <c r="I1" i="4"/>
  <c r="L12" i="5"/>
  <c r="M12" i="5" s="1"/>
  <c r="M13" i="5"/>
  <c r="M11" i="5"/>
  <c r="M10" i="5"/>
  <c r="M8" i="5"/>
  <c r="M7" i="5"/>
  <c r="M6" i="5"/>
  <c r="M5" i="5"/>
  <c r="H4" i="5"/>
  <c r="H15" i="5" s="1"/>
  <c r="L1" i="5" s="1"/>
  <c r="B1" i="5"/>
  <c r="E15" i="5"/>
  <c r="D4" i="5"/>
  <c r="H14" i="5"/>
  <c r="H13" i="5"/>
  <c r="H12" i="5"/>
  <c r="H11" i="5"/>
  <c r="H10" i="5"/>
  <c r="H9" i="5"/>
  <c r="H8" i="5"/>
  <c r="H7" i="5"/>
  <c r="H6" i="5"/>
  <c r="H5" i="5"/>
  <c r="F14" i="5"/>
  <c r="F13" i="5"/>
  <c r="F12" i="5"/>
  <c r="F11" i="5"/>
  <c r="F10" i="5"/>
  <c r="F9" i="5"/>
  <c r="F8" i="5"/>
  <c r="F7" i="5"/>
  <c r="F6" i="5"/>
  <c r="F5" i="5"/>
  <c r="F4" i="5"/>
  <c r="I8" i="5" l="1"/>
  <c r="J8" i="5" s="1"/>
  <c r="K8" i="5" s="1"/>
  <c r="I13" i="5"/>
  <c r="J13" i="5" s="1"/>
  <c r="K13" i="5" s="1"/>
  <c r="I10" i="5"/>
  <c r="J10" i="5" s="1"/>
  <c r="K10" i="5" s="1"/>
  <c r="I4" i="5"/>
  <c r="I12" i="5"/>
  <c r="J12" i="5" s="1"/>
  <c r="K12" i="5" s="1"/>
  <c r="I6" i="5"/>
  <c r="J6" i="5" s="1"/>
  <c r="K6" i="5" s="1"/>
  <c r="I14" i="5"/>
  <c r="J14" i="5" s="1"/>
  <c r="K14" i="5" s="1"/>
  <c r="I7" i="5"/>
  <c r="J7" i="5" s="1"/>
  <c r="K7" i="5" s="1"/>
  <c r="I11" i="5"/>
  <c r="J11" i="5" s="1"/>
  <c r="K11" i="5" s="1"/>
  <c r="I5" i="5"/>
  <c r="J5" i="5" s="1"/>
  <c r="K5" i="5" s="1"/>
  <c r="I9" i="5"/>
  <c r="J9" i="5" s="1"/>
  <c r="K9" i="5" s="1"/>
  <c r="J4" i="5" l="1"/>
  <c r="I15" i="5"/>
  <c r="K4" i="5" l="1"/>
  <c r="K15" i="5" s="1"/>
  <c r="M18" i="5" s="1"/>
  <c r="J15" i="5"/>
  <c r="H6" i="4" l="1"/>
  <c r="H12" i="4"/>
  <c r="H11" i="4"/>
  <c r="H10" i="4"/>
  <c r="H9" i="4"/>
  <c r="H8" i="4"/>
  <c r="H7" i="4"/>
  <c r="H5" i="4"/>
  <c r="H4" i="4"/>
  <c r="H3" i="4"/>
  <c r="H2" i="4"/>
  <c r="E12" i="4"/>
  <c r="E10" i="4"/>
  <c r="E9" i="4"/>
  <c r="E7" i="4"/>
  <c r="E5" i="4"/>
  <c r="E2" i="4"/>
  <c r="D11" i="4"/>
  <c r="E11" i="4" s="1"/>
  <c r="D4" i="4"/>
  <c r="E4" i="4" s="1"/>
  <c r="D12" i="4"/>
  <c r="D10" i="4"/>
  <c r="D9" i="4"/>
  <c r="D8" i="4"/>
  <c r="E8" i="4" s="1"/>
  <c r="D7" i="4"/>
  <c r="D6" i="4"/>
  <c r="D5" i="4"/>
  <c r="D3" i="4"/>
  <c r="D5" i="5" l="1"/>
  <c r="D11" i="5"/>
  <c r="D7" i="5"/>
  <c r="D8" i="5"/>
  <c r="D14" i="5"/>
  <c r="D10" i="5"/>
  <c r="D6" i="5"/>
  <c r="D13" i="5"/>
  <c r="D9" i="5"/>
  <c r="D12" i="5"/>
  <c r="D15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 hajian</author>
  </authors>
  <commentList>
    <comment ref="I3" authorId="0" shapeId="0" xr:uid="{F7904E5E-63B6-43C2-AB7B-5CB23AD0A675}">
      <text>
        <r>
          <rPr>
            <b/>
            <sz val="9"/>
            <color indexed="81"/>
            <rFont val="Tahoma"/>
          </rPr>
          <t>mahdi hajian:</t>
        </r>
        <r>
          <rPr>
            <sz val="9"/>
            <color indexed="81"/>
            <rFont val="Tahoma"/>
          </rPr>
          <t xml:space="preserve">
یک میلیون دادن بابت دو برج شارژ و آب و بقیش هم قرض بابت کمبود پول تعمیر درب برقی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 hajian</author>
  </authors>
  <commentList>
    <comment ref="M4" authorId="0" shapeId="0" xr:uid="{21CEAABB-8A8F-4540-88DA-7D2255AE62FF}">
      <text>
        <r>
          <rPr>
            <b/>
            <sz val="9"/>
            <color indexed="81"/>
            <rFont val="Tahoma"/>
            <family val="2"/>
          </rPr>
          <t>mahdi hajian:</t>
        </r>
        <r>
          <rPr>
            <sz val="9"/>
            <color indexed="81"/>
            <rFont val="Tahoma"/>
            <family val="2"/>
          </rPr>
          <t xml:space="preserve">
1340100 در تاریخ
یکم دی ماه ریخته شده که 59 تومن اب و 150 شارژ کم شده است</t>
        </r>
      </text>
    </comment>
    <comment ref="N12" authorId="0" shapeId="0" xr:uid="{6A5B5A45-E4DA-4DF8-B982-FFBAC1623CE6}">
      <text>
        <r>
          <rPr>
            <b/>
            <sz val="9"/>
            <color indexed="81"/>
            <rFont val="Tahoma"/>
          </rPr>
          <t>mahdi hajian:</t>
        </r>
        <r>
          <rPr>
            <sz val="9"/>
            <color indexed="81"/>
            <rFont val="Tahoma"/>
          </rPr>
          <t xml:space="preserve">
به جای 25
35 ریختم در تاریخ 19/9/1402</t>
        </r>
      </text>
    </comment>
  </commentList>
</comments>
</file>

<file path=xl/sharedStrings.xml><?xml version="1.0" encoding="utf-8"?>
<sst xmlns="http://schemas.openxmlformats.org/spreadsheetml/2006/main" count="88" uniqueCount="63">
  <si>
    <t>واحد</t>
  </si>
  <si>
    <t>یک</t>
  </si>
  <si>
    <t>دو</t>
  </si>
  <si>
    <t>سه</t>
  </si>
  <si>
    <t>چهار</t>
  </si>
  <si>
    <t>پنج</t>
  </si>
  <si>
    <t>شش</t>
  </si>
  <si>
    <t>هفت</t>
  </si>
  <si>
    <t>هشت</t>
  </si>
  <si>
    <t>نه</t>
  </si>
  <si>
    <t>ده</t>
  </si>
  <si>
    <t>یازده</t>
  </si>
  <si>
    <t>دوازده</t>
  </si>
  <si>
    <t>تاریخ</t>
  </si>
  <si>
    <t>مبلغ</t>
  </si>
  <si>
    <t>علت برداشت</t>
  </si>
  <si>
    <t>مقصد</t>
  </si>
  <si>
    <t>علت</t>
  </si>
  <si>
    <t>واریز موجودی اولیه از طرف اقای نوری</t>
  </si>
  <si>
    <t>قبل از  واریز حقوق</t>
  </si>
  <si>
    <t>تمیزکار</t>
  </si>
  <si>
    <t>وسایل مورد نیاز تمیزکار</t>
  </si>
  <si>
    <t>حق الزحمه تمیزکار که اقای اقانوری بجای سه برج شارژ پرداخت کردند</t>
  </si>
  <si>
    <t>اقای زندی برای تمیزکار وسایل خریدند که بقیه مبلغ پرداخت شد و بقیه از مبلغ شارژ کم شد</t>
  </si>
  <si>
    <t>قبل از مسئولیت حسابداری (در عوض حق الزحمه تمیزکار)</t>
  </si>
  <si>
    <t>پردخت 4242930 بابت خرید لوازم تمیزکار و پرداخت الباقی 1757070 در تاریخ 26 مرداد 1402</t>
  </si>
  <si>
    <t>شماره کنتور   06/11- 08/05</t>
  </si>
  <si>
    <t xml:space="preserve">قبض اب </t>
  </si>
  <si>
    <t>شماره کنتور 1402/03/01</t>
  </si>
  <si>
    <t>*</t>
  </si>
  <si>
    <t>خرید روغن آسانسور به مبلغ 200 هزار تومان به علاوه صد تومان پول   1 آبان 1402</t>
  </si>
  <si>
    <t>متراژ</t>
  </si>
  <si>
    <t>بنا بر متراژ</t>
  </si>
  <si>
    <t>هزینه اختصاصی</t>
  </si>
  <si>
    <t>متراژ کل ساختمان</t>
  </si>
  <si>
    <t>هزینه هر متر ایزوگام</t>
  </si>
  <si>
    <t>هزینه ایزوگام</t>
  </si>
  <si>
    <t>مبلغی که هر واحد واریز کرد</t>
  </si>
  <si>
    <t>بایستی پرداختی اول</t>
  </si>
  <si>
    <t>قیمت نهایی</t>
  </si>
  <si>
    <t>ایزوگام مشاع</t>
  </si>
  <si>
    <t>گرد ده هزار تومان</t>
  </si>
  <si>
    <t>وضعیت</t>
  </si>
  <si>
    <t>مبنای قیمتی که پول جمع کردیم</t>
  </si>
  <si>
    <t>اختصاصی(متر)</t>
  </si>
  <si>
    <t>پول هایی که جمع شده منهای وضعیت گرد شده</t>
  </si>
  <si>
    <t>ده هزار تومان به علت گرد شدن کمتر از هزینه ایزوگام شده است</t>
  </si>
  <si>
    <t>مشاع هر واحد</t>
  </si>
  <si>
    <t>کم کردن از شارژ</t>
  </si>
  <si>
    <t>همه عکس کنتور ندادند</t>
  </si>
  <si>
    <t>کامل پرداخت نشده - از ایزوگام کم شده</t>
  </si>
  <si>
    <t>با پول اب تسویه شد</t>
  </si>
  <si>
    <t>واریز شد</t>
  </si>
  <si>
    <t>با شارژ تسویه شد</t>
  </si>
  <si>
    <t>واریز شد. پول اب هم کم شد</t>
  </si>
  <si>
    <t>واریز شد پول اب هم کم شد</t>
  </si>
  <si>
    <t xml:space="preserve">تسویه. در تاریخ 30 آذر با پول آب پرداخت شد </t>
  </si>
  <si>
    <t>واریز شد 19/9</t>
  </si>
  <si>
    <t>چهار هزار تومان هنوز از ایزوگام مانده است</t>
  </si>
  <si>
    <t>با شارژ و آب تسویه شد</t>
  </si>
  <si>
    <t>دو پرداختی 1402/09/26 و 1402/10/01 که پول آب و ایزوگام و بقیش هم شد این</t>
  </si>
  <si>
    <t>یکم بهمن پرداخت شد</t>
  </si>
  <si>
    <t>کامل پرداخت نشده - از 500 هزار تومان کم شده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</si>
</sst>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#,##0;[Red]#,##0"/>
    <numFmt numFmtId="166" formatCode="[$-160429]dddd\,\ d\ mmmm\ yyyy;@"/>
    <numFmt numFmtId="167" formatCode="[$-960429]dddd\,\ d\ mmmm\ yyyy;@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3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rightToLeft="1" tabSelected="1" topLeftCell="D1" zoomScale="115" zoomScaleNormal="115" workbookViewId="0">
      <selection activeCell="G11" sqref="G11"/>
    </sheetView>
  </sheetViews>
  <sheetFormatPr defaultRowHeight="15" x14ac:dyDescent="0.25"/>
  <cols>
    <col min="2" max="2" width="21.7109375" bestFit="1" customWidth="1"/>
    <col min="3" max="3" width="23" bestFit="1" customWidth="1"/>
    <col min="4" max="4" width="23.140625" customWidth="1"/>
    <col min="5" max="6" width="23.5703125" bestFit="1" customWidth="1"/>
    <col min="7" max="7" width="23.85546875" customWidth="1"/>
    <col min="8" max="8" width="19.7109375" customWidth="1"/>
    <col min="9" max="9" width="18.5703125" bestFit="1" customWidth="1"/>
    <col min="10" max="10" width="23.5703125" customWidth="1"/>
    <col min="11" max="11" width="18.5703125" bestFit="1" customWidth="1"/>
    <col min="12" max="12" width="20.85546875" customWidth="1"/>
    <col min="13" max="13" width="22.7109375" customWidth="1"/>
    <col min="14" max="14" width="28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5">
      <c r="A2" s="11">
        <v>1</v>
      </c>
      <c r="B2" s="2">
        <v>1500000</v>
      </c>
      <c r="C2" s="2">
        <v>1500000</v>
      </c>
      <c r="D2" s="2">
        <v>1500000</v>
      </c>
      <c r="E2" s="2">
        <v>1500000</v>
      </c>
      <c r="F2" s="2">
        <v>1500000</v>
      </c>
      <c r="G2" s="2">
        <v>1500000</v>
      </c>
      <c r="H2" s="2">
        <v>1500000</v>
      </c>
      <c r="I2" s="2">
        <v>1500000</v>
      </c>
      <c r="J2" s="2">
        <v>1500000</v>
      </c>
      <c r="K2" s="2">
        <v>1500000</v>
      </c>
      <c r="L2" s="2">
        <v>590000</v>
      </c>
      <c r="M2" s="2">
        <v>1500000</v>
      </c>
    </row>
    <row r="3" spans="1:14" x14ac:dyDescent="0.25">
      <c r="A3" s="11"/>
      <c r="B3" s="4">
        <v>45011</v>
      </c>
      <c r="C3" s="4">
        <v>45037</v>
      </c>
      <c r="D3" s="4">
        <v>45069</v>
      </c>
      <c r="E3" s="10" t="s">
        <v>24</v>
      </c>
      <c r="F3" s="10"/>
      <c r="G3" s="10"/>
      <c r="H3" s="4">
        <v>45195</v>
      </c>
      <c r="I3" s="4">
        <v>45222</v>
      </c>
      <c r="J3" s="4">
        <v>45253</v>
      </c>
      <c r="K3" s="4">
        <v>45282</v>
      </c>
      <c r="L3" s="4" t="s">
        <v>60</v>
      </c>
      <c r="M3" s="4">
        <v>45357</v>
      </c>
    </row>
    <row r="4" spans="1:14" x14ac:dyDescent="0.25">
      <c r="A4" s="11">
        <v>2</v>
      </c>
      <c r="B4" s="2">
        <v>1500000</v>
      </c>
      <c r="C4" s="2">
        <v>1500000</v>
      </c>
      <c r="D4" s="2">
        <v>1500000</v>
      </c>
      <c r="E4" s="2">
        <v>3000000</v>
      </c>
      <c r="F4" s="2">
        <v>1500000</v>
      </c>
      <c r="G4" s="2">
        <v>1500000</v>
      </c>
      <c r="H4" s="2">
        <v>1500000</v>
      </c>
      <c r="I4" s="2">
        <v>1500000</v>
      </c>
      <c r="J4" s="2">
        <v>1500000</v>
      </c>
      <c r="K4" s="2">
        <v>1500000</v>
      </c>
      <c r="L4" s="9">
        <v>1000000</v>
      </c>
      <c r="M4" s="9"/>
      <c r="N4" t="s">
        <v>50</v>
      </c>
    </row>
    <row r="5" spans="1:14" x14ac:dyDescent="0.25">
      <c r="A5" s="11"/>
      <c r="B5" s="4">
        <v>45101</v>
      </c>
      <c r="C5" s="4">
        <v>45101</v>
      </c>
      <c r="D5" s="4">
        <v>45101</v>
      </c>
      <c r="E5" s="4">
        <v>45161</v>
      </c>
      <c r="F5" s="4">
        <v>45214</v>
      </c>
      <c r="G5" s="4">
        <v>45236</v>
      </c>
      <c r="H5" s="4">
        <v>45244</v>
      </c>
      <c r="I5" s="4">
        <v>45264</v>
      </c>
      <c r="J5" s="4">
        <v>45264</v>
      </c>
      <c r="K5" s="4">
        <v>45312</v>
      </c>
      <c r="L5" s="4">
        <v>45312</v>
      </c>
      <c r="M5" s="4">
        <v>45312</v>
      </c>
    </row>
    <row r="6" spans="1:14" x14ac:dyDescent="0.25">
      <c r="A6" s="11">
        <v>3</v>
      </c>
      <c r="B6" s="2">
        <v>1500000</v>
      </c>
      <c r="C6" s="2">
        <v>1500000</v>
      </c>
      <c r="D6" s="2">
        <v>1500000</v>
      </c>
      <c r="E6" s="2">
        <v>1500000</v>
      </c>
      <c r="F6" s="2">
        <v>1500000</v>
      </c>
      <c r="G6" s="2">
        <v>1500000</v>
      </c>
      <c r="H6" s="2">
        <v>1500000</v>
      </c>
      <c r="I6" s="2">
        <v>1500000</v>
      </c>
      <c r="J6" s="2">
        <v>1500000</v>
      </c>
      <c r="K6" s="2">
        <v>1500000</v>
      </c>
      <c r="L6" s="2">
        <v>1500000</v>
      </c>
      <c r="M6" s="2">
        <v>1500000</v>
      </c>
    </row>
    <row r="7" spans="1:14" x14ac:dyDescent="0.25">
      <c r="A7" s="11"/>
      <c r="B7" s="4">
        <v>45034</v>
      </c>
      <c r="C7" s="4">
        <v>45062</v>
      </c>
      <c r="D7" s="4">
        <v>45063</v>
      </c>
      <c r="E7" s="4">
        <v>45063</v>
      </c>
      <c r="F7" s="4">
        <v>45063</v>
      </c>
      <c r="G7" s="4">
        <v>45212</v>
      </c>
      <c r="H7" s="4">
        <v>45212</v>
      </c>
      <c r="I7" s="4">
        <v>45244</v>
      </c>
      <c r="J7" s="4">
        <v>45253</v>
      </c>
      <c r="K7" s="4">
        <v>45253</v>
      </c>
      <c r="L7" s="4">
        <v>45253</v>
      </c>
      <c r="M7" s="4">
        <v>45253</v>
      </c>
    </row>
    <row r="8" spans="1:14" x14ac:dyDescent="0.25">
      <c r="A8" s="11">
        <v>4</v>
      </c>
      <c r="B8" s="2">
        <v>1500000</v>
      </c>
      <c r="C8" s="2">
        <v>1500000</v>
      </c>
      <c r="D8" s="2">
        <v>1500000</v>
      </c>
      <c r="E8" s="2">
        <v>1500000</v>
      </c>
      <c r="F8" s="2">
        <v>1500000</v>
      </c>
      <c r="G8" s="2">
        <v>1500000</v>
      </c>
      <c r="H8" s="2">
        <v>1500000</v>
      </c>
      <c r="I8" s="2">
        <v>1500000</v>
      </c>
      <c r="J8" s="2">
        <v>1500000</v>
      </c>
      <c r="K8" s="2">
        <v>1500000</v>
      </c>
      <c r="L8" s="2">
        <v>1500000</v>
      </c>
      <c r="M8" s="2">
        <v>1500000</v>
      </c>
    </row>
    <row r="9" spans="1:14" x14ac:dyDescent="0.25">
      <c r="A9" s="11"/>
      <c r="B9" s="4">
        <v>45039</v>
      </c>
      <c r="C9" s="4">
        <v>45069</v>
      </c>
      <c r="D9" s="4">
        <v>45094</v>
      </c>
      <c r="E9" s="10" t="s">
        <v>25</v>
      </c>
      <c r="F9" s="10"/>
      <c r="G9" s="10"/>
      <c r="H9" s="10"/>
      <c r="I9" s="10" t="s">
        <v>30</v>
      </c>
      <c r="J9" s="10"/>
      <c r="K9" s="4">
        <v>45223</v>
      </c>
      <c r="L9" s="4">
        <v>45223</v>
      </c>
      <c r="M9" s="4">
        <v>45223</v>
      </c>
    </row>
    <row r="10" spans="1:14" x14ac:dyDescent="0.25">
      <c r="A10" s="11">
        <v>5</v>
      </c>
      <c r="B10" s="2">
        <v>1500000</v>
      </c>
      <c r="C10" s="2">
        <v>1500000</v>
      </c>
      <c r="D10" s="2">
        <v>1500000</v>
      </c>
      <c r="E10" s="2">
        <v>1500000</v>
      </c>
      <c r="F10" s="2">
        <v>1500000</v>
      </c>
      <c r="G10" s="2">
        <v>1500000</v>
      </c>
      <c r="H10" s="2">
        <v>1500000</v>
      </c>
      <c r="I10" s="2">
        <v>1500000</v>
      </c>
      <c r="J10" s="2">
        <v>1500000</v>
      </c>
      <c r="K10" s="2">
        <v>1500000</v>
      </c>
      <c r="L10" s="2">
        <v>1500000</v>
      </c>
      <c r="M10" s="9">
        <v>1000000</v>
      </c>
      <c r="N10" t="s">
        <v>50</v>
      </c>
    </row>
    <row r="11" spans="1:14" x14ac:dyDescent="0.25">
      <c r="A11" s="11"/>
      <c r="B11" s="4">
        <v>45081</v>
      </c>
      <c r="C11" s="4">
        <v>45081</v>
      </c>
      <c r="D11" s="4">
        <v>45119</v>
      </c>
      <c r="E11" s="4">
        <v>45119</v>
      </c>
      <c r="F11" s="4">
        <v>45263</v>
      </c>
      <c r="G11" s="4">
        <v>45263</v>
      </c>
      <c r="H11" s="4">
        <v>45263</v>
      </c>
      <c r="I11" s="4">
        <v>45263</v>
      </c>
      <c r="J11" s="4">
        <v>45263</v>
      </c>
      <c r="K11" s="4">
        <v>45263</v>
      </c>
      <c r="L11" s="4">
        <v>45263</v>
      </c>
      <c r="M11" s="4">
        <v>45263</v>
      </c>
    </row>
    <row r="12" spans="1:14" x14ac:dyDescent="0.25">
      <c r="A12" s="11">
        <v>6</v>
      </c>
      <c r="B12" s="2">
        <v>1500000</v>
      </c>
      <c r="C12" s="2">
        <v>1500000</v>
      </c>
      <c r="D12" s="2">
        <v>1500000</v>
      </c>
      <c r="E12" s="2">
        <v>1500000</v>
      </c>
      <c r="F12" s="2">
        <v>1500000</v>
      </c>
      <c r="G12" s="2">
        <v>1500000</v>
      </c>
      <c r="H12" s="2">
        <v>1500000</v>
      </c>
    </row>
    <row r="13" spans="1:14" x14ac:dyDescent="0.25">
      <c r="A13" s="11"/>
      <c r="B13" s="4">
        <v>45046</v>
      </c>
      <c r="C13" s="4">
        <v>45217</v>
      </c>
      <c r="D13" s="4">
        <v>45217</v>
      </c>
      <c r="E13" s="4">
        <v>45217</v>
      </c>
      <c r="F13" s="4">
        <v>45217</v>
      </c>
      <c r="G13" s="4">
        <v>45217</v>
      </c>
      <c r="H13" s="4">
        <v>45217</v>
      </c>
      <c r="I13" s="4"/>
      <c r="J13" s="4"/>
      <c r="K13" s="4"/>
      <c r="L13" s="4"/>
      <c r="M13" s="4"/>
    </row>
    <row r="14" spans="1:14" x14ac:dyDescent="0.25">
      <c r="A14" s="11">
        <v>7</v>
      </c>
      <c r="B14" s="2">
        <v>1500000</v>
      </c>
      <c r="C14" s="2">
        <v>1500000</v>
      </c>
      <c r="D14" s="2">
        <v>1500000</v>
      </c>
      <c r="E14" s="2">
        <v>1500000</v>
      </c>
      <c r="F14" s="2">
        <v>1500000</v>
      </c>
      <c r="G14" s="2">
        <v>1500000</v>
      </c>
      <c r="H14" s="2">
        <v>1500000</v>
      </c>
      <c r="I14" s="2">
        <v>1500000</v>
      </c>
      <c r="J14" s="2">
        <v>1500000</v>
      </c>
    </row>
    <row r="15" spans="1:14" x14ac:dyDescent="0.25">
      <c r="A15" s="11"/>
      <c r="B15" s="4">
        <v>45102</v>
      </c>
      <c r="C15" s="4">
        <v>45102</v>
      </c>
      <c r="D15" s="4">
        <v>45102</v>
      </c>
      <c r="E15" s="4">
        <v>45102</v>
      </c>
      <c r="F15" s="4">
        <v>45102</v>
      </c>
      <c r="G15" s="4">
        <v>45102</v>
      </c>
      <c r="H15" s="4">
        <v>45258</v>
      </c>
      <c r="I15" s="4">
        <v>45258</v>
      </c>
      <c r="J15" s="4">
        <v>45258</v>
      </c>
      <c r="K15" s="4"/>
      <c r="L15" s="4"/>
      <c r="M15" s="4"/>
    </row>
    <row r="16" spans="1:14" x14ac:dyDescent="0.25">
      <c r="A16" s="11">
        <v>8</v>
      </c>
      <c r="B16" s="2">
        <v>1500000</v>
      </c>
      <c r="C16" s="2">
        <v>1500000</v>
      </c>
      <c r="D16" s="2">
        <v>1500000</v>
      </c>
      <c r="E16" s="2">
        <v>1500000</v>
      </c>
      <c r="F16" s="2">
        <v>1500000</v>
      </c>
      <c r="G16" s="2">
        <v>1500000</v>
      </c>
      <c r="H16" s="2">
        <v>1500000</v>
      </c>
      <c r="I16" s="2">
        <v>1500000</v>
      </c>
      <c r="J16" s="2">
        <v>1500000</v>
      </c>
      <c r="K16" s="2">
        <v>1500000</v>
      </c>
      <c r="L16" s="2">
        <v>1500000</v>
      </c>
    </row>
    <row r="17" spans="1:26" x14ac:dyDescent="0.25">
      <c r="A17" s="11"/>
      <c r="B17" s="4">
        <v>45150</v>
      </c>
      <c r="C17" s="4">
        <v>45150</v>
      </c>
      <c r="D17" s="4">
        <v>45150</v>
      </c>
      <c r="E17" s="4">
        <v>45150</v>
      </c>
      <c r="F17" s="4">
        <v>45150</v>
      </c>
      <c r="G17" s="4">
        <v>45150</v>
      </c>
      <c r="H17" s="4">
        <v>45212</v>
      </c>
      <c r="I17" s="4">
        <v>45236</v>
      </c>
      <c r="J17" s="4">
        <v>45263</v>
      </c>
      <c r="K17" s="4">
        <v>45333</v>
      </c>
      <c r="L17" s="4">
        <v>45333</v>
      </c>
      <c r="M17" s="4"/>
      <c r="W17" s="1"/>
      <c r="X17" s="1"/>
      <c r="Y17" s="1"/>
      <c r="Z17" s="1"/>
    </row>
    <row r="18" spans="1:26" x14ac:dyDescent="0.25">
      <c r="A18" s="11">
        <v>9</v>
      </c>
      <c r="B18" s="2">
        <v>1500000</v>
      </c>
      <c r="C18" s="2">
        <v>1500000</v>
      </c>
      <c r="D18" s="2">
        <v>1500000</v>
      </c>
      <c r="E18" s="2">
        <v>1500000</v>
      </c>
      <c r="F18" s="2">
        <v>1500000</v>
      </c>
      <c r="G18" s="2">
        <v>1500000</v>
      </c>
      <c r="H18" s="2">
        <v>1500000</v>
      </c>
      <c r="I18" s="2">
        <v>1500000</v>
      </c>
      <c r="J18" s="2">
        <v>1500000</v>
      </c>
      <c r="K18" s="2">
        <v>1500000</v>
      </c>
      <c r="L18" s="2">
        <v>1500000</v>
      </c>
      <c r="M18" s="2">
        <v>1500000</v>
      </c>
      <c r="V18" s="2"/>
      <c r="W18" s="1"/>
      <c r="X18" s="1"/>
      <c r="Y18" s="1"/>
      <c r="Z18" s="1"/>
    </row>
    <row r="19" spans="1:26" x14ac:dyDescent="0.25">
      <c r="A19" s="11"/>
      <c r="B19" s="4">
        <v>45034</v>
      </c>
      <c r="C19" s="4">
        <v>45045</v>
      </c>
      <c r="D19" s="4">
        <v>45078</v>
      </c>
      <c r="E19" s="4">
        <v>44469</v>
      </c>
      <c r="F19" s="4">
        <v>44469</v>
      </c>
      <c r="G19" s="4">
        <v>44469</v>
      </c>
      <c r="H19" s="4">
        <v>45222</v>
      </c>
      <c r="I19" s="4">
        <v>45222</v>
      </c>
      <c r="J19" s="4">
        <v>45253</v>
      </c>
      <c r="K19" s="4">
        <v>45263</v>
      </c>
      <c r="L19" s="4">
        <v>45263</v>
      </c>
      <c r="M19" s="4">
        <v>45263</v>
      </c>
      <c r="W19" s="1"/>
      <c r="X19" s="1"/>
      <c r="Y19" s="1"/>
      <c r="Z19" s="1"/>
    </row>
    <row r="20" spans="1:26" x14ac:dyDescent="0.25">
      <c r="A20" s="11">
        <v>10</v>
      </c>
      <c r="B20" s="2">
        <v>1500000</v>
      </c>
      <c r="C20" s="2">
        <v>1500000</v>
      </c>
      <c r="D20" s="2">
        <v>1500000</v>
      </c>
      <c r="E20" s="2">
        <v>1500000</v>
      </c>
      <c r="F20" s="2">
        <v>1500000</v>
      </c>
      <c r="G20" s="2">
        <v>1500000</v>
      </c>
      <c r="H20" s="2">
        <v>1500000</v>
      </c>
      <c r="I20" s="2">
        <v>1500000</v>
      </c>
      <c r="J20" s="2">
        <v>1500000</v>
      </c>
      <c r="K20" s="2">
        <v>1500000</v>
      </c>
      <c r="L20" s="2">
        <v>1500000</v>
      </c>
      <c r="M20" s="9">
        <v>1430000</v>
      </c>
      <c r="N20" t="s">
        <v>62</v>
      </c>
      <c r="X20" s="1"/>
      <c r="Y20" s="1"/>
      <c r="Z20" s="1"/>
    </row>
    <row r="21" spans="1:26" x14ac:dyDescent="0.25">
      <c r="A21" s="11"/>
      <c r="B21" s="4">
        <v>45021</v>
      </c>
      <c r="C21" s="4">
        <v>45067</v>
      </c>
      <c r="D21" s="4">
        <v>45198</v>
      </c>
      <c r="E21" s="4">
        <v>45198</v>
      </c>
      <c r="F21" s="4">
        <v>45198</v>
      </c>
      <c r="G21" s="4">
        <v>45198</v>
      </c>
      <c r="H21" s="4">
        <v>45235</v>
      </c>
      <c r="I21" s="4">
        <v>45235</v>
      </c>
      <c r="J21" s="4">
        <v>45253</v>
      </c>
      <c r="K21" s="4">
        <v>45304</v>
      </c>
      <c r="L21" s="4">
        <v>45304</v>
      </c>
      <c r="M21" s="4">
        <v>45304</v>
      </c>
      <c r="U21" s="2"/>
      <c r="V21" s="2"/>
      <c r="W21" s="1"/>
      <c r="X21" s="1"/>
      <c r="Y21" s="1"/>
      <c r="Z21" s="1"/>
    </row>
    <row r="22" spans="1:26" x14ac:dyDescent="0.25">
      <c r="A22" s="11">
        <v>11</v>
      </c>
      <c r="B22" s="2">
        <v>1500000</v>
      </c>
      <c r="C22" s="2">
        <v>1500000</v>
      </c>
      <c r="D22" s="2">
        <v>1500000</v>
      </c>
      <c r="E22" s="2">
        <v>1500000</v>
      </c>
      <c r="F22" s="2">
        <v>1500000</v>
      </c>
      <c r="G22" s="2">
        <v>1500000</v>
      </c>
      <c r="H22" s="2">
        <v>1500000</v>
      </c>
      <c r="I22" s="2">
        <v>1500000</v>
      </c>
      <c r="J22" s="2">
        <v>1500000</v>
      </c>
      <c r="K22" s="2">
        <v>1500000</v>
      </c>
      <c r="L22" s="2">
        <v>1500000</v>
      </c>
      <c r="M22" s="2">
        <v>1500000</v>
      </c>
      <c r="Z22" s="1"/>
    </row>
    <row r="23" spans="1:26" x14ac:dyDescent="0.25">
      <c r="A23" s="11"/>
      <c r="B23" s="4">
        <v>45031</v>
      </c>
      <c r="C23" s="4">
        <v>45061</v>
      </c>
      <c r="D23" s="4">
        <v>45091</v>
      </c>
      <c r="E23" s="4">
        <v>45154</v>
      </c>
      <c r="F23" s="4">
        <v>45154</v>
      </c>
      <c r="G23" s="4">
        <v>44456</v>
      </c>
      <c r="H23" s="4">
        <v>45213</v>
      </c>
      <c r="I23" s="4">
        <v>45236</v>
      </c>
      <c r="J23" s="4">
        <v>45263</v>
      </c>
      <c r="K23" s="4">
        <v>45263</v>
      </c>
      <c r="L23" s="4">
        <v>45263</v>
      </c>
      <c r="M23" s="4">
        <v>45263</v>
      </c>
      <c r="Z23" s="1"/>
    </row>
    <row r="24" spans="1:26" x14ac:dyDescent="0.25">
      <c r="I24" s="1"/>
      <c r="J24" s="1"/>
      <c r="K24" s="1"/>
      <c r="L24" s="1"/>
      <c r="M24" s="1"/>
      <c r="W24" s="1"/>
      <c r="X24" s="1"/>
      <c r="Y24" s="1"/>
      <c r="Z24" s="1"/>
    </row>
    <row r="25" spans="1:26" x14ac:dyDescent="0.25">
      <c r="I25" s="1"/>
      <c r="J25" s="1"/>
      <c r="K25" s="1"/>
      <c r="L25" s="1"/>
      <c r="M25" s="1"/>
      <c r="V25" s="2"/>
      <c r="W25" s="1"/>
      <c r="X25" s="1"/>
      <c r="Y25" s="1"/>
      <c r="Z25" s="1"/>
    </row>
    <row r="26" spans="1:26" x14ac:dyDescent="0.25">
      <c r="I26" s="1"/>
      <c r="J26" s="1"/>
      <c r="K26" s="1"/>
      <c r="L26" s="1"/>
      <c r="M26" s="1"/>
      <c r="W26" s="1"/>
      <c r="X26" s="1"/>
      <c r="Y26" s="1"/>
      <c r="Z26" s="1"/>
    </row>
  </sheetData>
  <mergeCells count="14">
    <mergeCell ref="A22:A23"/>
    <mergeCell ref="A14:A15"/>
    <mergeCell ref="A16:A17"/>
    <mergeCell ref="A6:A7"/>
    <mergeCell ref="A8:A9"/>
    <mergeCell ref="A10:A11"/>
    <mergeCell ref="A12:A13"/>
    <mergeCell ref="I9:J9"/>
    <mergeCell ref="E3:G3"/>
    <mergeCell ref="E9:H9"/>
    <mergeCell ref="A18:A19"/>
    <mergeCell ref="A20:A21"/>
    <mergeCell ref="A2:A3"/>
    <mergeCell ref="A4:A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0090-162A-4A1D-ACF4-841B2A0DC6A7}">
  <dimension ref="A1:N17"/>
  <sheetViews>
    <sheetView rightToLeft="1" zoomScale="115" zoomScaleNormal="115" workbookViewId="0">
      <selection activeCell="L15" sqref="L15"/>
    </sheetView>
  </sheetViews>
  <sheetFormatPr defaultRowHeight="15" x14ac:dyDescent="0.25"/>
  <cols>
    <col min="2" max="2" width="20.85546875" customWidth="1"/>
    <col min="3" max="3" width="21.140625" bestFit="1" customWidth="1"/>
    <col min="4" max="4" width="19.5703125" customWidth="1"/>
    <col min="5" max="5" width="12.5703125" customWidth="1"/>
    <col min="6" max="6" width="18.85546875" customWidth="1"/>
    <col min="7" max="7" width="21.140625" bestFit="1" customWidth="1"/>
    <col min="11" max="11" width="13.42578125" customWidth="1"/>
    <col min="12" max="12" width="15.7109375" bestFit="1" customWidth="1"/>
  </cols>
  <sheetData>
    <row r="1" spans="1:14" x14ac:dyDescent="0.25">
      <c r="A1" t="s">
        <v>0</v>
      </c>
      <c r="B1" t="s">
        <v>28</v>
      </c>
      <c r="C1" t="s">
        <v>26</v>
      </c>
      <c r="E1" s="2">
        <v>619900</v>
      </c>
      <c r="F1" s="2"/>
      <c r="G1" s="2" t="s">
        <v>49</v>
      </c>
      <c r="I1" s="2">
        <f>1542000+1671000</f>
        <v>3213000</v>
      </c>
    </row>
    <row r="2" spans="1:14" x14ac:dyDescent="0.25">
      <c r="A2">
        <v>1</v>
      </c>
      <c r="B2">
        <v>3286</v>
      </c>
      <c r="C2" s="6">
        <v>3349</v>
      </c>
      <c r="D2" s="6">
        <f>C2-B2</f>
        <v>63</v>
      </c>
      <c r="E2" s="5">
        <f t="shared" ref="E2:E12" si="0">D2*(619900)/438</f>
        <v>89163.698630136991</v>
      </c>
      <c r="F2" s="7" t="s">
        <v>29</v>
      </c>
      <c r="G2" s="6">
        <v>3373</v>
      </c>
      <c r="H2" s="6">
        <f t="shared" ref="H2:H12" si="1">G2-C2</f>
        <v>24</v>
      </c>
      <c r="I2">
        <v>3387</v>
      </c>
      <c r="J2" s="6">
        <f t="shared" ref="J2:J10" si="2">I2-C2</f>
        <v>38</v>
      </c>
      <c r="K2" s="2">
        <f t="shared" ref="K2:K13" si="3">J2*$I$1/$J$13</f>
        <v>586990.38461538462</v>
      </c>
      <c r="L2" s="2">
        <f t="shared" ref="L2:L13" si="4">ROUND(K2,-4)</f>
        <v>590000</v>
      </c>
      <c r="M2" t="s">
        <v>29</v>
      </c>
    </row>
    <row r="3" spans="1:14" x14ac:dyDescent="0.25">
      <c r="A3">
        <v>2</v>
      </c>
      <c r="B3">
        <v>1945</v>
      </c>
      <c r="C3" s="6">
        <v>1972</v>
      </c>
      <c r="D3" s="6">
        <f>C3-B3</f>
        <v>27</v>
      </c>
      <c r="E3" s="5">
        <f>D3*(619900)/438</f>
        <v>38213.013698630137</v>
      </c>
      <c r="F3" s="7" t="s">
        <v>29</v>
      </c>
      <c r="G3" s="6">
        <v>1976</v>
      </c>
      <c r="H3" s="6">
        <f t="shared" si="1"/>
        <v>4</v>
      </c>
      <c r="I3">
        <v>1980</v>
      </c>
      <c r="J3" s="6">
        <f t="shared" si="2"/>
        <v>8</v>
      </c>
      <c r="K3" s="2">
        <f t="shared" si="3"/>
        <v>123576.92307692308</v>
      </c>
      <c r="L3" s="2">
        <f t="shared" si="4"/>
        <v>120000</v>
      </c>
    </row>
    <row r="4" spans="1:14" x14ac:dyDescent="0.25">
      <c r="A4">
        <v>3</v>
      </c>
      <c r="B4">
        <v>166</v>
      </c>
      <c r="C4" s="6">
        <v>205</v>
      </c>
      <c r="D4" s="6">
        <f>ABS(C4-B4)</f>
        <v>39</v>
      </c>
      <c r="E4" s="5">
        <f t="shared" si="0"/>
        <v>55196.575342465752</v>
      </c>
      <c r="F4" s="6" t="s">
        <v>29</v>
      </c>
      <c r="G4" s="6"/>
      <c r="H4" s="6">
        <f t="shared" si="1"/>
        <v>-205</v>
      </c>
      <c r="I4">
        <v>228</v>
      </c>
      <c r="J4" s="6">
        <f t="shared" si="2"/>
        <v>23</v>
      </c>
      <c r="K4" s="2">
        <f t="shared" si="3"/>
        <v>355283.65384615387</v>
      </c>
      <c r="L4" s="2">
        <f t="shared" si="4"/>
        <v>360000</v>
      </c>
      <c r="M4" t="s">
        <v>29</v>
      </c>
      <c r="N4" t="s">
        <v>58</v>
      </c>
    </row>
    <row r="5" spans="1:14" x14ac:dyDescent="0.25">
      <c r="A5">
        <v>4</v>
      </c>
      <c r="B5">
        <v>2345</v>
      </c>
      <c r="C5" s="6">
        <v>2369</v>
      </c>
      <c r="D5" s="6">
        <f t="shared" ref="D5:D10" si="5">C5-B5</f>
        <v>24</v>
      </c>
      <c r="E5" s="5">
        <f t="shared" si="0"/>
        <v>33967.123287671231</v>
      </c>
      <c r="F5" s="6" t="s">
        <v>29</v>
      </c>
      <c r="G5" s="6">
        <v>2379</v>
      </c>
      <c r="H5" s="6">
        <f t="shared" si="1"/>
        <v>10</v>
      </c>
      <c r="I5">
        <v>2389</v>
      </c>
      <c r="J5" s="6">
        <f t="shared" si="2"/>
        <v>20</v>
      </c>
      <c r="K5" s="2">
        <f t="shared" si="3"/>
        <v>308942.30769230769</v>
      </c>
      <c r="L5" s="2">
        <f t="shared" si="4"/>
        <v>310000</v>
      </c>
      <c r="M5" t="s">
        <v>29</v>
      </c>
      <c r="N5">
        <v>2413</v>
      </c>
    </row>
    <row r="6" spans="1:14" x14ac:dyDescent="0.25">
      <c r="A6">
        <v>5</v>
      </c>
      <c r="B6">
        <v>2152</v>
      </c>
      <c r="C6" s="6">
        <v>2168</v>
      </c>
      <c r="D6" s="6">
        <f t="shared" si="5"/>
        <v>16</v>
      </c>
      <c r="E6" s="5">
        <f>D6*(619900)/438</f>
        <v>22644.748858447489</v>
      </c>
      <c r="F6" s="7" t="s">
        <v>29</v>
      </c>
      <c r="G6" s="6">
        <v>2168</v>
      </c>
      <c r="H6" s="6">
        <f t="shared" si="1"/>
        <v>0</v>
      </c>
      <c r="I6" s="6">
        <v>2168</v>
      </c>
      <c r="J6" s="6">
        <f t="shared" si="2"/>
        <v>0</v>
      </c>
      <c r="K6" s="2">
        <f t="shared" si="3"/>
        <v>0</v>
      </c>
      <c r="L6" s="2">
        <f t="shared" si="4"/>
        <v>0</v>
      </c>
      <c r="N6" s="6">
        <v>2168</v>
      </c>
    </row>
    <row r="7" spans="1:14" x14ac:dyDescent="0.25">
      <c r="A7">
        <v>6</v>
      </c>
      <c r="B7">
        <v>2056</v>
      </c>
      <c r="C7" s="6">
        <v>2084</v>
      </c>
      <c r="D7" s="6">
        <f t="shared" si="5"/>
        <v>28</v>
      </c>
      <c r="E7" s="5">
        <f t="shared" si="0"/>
        <v>39628.310502283108</v>
      </c>
      <c r="F7" s="7" t="s">
        <v>29</v>
      </c>
      <c r="G7" s="6">
        <v>2093</v>
      </c>
      <c r="H7" s="6">
        <f t="shared" si="1"/>
        <v>9</v>
      </c>
      <c r="I7">
        <v>2101</v>
      </c>
      <c r="J7" s="6">
        <f t="shared" si="2"/>
        <v>17</v>
      </c>
      <c r="K7" s="2">
        <f t="shared" si="3"/>
        <v>262600.96153846156</v>
      </c>
      <c r="L7" s="2">
        <f t="shared" si="4"/>
        <v>260000</v>
      </c>
      <c r="M7" t="s">
        <v>29</v>
      </c>
      <c r="N7">
        <v>2119</v>
      </c>
    </row>
    <row r="8" spans="1:14" x14ac:dyDescent="0.25">
      <c r="A8">
        <v>7</v>
      </c>
      <c r="B8">
        <v>1696</v>
      </c>
      <c r="C8" s="6">
        <v>1698</v>
      </c>
      <c r="D8" s="6">
        <f t="shared" si="5"/>
        <v>2</v>
      </c>
      <c r="E8" s="5">
        <f t="shared" si="0"/>
        <v>2830.5936073059361</v>
      </c>
      <c r="F8" s="7"/>
      <c r="G8" s="6"/>
      <c r="H8" s="6">
        <f t="shared" si="1"/>
        <v>-1698</v>
      </c>
      <c r="I8" s="6">
        <v>1700</v>
      </c>
      <c r="J8" s="6">
        <f t="shared" si="2"/>
        <v>2</v>
      </c>
      <c r="K8" s="2">
        <f t="shared" si="3"/>
        <v>30894.23076923077</v>
      </c>
      <c r="L8" s="2">
        <f t="shared" si="4"/>
        <v>30000</v>
      </c>
      <c r="M8" t="s">
        <v>29</v>
      </c>
    </row>
    <row r="9" spans="1:14" x14ac:dyDescent="0.25">
      <c r="A9">
        <v>8</v>
      </c>
      <c r="B9">
        <v>1485</v>
      </c>
      <c r="C9" s="6">
        <v>1538</v>
      </c>
      <c r="D9" s="6">
        <f t="shared" si="5"/>
        <v>53</v>
      </c>
      <c r="E9" s="5">
        <f t="shared" si="0"/>
        <v>75010.73059360731</v>
      </c>
      <c r="F9" s="7" t="s">
        <v>29</v>
      </c>
      <c r="G9" s="6">
        <v>1557</v>
      </c>
      <c r="H9" s="6">
        <f t="shared" si="1"/>
        <v>19</v>
      </c>
      <c r="I9">
        <v>1572</v>
      </c>
      <c r="J9" s="6">
        <f t="shared" si="2"/>
        <v>34</v>
      </c>
      <c r="K9" s="2">
        <f t="shared" si="3"/>
        <v>525201.92307692312</v>
      </c>
      <c r="L9" s="2">
        <f t="shared" si="4"/>
        <v>530000</v>
      </c>
      <c r="M9" t="s">
        <v>29</v>
      </c>
      <c r="N9">
        <v>1617</v>
      </c>
    </row>
    <row r="10" spans="1:14" x14ac:dyDescent="0.25">
      <c r="A10">
        <v>9</v>
      </c>
      <c r="B10">
        <v>1482</v>
      </c>
      <c r="C10" s="6">
        <v>1511</v>
      </c>
      <c r="D10" s="6">
        <f t="shared" si="5"/>
        <v>29</v>
      </c>
      <c r="E10" s="5">
        <f t="shared" si="0"/>
        <v>41043.607305936071</v>
      </c>
      <c r="F10" s="6" t="s">
        <v>29</v>
      </c>
      <c r="G10" s="6">
        <v>1519</v>
      </c>
      <c r="H10" s="6">
        <f t="shared" si="1"/>
        <v>8</v>
      </c>
      <c r="I10">
        <v>1527</v>
      </c>
      <c r="J10" s="6">
        <f t="shared" si="2"/>
        <v>16</v>
      </c>
      <c r="K10" s="2">
        <f t="shared" si="3"/>
        <v>247153.84615384616</v>
      </c>
      <c r="L10" s="2">
        <f t="shared" si="4"/>
        <v>250000</v>
      </c>
      <c r="M10" t="s">
        <v>29</v>
      </c>
      <c r="N10">
        <v>1554</v>
      </c>
    </row>
    <row r="11" spans="1:14" x14ac:dyDescent="0.25">
      <c r="A11">
        <v>10</v>
      </c>
      <c r="B11">
        <v>98290</v>
      </c>
      <c r="C11" s="6">
        <v>98230</v>
      </c>
      <c r="D11" s="6">
        <f>ABS(C11-B11)</f>
        <v>60</v>
      </c>
      <c r="E11" s="5">
        <f t="shared" si="0"/>
        <v>84917.808219178085</v>
      </c>
      <c r="F11" s="6" t="s">
        <v>29</v>
      </c>
      <c r="G11" s="6">
        <v>98213</v>
      </c>
      <c r="H11" s="6">
        <f t="shared" si="1"/>
        <v>-17</v>
      </c>
      <c r="I11">
        <v>98193</v>
      </c>
      <c r="J11" s="6">
        <f>ABS(I11-C11)</f>
        <v>37</v>
      </c>
      <c r="K11" s="2">
        <f t="shared" si="3"/>
        <v>571543.26923076925</v>
      </c>
      <c r="L11" s="2">
        <f t="shared" si="4"/>
        <v>570000</v>
      </c>
      <c r="M11" t="s">
        <v>29</v>
      </c>
      <c r="N11">
        <v>98138</v>
      </c>
    </row>
    <row r="12" spans="1:14" x14ac:dyDescent="0.25">
      <c r="A12">
        <v>11</v>
      </c>
      <c r="B12">
        <v>1454</v>
      </c>
      <c r="C12" s="6">
        <v>1471</v>
      </c>
      <c r="D12" s="6">
        <f>C12-B12</f>
        <v>17</v>
      </c>
      <c r="E12" s="5">
        <f t="shared" si="0"/>
        <v>24060.045662100456</v>
      </c>
      <c r="F12" s="6" t="s">
        <v>29</v>
      </c>
      <c r="G12" s="6">
        <v>1477</v>
      </c>
      <c r="H12" s="6">
        <f t="shared" si="1"/>
        <v>6</v>
      </c>
      <c r="I12">
        <v>1484</v>
      </c>
      <c r="J12" s="6">
        <f>I12-C12</f>
        <v>13</v>
      </c>
      <c r="K12" s="2">
        <f t="shared" si="3"/>
        <v>200812.5</v>
      </c>
      <c r="L12" s="2">
        <f t="shared" si="4"/>
        <v>200000</v>
      </c>
      <c r="M12" t="s">
        <v>29</v>
      </c>
      <c r="N12">
        <v>1503</v>
      </c>
    </row>
    <row r="13" spans="1:14" x14ac:dyDescent="0.25">
      <c r="C13" s="6"/>
      <c r="F13" s="6"/>
      <c r="G13" s="6"/>
      <c r="J13" s="6">
        <f>SUM(J2:J12)</f>
        <v>208</v>
      </c>
      <c r="K13" s="2">
        <f t="shared" si="3"/>
        <v>3213000</v>
      </c>
      <c r="L13" s="2">
        <f t="shared" si="4"/>
        <v>3210000</v>
      </c>
    </row>
    <row r="14" spans="1:14" x14ac:dyDescent="0.25">
      <c r="F14" s="6"/>
      <c r="G14" s="5"/>
    </row>
    <row r="17" spans="12:12" x14ac:dyDescent="0.25">
      <c r="L1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F0AF-C881-42DD-8134-CAD3591AFCF1}">
  <dimension ref="A1:D39"/>
  <sheetViews>
    <sheetView rightToLeft="1" workbookViewId="0">
      <selection activeCell="B4" sqref="B4"/>
    </sheetView>
  </sheetViews>
  <sheetFormatPr defaultRowHeight="15" x14ac:dyDescent="0.25"/>
  <cols>
    <col min="1" max="1" width="22" style="4" customWidth="1"/>
    <col min="2" max="2" width="22.140625" style="2" customWidth="1"/>
    <col min="3" max="3" width="49.28515625" customWidth="1"/>
    <col min="4" max="4" width="87.28515625" customWidth="1"/>
  </cols>
  <sheetData>
    <row r="1" spans="1:4" x14ac:dyDescent="0.25">
      <c r="A1" s="4" t="s">
        <v>13</v>
      </c>
      <c r="B1" s="2" t="s">
        <v>14</v>
      </c>
      <c r="C1" t="s">
        <v>16</v>
      </c>
      <c r="D1" t="s">
        <v>15</v>
      </c>
    </row>
    <row r="2" spans="1:4" x14ac:dyDescent="0.25">
      <c r="A2" s="4" t="s">
        <v>19</v>
      </c>
      <c r="B2" s="2">
        <v>4500000</v>
      </c>
      <c r="C2" t="s">
        <v>20</v>
      </c>
      <c r="D2" t="s">
        <v>22</v>
      </c>
    </row>
    <row r="3" spans="1:4" x14ac:dyDescent="0.25">
      <c r="A3" s="4">
        <v>45155</v>
      </c>
      <c r="B3" s="2">
        <v>4242930</v>
      </c>
      <c r="C3" t="s">
        <v>21</v>
      </c>
      <c r="D3" t="s">
        <v>23</v>
      </c>
    </row>
    <row r="4" spans="1:4" x14ac:dyDescent="0.25">
      <c r="A4" s="4">
        <v>44436</v>
      </c>
      <c r="B4" s="2">
        <v>4673000</v>
      </c>
      <c r="C4" t="s">
        <v>27</v>
      </c>
    </row>
    <row r="39" spans="2:2" x14ac:dyDescent="0.25">
      <c r="B3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C760-8C03-4895-BDE0-84FC05787A5E}">
  <dimension ref="A1:C4"/>
  <sheetViews>
    <sheetView rightToLeft="1" workbookViewId="0">
      <selection activeCell="C32" sqref="C32"/>
    </sheetView>
  </sheetViews>
  <sheetFormatPr defaultRowHeight="15" x14ac:dyDescent="0.25"/>
  <cols>
    <col min="1" max="1" width="23.7109375" style="4" customWidth="1"/>
    <col min="2" max="2" width="16.7109375" style="2" customWidth="1"/>
    <col min="3" max="3" width="30.7109375" customWidth="1"/>
  </cols>
  <sheetData>
    <row r="1" spans="1:3" x14ac:dyDescent="0.25">
      <c r="A1" s="4" t="s">
        <v>13</v>
      </c>
      <c r="B1" s="2" t="s">
        <v>14</v>
      </c>
      <c r="C1" t="s">
        <v>17</v>
      </c>
    </row>
    <row r="2" spans="1:3" x14ac:dyDescent="0.25">
      <c r="A2" s="4">
        <v>45150</v>
      </c>
      <c r="B2" s="2">
        <v>72966810</v>
      </c>
      <c r="C2" t="s">
        <v>18</v>
      </c>
    </row>
    <row r="3" spans="1:3" x14ac:dyDescent="0.25">
      <c r="A3" s="3"/>
    </row>
    <row r="4" spans="1:3" x14ac:dyDescent="0.25">
      <c r="A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7E886-33BA-4594-AB57-753A37BDBDC8}">
  <dimension ref="A1:N30"/>
  <sheetViews>
    <sheetView rightToLeft="1" workbookViewId="0">
      <selection activeCell="M9" sqref="M9"/>
    </sheetView>
  </sheetViews>
  <sheetFormatPr defaultRowHeight="15" x14ac:dyDescent="0.25"/>
  <cols>
    <col min="1" max="1" width="12.28515625" bestFit="1" customWidth="1"/>
    <col min="2" max="2" width="8" bestFit="1" customWidth="1"/>
    <col min="3" max="3" width="17.42578125" bestFit="1" customWidth="1"/>
    <col min="4" max="4" width="13.140625" bestFit="1" customWidth="1"/>
    <col min="5" max="5" width="21.28515625" bestFit="1" customWidth="1"/>
    <col min="6" max="6" width="10.85546875" bestFit="1" customWidth="1"/>
    <col min="7" max="7" width="10.7109375" bestFit="1" customWidth="1"/>
    <col min="8" max="8" width="11.5703125" bestFit="1" customWidth="1"/>
    <col min="9" max="9" width="10.85546875" bestFit="1" customWidth="1"/>
    <col min="10" max="10" width="13.42578125" customWidth="1"/>
    <col min="11" max="11" width="12.28515625" bestFit="1" customWidth="1"/>
    <col min="12" max="12" width="10.85546875" bestFit="1" customWidth="1"/>
    <col min="13" max="13" width="15" customWidth="1"/>
    <col min="14" max="14" width="19.5703125" bestFit="1" customWidth="1"/>
  </cols>
  <sheetData>
    <row r="1" spans="1:14" x14ac:dyDescent="0.25">
      <c r="A1" t="s">
        <v>34</v>
      </c>
      <c r="B1">
        <f>SUM(B4:B14)</f>
        <v>1054.8800000000001</v>
      </c>
      <c r="C1" t="s">
        <v>35</v>
      </c>
      <c r="D1" s="2">
        <v>1100000</v>
      </c>
      <c r="E1" t="s">
        <v>43</v>
      </c>
      <c r="F1" s="2">
        <v>600000000</v>
      </c>
      <c r="G1" t="s">
        <v>36</v>
      </c>
      <c r="H1" s="2">
        <v>490500000</v>
      </c>
      <c r="I1" t="s">
        <v>40</v>
      </c>
      <c r="J1" s="2">
        <v>44000000</v>
      </c>
      <c r="K1" t="s">
        <v>39</v>
      </c>
      <c r="L1" s="2">
        <f>H1-J1-H15</f>
        <v>444300000</v>
      </c>
    </row>
    <row r="2" spans="1:14" x14ac:dyDescent="0.25">
      <c r="L2" s="2"/>
    </row>
    <row r="3" spans="1:14" x14ac:dyDescent="0.25">
      <c r="A3" t="s">
        <v>0</v>
      </c>
      <c r="B3" t="s">
        <v>31</v>
      </c>
      <c r="C3" t="s">
        <v>13</v>
      </c>
      <c r="D3" t="s">
        <v>38</v>
      </c>
      <c r="E3" t="s">
        <v>37</v>
      </c>
      <c r="F3" t="s">
        <v>47</v>
      </c>
      <c r="G3" t="s">
        <v>44</v>
      </c>
      <c r="H3" t="s">
        <v>33</v>
      </c>
      <c r="I3" t="s">
        <v>32</v>
      </c>
      <c r="J3" t="s">
        <v>42</v>
      </c>
      <c r="K3" t="s">
        <v>41</v>
      </c>
      <c r="L3" s="2" t="s">
        <v>48</v>
      </c>
    </row>
    <row r="4" spans="1:14" x14ac:dyDescent="0.25">
      <c r="A4">
        <v>1</v>
      </c>
      <c r="B4">
        <v>120.5</v>
      </c>
      <c r="C4" s="4">
        <v>45253</v>
      </c>
      <c r="D4" s="2">
        <f t="shared" ref="D4:D14" si="0">B4*$F$1/$B$1</f>
        <v>68538601.547095403</v>
      </c>
      <c r="E4" s="2">
        <v>40500000</v>
      </c>
      <c r="F4" s="2">
        <f t="shared" ref="F4:F14" si="1">$J$1/11</f>
        <v>4000000</v>
      </c>
      <c r="G4" s="2">
        <v>0</v>
      </c>
      <c r="H4" s="2">
        <f t="shared" ref="H4:H14" si="2">G4*$D$1</f>
        <v>0</v>
      </c>
      <c r="I4" s="2">
        <f t="shared" ref="I4:I14" si="3">B4*$L$1/$B$1+F4+H4</f>
        <v>54752834.445624143</v>
      </c>
      <c r="J4" s="2">
        <f t="shared" ref="J4:J14" si="4">E4-I4</f>
        <v>-14252834.445624143</v>
      </c>
      <c r="K4" s="2">
        <f t="shared" ref="K4:K14" si="5">ROUND(J4,-5)</f>
        <v>-14300000</v>
      </c>
      <c r="L4" s="2"/>
      <c r="M4" s="2">
        <f>(K4+L4)+13401000+1489000</f>
        <v>590000</v>
      </c>
    </row>
    <row r="5" spans="1:14" x14ac:dyDescent="0.25">
      <c r="A5">
        <v>2</v>
      </c>
      <c r="B5">
        <v>79.56</v>
      </c>
      <c r="C5" s="4"/>
      <c r="D5" s="2">
        <f t="shared" si="0"/>
        <v>45252540.57333535</v>
      </c>
      <c r="E5" s="2">
        <v>0</v>
      </c>
      <c r="F5" s="2">
        <f t="shared" si="1"/>
        <v>4000000</v>
      </c>
      <c r="G5" s="2">
        <v>0</v>
      </c>
      <c r="H5" s="2">
        <f t="shared" si="2"/>
        <v>0</v>
      </c>
      <c r="I5" s="2">
        <f t="shared" si="3"/>
        <v>37509506.29455483</v>
      </c>
      <c r="J5" s="2">
        <f t="shared" si="4"/>
        <v>-37509506.29455483</v>
      </c>
      <c r="K5" s="2">
        <f t="shared" si="5"/>
        <v>-37500000</v>
      </c>
      <c r="L5" s="2"/>
      <c r="M5" s="2">
        <f t="shared" ref="M5:M14" si="6">K5+L5</f>
        <v>-37500000</v>
      </c>
      <c r="N5" t="s">
        <v>61</v>
      </c>
    </row>
    <row r="6" spans="1:14" x14ac:dyDescent="0.25">
      <c r="A6">
        <v>3</v>
      </c>
      <c r="B6">
        <v>69.92</v>
      </c>
      <c r="C6" s="4">
        <v>45253</v>
      </c>
      <c r="D6" s="2">
        <f t="shared" si="0"/>
        <v>39769452.44956772</v>
      </c>
      <c r="E6" s="2">
        <v>39800000</v>
      </c>
      <c r="F6" s="2">
        <f t="shared" si="1"/>
        <v>4000000</v>
      </c>
      <c r="G6" s="2">
        <v>0</v>
      </c>
      <c r="H6" s="2">
        <f t="shared" si="2"/>
        <v>0</v>
      </c>
      <c r="I6" s="2">
        <f t="shared" si="3"/>
        <v>33449279.538904898</v>
      </c>
      <c r="J6" s="2">
        <f t="shared" si="4"/>
        <v>6350720.4610951021</v>
      </c>
      <c r="K6" s="2">
        <f t="shared" si="5"/>
        <v>6400000</v>
      </c>
      <c r="L6" s="2"/>
      <c r="M6" s="2">
        <f t="shared" si="6"/>
        <v>6400000</v>
      </c>
      <c r="N6" t="s">
        <v>59</v>
      </c>
    </row>
    <row r="7" spans="1:14" x14ac:dyDescent="0.25">
      <c r="A7">
        <v>4</v>
      </c>
      <c r="B7">
        <v>109.3</v>
      </c>
      <c r="C7" s="4">
        <v>45252</v>
      </c>
      <c r="D7" s="2">
        <f t="shared" si="0"/>
        <v>62168208.706203543</v>
      </c>
      <c r="E7" s="2">
        <v>63000000</v>
      </c>
      <c r="F7" s="2">
        <f t="shared" si="1"/>
        <v>4000000</v>
      </c>
      <c r="G7" s="2">
        <v>0</v>
      </c>
      <c r="H7" s="2">
        <f t="shared" si="2"/>
        <v>0</v>
      </c>
      <c r="I7" s="2">
        <f t="shared" si="3"/>
        <v>50035558.546943724</v>
      </c>
      <c r="J7" s="2">
        <f t="shared" si="4"/>
        <v>12964441.453056276</v>
      </c>
      <c r="K7" s="2">
        <f t="shared" si="5"/>
        <v>13000000</v>
      </c>
      <c r="L7" s="2">
        <v>0</v>
      </c>
      <c r="M7" s="2">
        <f t="shared" si="6"/>
        <v>13000000</v>
      </c>
      <c r="N7" t="s">
        <v>52</v>
      </c>
    </row>
    <row r="8" spans="1:14" x14ac:dyDescent="0.25">
      <c r="A8">
        <v>5</v>
      </c>
      <c r="B8">
        <v>105.7</v>
      </c>
      <c r="C8" s="4">
        <v>45254</v>
      </c>
      <c r="D8" s="2">
        <f t="shared" si="0"/>
        <v>60120582.435916878</v>
      </c>
      <c r="E8" s="2">
        <v>60000000</v>
      </c>
      <c r="F8" s="2">
        <f t="shared" si="1"/>
        <v>4000000</v>
      </c>
      <c r="G8" s="2">
        <v>0</v>
      </c>
      <c r="H8" s="2">
        <f t="shared" si="2"/>
        <v>0</v>
      </c>
      <c r="I8" s="2">
        <f t="shared" si="3"/>
        <v>48519291.29379645</v>
      </c>
      <c r="J8" s="2">
        <f t="shared" si="4"/>
        <v>11480708.70620355</v>
      </c>
      <c r="K8" s="2">
        <f t="shared" si="5"/>
        <v>11500000</v>
      </c>
      <c r="L8" s="2">
        <v>-11500000</v>
      </c>
      <c r="M8" s="2">
        <f t="shared" si="6"/>
        <v>0</v>
      </c>
      <c r="N8" t="s">
        <v>53</v>
      </c>
    </row>
    <row r="9" spans="1:14" x14ac:dyDescent="0.25">
      <c r="A9">
        <v>6</v>
      </c>
      <c r="B9">
        <v>58.9</v>
      </c>
      <c r="C9" s="4">
        <v>45251</v>
      </c>
      <c r="D9" s="2">
        <f t="shared" si="0"/>
        <v>33501440.922190197</v>
      </c>
      <c r="E9" s="2">
        <v>17000000</v>
      </c>
      <c r="F9" s="2">
        <f t="shared" si="1"/>
        <v>4000000</v>
      </c>
      <c r="G9" s="2">
        <v>0</v>
      </c>
      <c r="H9" s="2">
        <f t="shared" si="2"/>
        <v>0</v>
      </c>
      <c r="I9" s="2">
        <f t="shared" si="3"/>
        <v>28807817.002881844</v>
      </c>
      <c r="J9" s="2">
        <f t="shared" si="4"/>
        <v>-11807817.002881844</v>
      </c>
      <c r="K9" s="2">
        <f t="shared" si="5"/>
        <v>-11800000</v>
      </c>
      <c r="L9" s="2"/>
      <c r="M9" s="2">
        <f>K9+L9</f>
        <v>-11800000</v>
      </c>
      <c r="N9" t="s">
        <v>56</v>
      </c>
    </row>
    <row r="10" spans="1:14" x14ac:dyDescent="0.25">
      <c r="A10">
        <v>7</v>
      </c>
      <c r="B10">
        <v>109.13</v>
      </c>
      <c r="C10" s="4">
        <v>45258</v>
      </c>
      <c r="D10" s="2">
        <f t="shared" si="0"/>
        <v>62071515.243440002</v>
      </c>
      <c r="E10" s="2">
        <v>62000000</v>
      </c>
      <c r="F10" s="2">
        <f t="shared" si="1"/>
        <v>4000000</v>
      </c>
      <c r="G10" s="2">
        <v>0</v>
      </c>
      <c r="H10" s="2">
        <f t="shared" si="2"/>
        <v>0</v>
      </c>
      <c r="I10" s="2">
        <f t="shared" si="3"/>
        <v>49963957.037767321</v>
      </c>
      <c r="J10" s="2">
        <f t="shared" si="4"/>
        <v>12036042.962232679</v>
      </c>
      <c r="K10" s="2">
        <f t="shared" si="5"/>
        <v>12000000</v>
      </c>
      <c r="L10" s="2">
        <f>-4500000-30000</f>
        <v>-4530000</v>
      </c>
      <c r="M10" s="2">
        <f t="shared" si="6"/>
        <v>7470000</v>
      </c>
      <c r="N10" t="s">
        <v>55</v>
      </c>
    </row>
    <row r="11" spans="1:14" x14ac:dyDescent="0.25">
      <c r="A11">
        <v>8</v>
      </c>
      <c r="B11">
        <v>117.62</v>
      </c>
      <c r="C11" s="4">
        <v>45253</v>
      </c>
      <c r="D11" s="2">
        <f t="shared" si="0"/>
        <v>66900500.530866064</v>
      </c>
      <c r="E11" s="2">
        <v>67000000</v>
      </c>
      <c r="F11" s="2">
        <f t="shared" si="1"/>
        <v>4000000</v>
      </c>
      <c r="G11" s="2">
        <v>0</v>
      </c>
      <c r="H11" s="2">
        <f t="shared" si="2"/>
        <v>0</v>
      </c>
      <c r="I11" s="2">
        <f t="shared" si="3"/>
        <v>53539820.643106319</v>
      </c>
      <c r="J11" s="2">
        <f t="shared" si="4"/>
        <v>13460179.356893681</v>
      </c>
      <c r="K11" s="2">
        <f t="shared" si="5"/>
        <v>13500000</v>
      </c>
      <c r="L11" s="2">
        <v>-1500000</v>
      </c>
      <c r="M11" s="2">
        <f t="shared" si="6"/>
        <v>12000000</v>
      </c>
      <c r="N11" t="s">
        <v>52</v>
      </c>
    </row>
    <row r="12" spans="1:14" x14ac:dyDescent="0.25">
      <c r="A12">
        <v>9</v>
      </c>
      <c r="B12">
        <v>69.92</v>
      </c>
      <c r="C12" s="4">
        <v>45253</v>
      </c>
      <c r="D12" s="2">
        <f t="shared" si="0"/>
        <v>39769452.44956772</v>
      </c>
      <c r="E12" s="2">
        <v>40000000</v>
      </c>
      <c r="F12" s="2">
        <f t="shared" si="1"/>
        <v>4000000</v>
      </c>
      <c r="G12" s="2">
        <v>2</v>
      </c>
      <c r="H12" s="2">
        <f t="shared" si="2"/>
        <v>2200000</v>
      </c>
      <c r="I12" s="2">
        <f t="shared" si="3"/>
        <v>35649279.538904898</v>
      </c>
      <c r="J12" s="2">
        <f t="shared" si="4"/>
        <v>4350720.4610951021</v>
      </c>
      <c r="K12" s="2">
        <f t="shared" si="5"/>
        <v>4400000</v>
      </c>
      <c r="L12" s="2">
        <f>3*1500000*-1</f>
        <v>-4500000</v>
      </c>
      <c r="M12" s="2">
        <f t="shared" si="6"/>
        <v>-100000</v>
      </c>
      <c r="N12" t="s">
        <v>51</v>
      </c>
    </row>
    <row r="13" spans="1:14" x14ac:dyDescent="0.25">
      <c r="A13">
        <v>10</v>
      </c>
      <c r="B13">
        <v>108.93</v>
      </c>
      <c r="C13" s="4">
        <v>45254</v>
      </c>
      <c r="D13" s="2">
        <f t="shared" si="0"/>
        <v>61957758.228424087</v>
      </c>
      <c r="E13" s="2">
        <v>60000000</v>
      </c>
      <c r="F13" s="2">
        <f t="shared" si="1"/>
        <v>4000000</v>
      </c>
      <c r="G13" s="2">
        <v>0</v>
      </c>
      <c r="H13" s="2">
        <f t="shared" si="2"/>
        <v>0</v>
      </c>
      <c r="I13" s="2">
        <f t="shared" si="3"/>
        <v>49879719.96814803</v>
      </c>
      <c r="J13" s="2">
        <f t="shared" si="4"/>
        <v>10120280.03185197</v>
      </c>
      <c r="K13" s="2">
        <f t="shared" si="5"/>
        <v>10100000</v>
      </c>
      <c r="L13" s="2"/>
      <c r="M13" s="2">
        <f t="shared" si="6"/>
        <v>10100000</v>
      </c>
      <c r="N13" t="s">
        <v>57</v>
      </c>
    </row>
    <row r="14" spans="1:14" x14ac:dyDescent="0.25">
      <c r="A14">
        <v>11</v>
      </c>
      <c r="B14">
        <v>105.4</v>
      </c>
      <c r="C14" s="4">
        <v>45249</v>
      </c>
      <c r="D14" s="2">
        <f t="shared" si="0"/>
        <v>59949946.913392983</v>
      </c>
      <c r="E14" s="2">
        <v>60000000</v>
      </c>
      <c r="F14" s="2">
        <f t="shared" si="1"/>
        <v>4000000</v>
      </c>
      <c r="G14" s="2">
        <v>0</v>
      </c>
      <c r="H14" s="2">
        <f t="shared" si="2"/>
        <v>0</v>
      </c>
      <c r="I14" s="2">
        <f t="shared" si="3"/>
        <v>48392935.689367503</v>
      </c>
      <c r="J14" s="2">
        <f t="shared" si="4"/>
        <v>11607064.310632497</v>
      </c>
      <c r="K14" s="2">
        <f t="shared" si="5"/>
        <v>11600000</v>
      </c>
      <c r="L14" s="2">
        <f>(4*1500000*-1)-(200000)</f>
        <v>-6200000</v>
      </c>
      <c r="M14" s="2">
        <f t="shared" si="6"/>
        <v>5400000</v>
      </c>
      <c r="N14" t="s">
        <v>54</v>
      </c>
    </row>
    <row r="15" spans="1:14" x14ac:dyDescent="0.25">
      <c r="D15" s="2">
        <f>SUM(D4:D14)</f>
        <v>600000000</v>
      </c>
      <c r="E15" s="2">
        <f>SUM(E4:E14)</f>
        <v>509300000</v>
      </c>
      <c r="F15" s="2"/>
      <c r="H15" s="2">
        <f>SUM(H4:H14)</f>
        <v>2200000</v>
      </c>
      <c r="I15" s="2">
        <f>SUM(I4:I14)</f>
        <v>490500000</v>
      </c>
      <c r="J15" s="2">
        <f>SUM(J4:J14)</f>
        <v>18800000.000000041</v>
      </c>
      <c r="K15" s="2">
        <f>SUM(K4:K14)</f>
        <v>18900000</v>
      </c>
      <c r="L15" s="2"/>
      <c r="M15" s="2"/>
    </row>
    <row r="17" spans="6:13" x14ac:dyDescent="0.25">
      <c r="M17" t="s">
        <v>45</v>
      </c>
    </row>
    <row r="18" spans="6:13" x14ac:dyDescent="0.25">
      <c r="M18" s="2">
        <f>E15-K15</f>
        <v>490400000</v>
      </c>
    </row>
    <row r="19" spans="6:13" x14ac:dyDescent="0.25">
      <c r="M19" s="8" t="s">
        <v>46</v>
      </c>
    </row>
    <row r="20" spans="6:13" x14ac:dyDescent="0.25">
      <c r="F20" s="2"/>
    </row>
    <row r="21" spans="6:13" x14ac:dyDescent="0.25">
      <c r="F21" s="2"/>
    </row>
    <row r="22" spans="6:13" x14ac:dyDescent="0.25">
      <c r="F22" s="2"/>
    </row>
    <row r="23" spans="6:13" x14ac:dyDescent="0.25">
      <c r="F23" s="2"/>
    </row>
    <row r="24" spans="6:13" x14ac:dyDescent="0.25">
      <c r="F24" s="2"/>
    </row>
    <row r="25" spans="6:13" x14ac:dyDescent="0.25">
      <c r="F25" s="2"/>
    </row>
    <row r="26" spans="6:13" x14ac:dyDescent="0.25">
      <c r="F26" s="2"/>
    </row>
    <row r="27" spans="6:13" x14ac:dyDescent="0.25">
      <c r="F27" s="2"/>
    </row>
    <row r="28" spans="6:13" x14ac:dyDescent="0.25">
      <c r="F28" s="2"/>
    </row>
    <row r="29" spans="6:13" x14ac:dyDescent="0.25">
      <c r="F29" s="2"/>
    </row>
    <row r="30" spans="6:13" x14ac:dyDescent="0.25">
      <c r="F30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شارژ ها</vt:lpstr>
      <vt:lpstr>آب</vt:lpstr>
      <vt:lpstr>برداشت از حساب</vt:lpstr>
      <vt:lpstr>واریز وجه از حسابدار قبلی</vt:lpstr>
      <vt:lpstr>ایزوگام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hajian</dc:creator>
  <cp:lastModifiedBy>mahdi hajian</cp:lastModifiedBy>
  <dcterms:created xsi:type="dcterms:W3CDTF">2015-06-05T18:17:20Z</dcterms:created>
  <dcterms:modified xsi:type="dcterms:W3CDTF">2024-03-09T14:54:53Z</dcterms:modified>
</cp:coreProperties>
</file>