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ya\Desktop\IoT_Prog_new\"/>
    </mc:Choice>
  </mc:AlternateContent>
  <bookViews>
    <workbookView xWindow="-105" yWindow="-105" windowWidth="23250" windowHeight="12570" activeTab="1"/>
  </bookViews>
  <sheets>
    <sheet name="results" sheetId="1" r:id="rId1"/>
    <sheet name="MicroResults" sheetId="13" r:id="rId2"/>
    <sheet name="K-means2" sheetId="2" r:id="rId3"/>
    <sheet name="K-means5" sheetId="3" r:id="rId4"/>
    <sheet name="K-means10" sheetId="4" r:id="rId5"/>
    <sheet name="K-means15" sheetId="5" r:id="rId6"/>
    <sheet name="K-means20" sheetId="6" r:id="rId7"/>
    <sheet name="K-means25" sheetId="7" r:id="rId8"/>
    <sheet name="K-means30" sheetId="8" r:id="rId9"/>
    <sheet name="K-means35" sheetId="9" r:id="rId10"/>
    <sheet name="K-means40" sheetId="10" r:id="rId11"/>
    <sheet name="K-means45" sheetId="11" r:id="rId12"/>
    <sheet name="K-means50" sheetId="12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3" l="1"/>
  <c r="O5" i="13"/>
  <c r="O6" i="13"/>
  <c r="O7" i="13"/>
  <c r="O8" i="13"/>
  <c r="O9" i="13"/>
  <c r="O10" i="13"/>
  <c r="O11" i="13"/>
  <c r="O12" i="13"/>
  <c r="O13" i="13"/>
  <c r="O3" i="13"/>
  <c r="N4" i="13"/>
  <c r="N5" i="13"/>
  <c r="N6" i="13"/>
  <c r="N7" i="13"/>
  <c r="N8" i="13"/>
  <c r="N9" i="13"/>
  <c r="N10" i="13"/>
  <c r="N11" i="13"/>
  <c r="N12" i="13"/>
  <c r="N13" i="13"/>
  <c r="N3" i="13"/>
  <c r="M13" i="13"/>
  <c r="M12" i="13"/>
  <c r="M11" i="13"/>
  <c r="M10" i="13"/>
  <c r="M9" i="13"/>
  <c r="M8" i="13"/>
  <c r="M7" i="13"/>
  <c r="M6" i="13"/>
  <c r="M5" i="13"/>
  <c r="M4" i="13"/>
  <c r="M3" i="13"/>
  <c r="K4" i="13"/>
  <c r="K5" i="13"/>
  <c r="K6" i="13"/>
  <c r="K7" i="13"/>
  <c r="K8" i="13"/>
  <c r="K9" i="13"/>
  <c r="K10" i="13"/>
  <c r="K11" i="13"/>
  <c r="K12" i="13"/>
  <c r="K13" i="13"/>
  <c r="K3" i="13"/>
  <c r="J4" i="13"/>
  <c r="J5" i="13"/>
  <c r="J6" i="13"/>
  <c r="J7" i="13"/>
  <c r="J8" i="13"/>
  <c r="J9" i="13"/>
  <c r="J10" i="13"/>
  <c r="J11" i="13"/>
  <c r="J12" i="13"/>
  <c r="J13" i="13"/>
  <c r="J3" i="13"/>
  <c r="I4" i="13"/>
  <c r="I5" i="13"/>
  <c r="I6" i="13"/>
  <c r="I7" i="13"/>
  <c r="I8" i="13"/>
  <c r="I9" i="13"/>
  <c r="I10" i="13"/>
  <c r="I11" i="13"/>
  <c r="I12" i="13"/>
  <c r="I13" i="13"/>
  <c r="I3" i="13"/>
  <c r="H4" i="13"/>
  <c r="H5" i="13"/>
  <c r="H6" i="13"/>
  <c r="H7" i="13"/>
  <c r="H8" i="13"/>
  <c r="H9" i="13"/>
  <c r="H10" i="13"/>
  <c r="H11" i="13"/>
  <c r="H12" i="13"/>
  <c r="H13" i="13"/>
  <c r="H3" i="13"/>
  <c r="G3" i="13"/>
  <c r="G4" i="13"/>
  <c r="G5" i="13"/>
  <c r="G6" i="13"/>
  <c r="G7" i="13"/>
  <c r="G8" i="13"/>
  <c r="G9" i="13"/>
  <c r="G10" i="13"/>
  <c r="G11" i="13"/>
  <c r="G12" i="13"/>
  <c r="G13" i="13"/>
  <c r="I12" i="12"/>
  <c r="H12" i="12"/>
  <c r="I11" i="12"/>
  <c r="H11" i="12"/>
  <c r="I11" i="11"/>
  <c r="H11" i="11"/>
  <c r="I10" i="11"/>
  <c r="H10" i="11"/>
  <c r="I9" i="10"/>
  <c r="H9" i="10"/>
  <c r="I8" i="10"/>
  <c r="H8" i="10"/>
  <c r="I9" i="9"/>
  <c r="H9" i="9"/>
  <c r="I8" i="9"/>
  <c r="H8" i="9"/>
  <c r="H20" i="8"/>
  <c r="G20" i="8"/>
  <c r="H19" i="8"/>
  <c r="G19" i="8"/>
  <c r="F13" i="7"/>
  <c r="E13" i="7"/>
  <c r="F12" i="7"/>
  <c r="E12" i="7"/>
  <c r="F8" i="6"/>
  <c r="E8" i="6"/>
  <c r="F7" i="6"/>
  <c r="E7" i="6"/>
  <c r="E8" i="5"/>
  <c r="D8" i="5"/>
  <c r="E7" i="5"/>
  <c r="D7" i="5"/>
  <c r="E7" i="4"/>
  <c r="D7" i="4"/>
  <c r="E6" i="4"/>
  <c r="D6" i="4"/>
  <c r="F8" i="3"/>
  <c r="E8" i="3"/>
  <c r="F7" i="3"/>
  <c r="E7" i="3"/>
  <c r="E4" i="1"/>
  <c r="E5" i="1"/>
  <c r="E6" i="1"/>
  <c r="E7" i="1"/>
  <c r="E8" i="1"/>
  <c r="E9" i="1"/>
  <c r="E3" i="1"/>
  <c r="D4" i="1"/>
  <c r="D5" i="1"/>
  <c r="D6" i="1"/>
  <c r="D7" i="1"/>
  <c r="D8" i="1"/>
  <c r="D9" i="1"/>
  <c r="D3" i="1"/>
  <c r="F4" i="1"/>
  <c r="F5" i="1"/>
  <c r="F6" i="1"/>
  <c r="F7" i="1"/>
  <c r="F8" i="1"/>
  <c r="F9" i="1"/>
  <c r="F3" i="1"/>
  <c r="O4" i="1"/>
  <c r="O5" i="1"/>
  <c r="O6" i="1"/>
  <c r="O7" i="1"/>
  <c r="O8" i="1"/>
  <c r="O9" i="1"/>
  <c r="M4" i="1"/>
  <c r="M5" i="1"/>
  <c r="M6" i="1"/>
  <c r="M7" i="1"/>
  <c r="M8" i="1"/>
  <c r="M9" i="1"/>
  <c r="L4" i="1"/>
  <c r="L5" i="1"/>
  <c r="L6" i="1"/>
  <c r="L7" i="1"/>
  <c r="L8" i="1"/>
  <c r="L9" i="1"/>
  <c r="K4" i="1"/>
  <c r="K5" i="1"/>
  <c r="K6" i="1"/>
  <c r="K7" i="1"/>
  <c r="K8" i="1"/>
  <c r="N8" i="1" s="1"/>
  <c r="K9" i="1"/>
  <c r="N9" i="1" s="1"/>
  <c r="O3" i="1"/>
  <c r="M3" i="1"/>
  <c r="L3" i="1"/>
  <c r="K3" i="1"/>
  <c r="N7" i="1" l="1"/>
  <c r="N3" i="1"/>
  <c r="N6" i="1"/>
  <c r="N5" i="1"/>
  <c r="N4" i="1"/>
</calcChain>
</file>

<file path=xl/sharedStrings.xml><?xml version="1.0" encoding="utf-8"?>
<sst xmlns="http://schemas.openxmlformats.org/spreadsheetml/2006/main" count="44" uniqueCount="33">
  <si>
    <t>BRS</t>
  </si>
  <si>
    <t>TP</t>
  </si>
  <si>
    <t>TN</t>
  </si>
  <si>
    <t>FP</t>
  </si>
  <si>
    <t>FN</t>
  </si>
  <si>
    <t>TPR</t>
  </si>
  <si>
    <t>FPR</t>
  </si>
  <si>
    <t>Precision</t>
  </si>
  <si>
    <t>F-score</t>
  </si>
  <si>
    <t>Accuracy</t>
  </si>
  <si>
    <t>RBF</t>
  </si>
  <si>
    <t>Decision Tree</t>
  </si>
  <si>
    <t>Random Forest</t>
  </si>
  <si>
    <t>SGD</t>
  </si>
  <si>
    <t>MLP</t>
  </si>
  <si>
    <t>#features</t>
  </si>
  <si>
    <t>Naive Bayes</t>
  </si>
  <si>
    <t>Incorrect</t>
  </si>
  <si>
    <t>Samples</t>
  </si>
  <si>
    <t>Correct</t>
  </si>
  <si>
    <t>K</t>
  </si>
  <si>
    <t>K-means2</t>
  </si>
  <si>
    <t>K-means5</t>
  </si>
  <si>
    <t>K-means10</t>
  </si>
  <si>
    <t>K-means15</t>
  </si>
  <si>
    <t>K-means20</t>
  </si>
  <si>
    <t>K-means25</t>
  </si>
  <si>
    <t>K-means30</t>
  </si>
  <si>
    <t>K-means35</t>
  </si>
  <si>
    <t>K-means40</t>
  </si>
  <si>
    <t>K-means45</t>
  </si>
  <si>
    <t>K-means50</t>
  </si>
  <si>
    <t>F-Score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</si>
</sst>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9"/>
  <sheetViews>
    <sheetView zoomScaleNormal="100" workbookViewId="0">
      <selection activeCell="N20" sqref="N20"/>
    </sheetView>
  </sheetViews>
  <sheetFormatPr defaultRowHeight="15" x14ac:dyDescent="0.25"/>
  <cols>
    <col min="2" max="2" width="13.85546875" customWidth="1"/>
    <col min="3" max="6" width="8.85546875" customWidth="1"/>
    <col min="7" max="7" width="8.42578125" customWidth="1"/>
    <col min="8" max="8" width="7.140625" customWidth="1"/>
    <col min="9" max="9" width="5.5703125" customWidth="1"/>
    <col min="10" max="10" width="5.42578125" customWidth="1"/>
    <col min="12" max="12" width="12.28515625" customWidth="1"/>
  </cols>
  <sheetData>
    <row r="2" spans="2:15" x14ac:dyDescent="0.25">
      <c r="C2" s="1" t="s">
        <v>15</v>
      </c>
      <c r="D2" s="1" t="s">
        <v>18</v>
      </c>
      <c r="E2" s="1" t="s">
        <v>19</v>
      </c>
      <c r="F2" s="1" t="s">
        <v>17</v>
      </c>
      <c r="G2" s="1" t="s">
        <v>1</v>
      </c>
      <c r="H2" s="1" t="s">
        <v>2</v>
      </c>
      <c r="I2" s="1" t="s">
        <v>3</v>
      </c>
      <c r="J2" s="1" t="s">
        <v>4</v>
      </c>
      <c r="K2" s="1" t="s">
        <v>5</v>
      </c>
      <c r="L2" s="1" t="s">
        <v>6</v>
      </c>
      <c r="M2" s="1" t="s">
        <v>7</v>
      </c>
      <c r="N2" s="1" t="s">
        <v>8</v>
      </c>
      <c r="O2" s="1" t="s">
        <v>9</v>
      </c>
    </row>
    <row r="3" spans="2:15" x14ac:dyDescent="0.25">
      <c r="B3" s="1" t="s">
        <v>0</v>
      </c>
      <c r="C3" s="1">
        <v>11</v>
      </c>
      <c r="D3" s="1">
        <f>SUM(G3:J3)</f>
        <v>167447</v>
      </c>
      <c r="E3" s="1">
        <f>SUM(G3:H3)</f>
        <v>167406</v>
      </c>
      <c r="F3" s="1">
        <f>SUM(I3:J3)</f>
        <v>41</v>
      </c>
      <c r="G3" s="1">
        <v>107304</v>
      </c>
      <c r="H3" s="1">
        <v>60102</v>
      </c>
      <c r="I3" s="1">
        <v>41</v>
      </c>
      <c r="J3" s="1">
        <v>0</v>
      </c>
      <c r="K3" s="1">
        <f>G3/(G3+J3)</f>
        <v>1</v>
      </c>
      <c r="L3" s="1">
        <f>I3/(I3+H3)</f>
        <v>6.8170859451640252E-4</v>
      </c>
      <c r="M3" s="1">
        <f>G3/(G3+I3)</f>
        <v>0.99961805393823655</v>
      </c>
      <c r="N3" s="1">
        <f>2*K3*M3/(K3+M3)</f>
        <v>0.99980899049145355</v>
      </c>
      <c r="O3" s="1">
        <f>(G3+H3)/SUM(G3:J3)</f>
        <v>0.999755146404534</v>
      </c>
    </row>
    <row r="4" spans="2:15" x14ac:dyDescent="0.25">
      <c r="B4" s="1" t="s">
        <v>16</v>
      </c>
      <c r="C4" s="1">
        <v>17</v>
      </c>
      <c r="D4" s="1">
        <f t="shared" ref="D4:D9" si="0">SUM(G4:J4)</f>
        <v>199537</v>
      </c>
      <c r="E4" s="1">
        <f t="shared" ref="E4:E9" si="1">SUM(G4:H4)</f>
        <v>198963</v>
      </c>
      <c r="F4" s="1">
        <f t="shared" ref="F4:F9" si="2">SUM(I4:J4)</f>
        <v>574</v>
      </c>
      <c r="G4" s="1">
        <v>131217</v>
      </c>
      <c r="H4" s="1">
        <v>67746</v>
      </c>
      <c r="I4" s="1">
        <v>1</v>
      </c>
      <c r="J4" s="1">
        <v>573</v>
      </c>
      <c r="K4" s="1">
        <f t="shared" ref="K4:K9" si="3">G4/(G4+J4)</f>
        <v>0.9956521739130435</v>
      </c>
      <c r="L4" s="1">
        <f t="shared" ref="L4:L9" si="4">I4/(I4+H4)</f>
        <v>1.4760801216290021E-5</v>
      </c>
      <c r="M4" s="1">
        <f t="shared" ref="M4:M9" si="5">G4/(G4+I4)</f>
        <v>0.99999237909433158</v>
      </c>
      <c r="N4" s="1">
        <f t="shared" ref="N4:N9" si="6">2*K4*M4/(K4+M4)</f>
        <v>0.99781755688039919</v>
      </c>
      <c r="O4" s="1">
        <f t="shared" ref="O4:O9" si="7">(G4+H4)/SUM(G4:J4)</f>
        <v>0.99712334053333462</v>
      </c>
    </row>
    <row r="5" spans="2:15" x14ac:dyDescent="0.25">
      <c r="B5" s="1" t="s">
        <v>10</v>
      </c>
      <c r="C5" s="1">
        <v>17</v>
      </c>
      <c r="D5" s="1">
        <f t="shared" si="0"/>
        <v>199537</v>
      </c>
      <c r="E5" s="1">
        <f t="shared" si="1"/>
        <v>194125</v>
      </c>
      <c r="F5" s="1">
        <f t="shared" si="2"/>
        <v>5412</v>
      </c>
      <c r="G5" s="1">
        <v>131774</v>
      </c>
      <c r="H5" s="1">
        <v>62351</v>
      </c>
      <c r="I5" s="1">
        <v>5396</v>
      </c>
      <c r="J5" s="1">
        <v>16</v>
      </c>
      <c r="K5" s="1">
        <f t="shared" si="3"/>
        <v>0.99987859473404661</v>
      </c>
      <c r="L5" s="1">
        <f t="shared" si="4"/>
        <v>7.9649283363100953E-2</v>
      </c>
      <c r="M5" s="1">
        <f t="shared" si="5"/>
        <v>0.9606619523219363</v>
      </c>
      <c r="N5" s="1">
        <f t="shared" si="6"/>
        <v>0.97987804878048779</v>
      </c>
      <c r="O5" s="1">
        <f t="shared" si="7"/>
        <v>0.9728772107428697</v>
      </c>
    </row>
    <row r="6" spans="2:15" x14ac:dyDescent="0.25">
      <c r="B6" s="1" t="s">
        <v>11</v>
      </c>
      <c r="C6" s="1">
        <v>17</v>
      </c>
      <c r="D6" s="1">
        <f t="shared" si="0"/>
        <v>199537</v>
      </c>
      <c r="E6" s="1">
        <f t="shared" si="1"/>
        <v>199531</v>
      </c>
      <c r="F6" s="1">
        <f t="shared" si="2"/>
        <v>6</v>
      </c>
      <c r="G6" s="1">
        <v>131788</v>
      </c>
      <c r="H6" s="1">
        <v>67743</v>
      </c>
      <c r="I6" s="1">
        <v>4</v>
      </c>
      <c r="J6" s="1">
        <v>2</v>
      </c>
      <c r="K6" s="1">
        <f t="shared" si="3"/>
        <v>0.99998482434175584</v>
      </c>
      <c r="L6" s="1">
        <f t="shared" si="4"/>
        <v>5.9043204865160084E-5</v>
      </c>
      <c r="M6" s="1">
        <f t="shared" si="5"/>
        <v>0.99996964914410591</v>
      </c>
      <c r="N6" s="1">
        <f t="shared" si="6"/>
        <v>0.99997723668535787</v>
      </c>
      <c r="O6" s="1">
        <f t="shared" si="7"/>
        <v>0.99996993038885018</v>
      </c>
    </row>
    <row r="7" spans="2:15" x14ac:dyDescent="0.25">
      <c r="B7" s="1" t="s">
        <v>12</v>
      </c>
      <c r="C7" s="1">
        <v>17</v>
      </c>
      <c r="D7" s="1">
        <f t="shared" si="0"/>
        <v>199537</v>
      </c>
      <c r="E7" s="1">
        <f t="shared" si="1"/>
        <v>199534</v>
      </c>
      <c r="F7" s="1">
        <f t="shared" si="2"/>
        <v>3</v>
      </c>
      <c r="G7" s="1">
        <v>131789</v>
      </c>
      <c r="H7" s="1">
        <v>67745</v>
      </c>
      <c r="I7" s="1">
        <v>2</v>
      </c>
      <c r="J7" s="1">
        <v>1</v>
      </c>
      <c r="K7" s="1">
        <f t="shared" si="3"/>
        <v>0.99999241217087786</v>
      </c>
      <c r="L7" s="1">
        <f t="shared" si="4"/>
        <v>2.9521602432580042E-5</v>
      </c>
      <c r="M7" s="1">
        <f t="shared" si="5"/>
        <v>0.99998482445690529</v>
      </c>
      <c r="N7" s="1">
        <f t="shared" si="6"/>
        <v>0.99998861829949814</v>
      </c>
      <c r="O7" s="1">
        <f t="shared" si="7"/>
        <v>0.99998496519442515</v>
      </c>
    </row>
    <row r="8" spans="2:15" x14ac:dyDescent="0.25">
      <c r="B8" s="1" t="s">
        <v>13</v>
      </c>
      <c r="C8" s="1">
        <v>17</v>
      </c>
      <c r="D8" s="1">
        <f t="shared" si="0"/>
        <v>199537</v>
      </c>
      <c r="E8" s="1">
        <f t="shared" si="1"/>
        <v>199528</v>
      </c>
      <c r="F8" s="1">
        <f t="shared" si="2"/>
        <v>9</v>
      </c>
      <c r="G8" s="1">
        <v>131787</v>
      </c>
      <c r="H8" s="1">
        <v>67741</v>
      </c>
      <c r="I8" s="1">
        <v>6</v>
      </c>
      <c r="J8" s="1">
        <v>3</v>
      </c>
      <c r="K8" s="1">
        <f t="shared" si="3"/>
        <v>0.9999772365126337</v>
      </c>
      <c r="L8" s="1">
        <f t="shared" si="4"/>
        <v>8.856480729774012E-5</v>
      </c>
      <c r="M8" s="1">
        <f t="shared" si="5"/>
        <v>0.99995447406159654</v>
      </c>
      <c r="N8" s="1">
        <f t="shared" si="6"/>
        <v>0.99996585515757841</v>
      </c>
      <c r="O8" s="1">
        <f t="shared" si="7"/>
        <v>0.99995489558327533</v>
      </c>
    </row>
    <row r="9" spans="2:15" x14ac:dyDescent="0.25">
      <c r="B9" s="1" t="s">
        <v>14</v>
      </c>
      <c r="C9" s="1">
        <v>17</v>
      </c>
      <c r="D9" s="1">
        <f t="shared" si="0"/>
        <v>199537</v>
      </c>
      <c r="E9" s="1">
        <f t="shared" si="1"/>
        <v>199526</v>
      </c>
      <c r="F9" s="1">
        <f t="shared" si="2"/>
        <v>11</v>
      </c>
      <c r="G9" s="1">
        <v>131785</v>
      </c>
      <c r="H9" s="1">
        <v>67741</v>
      </c>
      <c r="I9" s="1">
        <v>6</v>
      </c>
      <c r="J9" s="1">
        <v>5</v>
      </c>
      <c r="K9" s="1">
        <f t="shared" si="3"/>
        <v>0.99996206085438955</v>
      </c>
      <c r="L9" s="1">
        <f t="shared" si="4"/>
        <v>8.856480729774012E-5</v>
      </c>
      <c r="M9" s="1">
        <f t="shared" si="5"/>
        <v>0.99995447337071575</v>
      </c>
      <c r="N9" s="1">
        <f t="shared" si="6"/>
        <v>0.9999582670981596</v>
      </c>
      <c r="O9" s="1">
        <f t="shared" si="7"/>
        <v>0.99994487237955865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J14" sqref="J14"/>
    </sheetView>
  </sheetViews>
  <sheetFormatPr defaultRowHeight="15" x14ac:dyDescent="0.25"/>
  <sheetData>
    <row r="1" spans="1:9" x14ac:dyDescent="0.25">
      <c r="A1" s="2">
        <v>5247</v>
      </c>
      <c r="B1">
        <v>0</v>
      </c>
      <c r="D1" s="2">
        <v>5606</v>
      </c>
      <c r="E1">
        <v>0</v>
      </c>
    </row>
    <row r="2" spans="1:9" x14ac:dyDescent="0.25">
      <c r="A2">
        <v>0</v>
      </c>
      <c r="B2" s="2">
        <v>3029</v>
      </c>
      <c r="D2" s="2">
        <v>5051</v>
      </c>
      <c r="E2">
        <v>0</v>
      </c>
    </row>
    <row r="3" spans="1:9" x14ac:dyDescent="0.25">
      <c r="A3" s="2">
        <v>4961</v>
      </c>
      <c r="B3">
        <v>0</v>
      </c>
      <c r="D3" s="2">
        <v>5241</v>
      </c>
      <c r="E3">
        <v>0</v>
      </c>
    </row>
    <row r="4" spans="1:9" x14ac:dyDescent="0.25">
      <c r="A4">
        <v>0</v>
      </c>
      <c r="B4" s="2">
        <v>5403</v>
      </c>
      <c r="D4">
        <v>0</v>
      </c>
      <c r="E4" s="2">
        <v>5207</v>
      </c>
    </row>
    <row r="5" spans="1:9" x14ac:dyDescent="0.25">
      <c r="A5">
        <v>38</v>
      </c>
      <c r="B5" s="2">
        <v>4645</v>
      </c>
      <c r="D5">
        <v>7</v>
      </c>
      <c r="E5" s="2">
        <v>4995</v>
      </c>
    </row>
    <row r="6" spans="1:9" x14ac:dyDescent="0.25">
      <c r="A6">
        <v>0</v>
      </c>
      <c r="B6" s="2">
        <v>3501</v>
      </c>
      <c r="D6">
        <v>147</v>
      </c>
      <c r="E6" s="2">
        <v>3625</v>
      </c>
    </row>
    <row r="7" spans="1:9" x14ac:dyDescent="0.25">
      <c r="A7" s="2">
        <v>5707</v>
      </c>
      <c r="B7">
        <v>0</v>
      </c>
      <c r="D7" s="2">
        <v>4176</v>
      </c>
      <c r="E7">
        <v>0</v>
      </c>
    </row>
    <row r="8" spans="1:9" x14ac:dyDescent="0.25">
      <c r="A8" s="2">
        <v>6167</v>
      </c>
      <c r="B8">
        <v>0</v>
      </c>
      <c r="D8">
        <v>24</v>
      </c>
      <c r="E8" s="2">
        <v>952</v>
      </c>
      <c r="H8">
        <f>SUM(A1,A3,A7:A8,A10,A12,A14,A16:A17,A19:A22,D1:D3,D7,D9,D11:D12)</f>
        <v>106525</v>
      </c>
      <c r="I8">
        <f>SUM(B1,B3,B7:B8,B10,B12,B14,B16:B17,B19:B22,E1:E3,E7,E9,E11:E12)</f>
        <v>0</v>
      </c>
    </row>
    <row r="9" spans="1:9" x14ac:dyDescent="0.25">
      <c r="A9">
        <v>11</v>
      </c>
      <c r="B9" s="2">
        <v>3204</v>
      </c>
      <c r="D9" s="2">
        <v>5329</v>
      </c>
      <c r="E9">
        <v>0</v>
      </c>
      <c r="H9">
        <f>SUM(A2,A4:A6,A9,A11,A13,A15,A18,A23,D4:D6,D8,D10)</f>
        <v>779</v>
      </c>
      <c r="I9">
        <f>SUM(B2,B4:B6,B9,B11,B13,B15,B18,B23,E4:E6,E8,E10)</f>
        <v>60143</v>
      </c>
    </row>
    <row r="10" spans="1:9" x14ac:dyDescent="0.25">
      <c r="A10" s="2">
        <v>4170</v>
      </c>
      <c r="B10">
        <v>0</v>
      </c>
      <c r="D10">
        <v>0</v>
      </c>
      <c r="E10" s="2">
        <v>5210</v>
      </c>
    </row>
    <row r="11" spans="1:9" x14ac:dyDescent="0.25">
      <c r="A11">
        <v>14</v>
      </c>
      <c r="B11" s="2">
        <v>4648</v>
      </c>
      <c r="D11" s="2">
        <v>5353</v>
      </c>
      <c r="E11">
        <v>0</v>
      </c>
    </row>
    <row r="12" spans="1:9" x14ac:dyDescent="0.25">
      <c r="A12" s="2">
        <v>6540</v>
      </c>
      <c r="B12">
        <v>0</v>
      </c>
      <c r="D12" s="2">
        <v>6102</v>
      </c>
      <c r="E12">
        <v>0</v>
      </c>
    </row>
    <row r="13" spans="1:9" x14ac:dyDescent="0.25">
      <c r="A13">
        <v>0</v>
      </c>
      <c r="B13" s="2">
        <v>3086</v>
      </c>
    </row>
    <row r="14" spans="1:9" x14ac:dyDescent="0.25">
      <c r="A14" s="2">
        <v>7901</v>
      </c>
      <c r="B14">
        <v>0</v>
      </c>
    </row>
    <row r="15" spans="1:9" x14ac:dyDescent="0.25">
      <c r="A15">
        <v>534</v>
      </c>
      <c r="B15" s="2">
        <v>2039</v>
      </c>
    </row>
    <row r="16" spans="1:9" x14ac:dyDescent="0.25">
      <c r="A16" s="2">
        <v>4553</v>
      </c>
      <c r="B16">
        <v>0</v>
      </c>
    </row>
    <row r="17" spans="1:2" x14ac:dyDescent="0.25">
      <c r="A17" s="2">
        <v>4989</v>
      </c>
      <c r="B17">
        <v>0</v>
      </c>
    </row>
    <row r="18" spans="1:2" x14ac:dyDescent="0.25">
      <c r="A18">
        <v>1</v>
      </c>
      <c r="B18" s="2">
        <v>3691</v>
      </c>
    </row>
    <row r="19" spans="1:2" x14ac:dyDescent="0.25">
      <c r="A19" s="2">
        <v>6633</v>
      </c>
      <c r="B19">
        <v>0</v>
      </c>
    </row>
    <row r="20" spans="1:2" x14ac:dyDescent="0.25">
      <c r="A20" s="2">
        <v>559</v>
      </c>
      <c r="B20">
        <v>0</v>
      </c>
    </row>
    <row r="21" spans="1:2" x14ac:dyDescent="0.25">
      <c r="A21" s="2">
        <v>6209</v>
      </c>
      <c r="B21">
        <v>0</v>
      </c>
    </row>
    <row r="22" spans="1:2" x14ac:dyDescent="0.25">
      <c r="A22" s="2">
        <v>6031</v>
      </c>
      <c r="B22">
        <v>0</v>
      </c>
    </row>
    <row r="23" spans="1:2" x14ac:dyDescent="0.25">
      <c r="A23">
        <v>3</v>
      </c>
      <c r="B23" s="2">
        <v>6908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J15" sqref="J15"/>
    </sheetView>
  </sheetViews>
  <sheetFormatPr defaultRowHeight="15" x14ac:dyDescent="0.25"/>
  <sheetData>
    <row r="1" spans="1:9" x14ac:dyDescent="0.25">
      <c r="A1" s="2">
        <v>5736</v>
      </c>
      <c r="B1">
        <v>0</v>
      </c>
      <c r="D1">
        <v>23</v>
      </c>
      <c r="E1" s="2">
        <v>952</v>
      </c>
    </row>
    <row r="2" spans="1:9" x14ac:dyDescent="0.25">
      <c r="A2" s="2">
        <v>4989</v>
      </c>
      <c r="B2">
        <v>0</v>
      </c>
      <c r="D2" s="2">
        <v>4170</v>
      </c>
      <c r="E2">
        <v>0</v>
      </c>
    </row>
    <row r="3" spans="1:9" x14ac:dyDescent="0.25">
      <c r="A3" s="2">
        <v>2992</v>
      </c>
      <c r="B3">
        <v>0</v>
      </c>
      <c r="D3" s="2">
        <v>5910</v>
      </c>
      <c r="E3">
        <v>0</v>
      </c>
    </row>
    <row r="4" spans="1:9" x14ac:dyDescent="0.25">
      <c r="A4">
        <v>104</v>
      </c>
      <c r="B4" s="2">
        <v>2528</v>
      </c>
      <c r="D4">
        <v>0</v>
      </c>
      <c r="E4" s="2">
        <v>5214</v>
      </c>
    </row>
    <row r="5" spans="1:9" x14ac:dyDescent="0.25">
      <c r="A5">
        <v>0</v>
      </c>
      <c r="B5" s="2">
        <v>3929</v>
      </c>
      <c r="D5">
        <v>4</v>
      </c>
      <c r="E5" s="2">
        <v>2876</v>
      </c>
    </row>
    <row r="6" spans="1:9" x14ac:dyDescent="0.25">
      <c r="A6">
        <v>6</v>
      </c>
      <c r="B6" s="2">
        <v>6595</v>
      </c>
      <c r="D6" s="2">
        <v>6599</v>
      </c>
      <c r="E6">
        <v>0</v>
      </c>
    </row>
    <row r="7" spans="1:9" x14ac:dyDescent="0.25">
      <c r="A7" s="2">
        <v>5294</v>
      </c>
      <c r="B7">
        <v>0</v>
      </c>
      <c r="D7" s="2">
        <v>3523</v>
      </c>
      <c r="E7">
        <v>0</v>
      </c>
    </row>
    <row r="8" spans="1:9" x14ac:dyDescent="0.25">
      <c r="A8" s="2">
        <v>4871</v>
      </c>
      <c r="B8">
        <v>0</v>
      </c>
      <c r="D8" s="2">
        <v>4235</v>
      </c>
      <c r="E8">
        <v>0</v>
      </c>
      <c r="H8">
        <f>SUM(A1:A3,A7:A8,A10,A12,A15,A17,A20:A21,A23,A25,D2:D3,D6:D10,D12:D15)</f>
        <v>107072</v>
      </c>
      <c r="I8">
        <f>SUM(B1:B3,B7:B8,B10,B12,B15,B17,B20:B21,B23,B25,E2:E3,E6:E10,E12:E15)</f>
        <v>0</v>
      </c>
    </row>
    <row r="9" spans="1:9" x14ac:dyDescent="0.25">
      <c r="A9">
        <v>37</v>
      </c>
      <c r="B9" s="2">
        <v>2290</v>
      </c>
      <c r="D9" s="2">
        <v>2835</v>
      </c>
      <c r="E9">
        <v>0</v>
      </c>
      <c r="H9">
        <f>SUM(A4:A6,A9,A11,A13:A14,A16,A18:A19,A22,A24,D1,D4:D5,D11)</f>
        <v>232</v>
      </c>
      <c r="I9">
        <f>SUM(B4:B6,B9,B11,B13:B14,B16,B18:B19,B22,B24,E1,E4:E5,E11)</f>
        <v>60143</v>
      </c>
    </row>
    <row r="10" spans="1:9" x14ac:dyDescent="0.25">
      <c r="A10" s="2">
        <v>5383</v>
      </c>
      <c r="B10">
        <v>0</v>
      </c>
      <c r="D10" s="2">
        <v>4073</v>
      </c>
      <c r="E10">
        <v>0</v>
      </c>
    </row>
    <row r="11" spans="1:9" x14ac:dyDescent="0.25">
      <c r="A11">
        <v>12</v>
      </c>
      <c r="B11" s="2">
        <v>4195</v>
      </c>
      <c r="D11">
        <v>24</v>
      </c>
      <c r="E11" s="2">
        <v>2700</v>
      </c>
    </row>
    <row r="12" spans="1:9" x14ac:dyDescent="0.25">
      <c r="A12" s="2">
        <v>4723</v>
      </c>
      <c r="B12">
        <v>0</v>
      </c>
      <c r="D12" s="2">
        <v>2851</v>
      </c>
      <c r="E12">
        <v>0</v>
      </c>
    </row>
    <row r="13" spans="1:9" x14ac:dyDescent="0.25">
      <c r="A13">
        <v>0</v>
      </c>
      <c r="B13" s="2">
        <v>3501</v>
      </c>
      <c r="D13" s="2">
        <v>3941</v>
      </c>
      <c r="E13">
        <v>0</v>
      </c>
    </row>
    <row r="14" spans="1:9" x14ac:dyDescent="0.25">
      <c r="A14">
        <v>0</v>
      </c>
      <c r="B14" s="2">
        <v>4363</v>
      </c>
      <c r="D14" s="2">
        <v>2503</v>
      </c>
      <c r="E14">
        <v>0</v>
      </c>
    </row>
    <row r="15" spans="1:9" x14ac:dyDescent="0.25">
      <c r="A15" s="2">
        <v>4560</v>
      </c>
      <c r="B15">
        <v>0</v>
      </c>
      <c r="D15" s="2">
        <v>5484</v>
      </c>
      <c r="E15">
        <v>0</v>
      </c>
    </row>
    <row r="16" spans="1:9" x14ac:dyDescent="0.25">
      <c r="A16">
        <v>4</v>
      </c>
      <c r="B16" s="2">
        <v>3140</v>
      </c>
    </row>
    <row r="17" spans="1:2" x14ac:dyDescent="0.25">
      <c r="A17" s="2">
        <v>4747</v>
      </c>
      <c r="B17">
        <v>0</v>
      </c>
    </row>
    <row r="18" spans="1:2" x14ac:dyDescent="0.25">
      <c r="A18">
        <v>13</v>
      </c>
      <c r="B18" s="2">
        <v>3673</v>
      </c>
    </row>
    <row r="19" spans="1:2" x14ac:dyDescent="0.25">
      <c r="A19">
        <v>0</v>
      </c>
      <c r="B19" s="2">
        <v>4200</v>
      </c>
    </row>
    <row r="20" spans="1:2" x14ac:dyDescent="0.25">
      <c r="A20" s="2">
        <v>2234</v>
      </c>
      <c r="B20">
        <v>0</v>
      </c>
    </row>
    <row r="21" spans="1:2" x14ac:dyDescent="0.25">
      <c r="A21" s="2">
        <v>7300</v>
      </c>
      <c r="B21">
        <v>0</v>
      </c>
    </row>
    <row r="22" spans="1:2" x14ac:dyDescent="0.25">
      <c r="A22">
        <v>0</v>
      </c>
      <c r="B22" s="2">
        <v>6901</v>
      </c>
    </row>
    <row r="23" spans="1:2" x14ac:dyDescent="0.25">
      <c r="A23" s="2">
        <v>2500</v>
      </c>
      <c r="B23">
        <v>0</v>
      </c>
    </row>
    <row r="24" spans="1:2" x14ac:dyDescent="0.25">
      <c r="A24">
        <v>5</v>
      </c>
      <c r="B24" s="2">
        <v>3086</v>
      </c>
    </row>
    <row r="25" spans="1:2" x14ac:dyDescent="0.25">
      <c r="A25" s="2">
        <v>5619</v>
      </c>
      <c r="B25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H12" sqref="H12"/>
    </sheetView>
  </sheetViews>
  <sheetFormatPr defaultRowHeight="15" x14ac:dyDescent="0.25"/>
  <sheetData>
    <row r="1" spans="1:9" x14ac:dyDescent="0.25">
      <c r="A1">
        <v>0</v>
      </c>
      <c r="B1" s="2">
        <v>4029</v>
      </c>
      <c r="D1">
        <v>0</v>
      </c>
      <c r="E1" s="2">
        <v>2595</v>
      </c>
    </row>
    <row r="2" spans="1:9" x14ac:dyDescent="0.25">
      <c r="A2" s="2">
        <v>5995</v>
      </c>
      <c r="B2">
        <v>0</v>
      </c>
      <c r="D2">
        <v>1</v>
      </c>
      <c r="E2" s="2">
        <v>3396</v>
      </c>
    </row>
    <row r="3" spans="1:9" x14ac:dyDescent="0.25">
      <c r="A3" s="2">
        <v>5474</v>
      </c>
      <c r="B3">
        <v>52</v>
      </c>
      <c r="D3" s="2">
        <v>2985</v>
      </c>
      <c r="E3">
        <v>0</v>
      </c>
    </row>
    <row r="4" spans="1:9" x14ac:dyDescent="0.25">
      <c r="A4">
        <v>0</v>
      </c>
      <c r="B4" s="2">
        <v>3501</v>
      </c>
      <c r="D4">
        <v>0</v>
      </c>
      <c r="E4" s="2">
        <v>3842</v>
      </c>
    </row>
    <row r="5" spans="1:9" x14ac:dyDescent="0.25">
      <c r="A5" s="2">
        <v>6558</v>
      </c>
      <c r="B5">
        <v>0</v>
      </c>
      <c r="D5">
        <v>15</v>
      </c>
      <c r="E5" s="2">
        <v>5427</v>
      </c>
    </row>
    <row r="6" spans="1:9" x14ac:dyDescent="0.25">
      <c r="A6" s="2">
        <v>3009</v>
      </c>
      <c r="B6">
        <v>1330</v>
      </c>
      <c r="D6" s="2">
        <v>2505</v>
      </c>
      <c r="E6">
        <v>0</v>
      </c>
    </row>
    <row r="7" spans="1:9" x14ac:dyDescent="0.25">
      <c r="A7" s="2">
        <v>2063</v>
      </c>
      <c r="B7">
        <v>0</v>
      </c>
      <c r="D7" s="2">
        <v>3480</v>
      </c>
      <c r="E7">
        <v>0</v>
      </c>
    </row>
    <row r="8" spans="1:9" x14ac:dyDescent="0.25">
      <c r="A8" s="2">
        <v>3532</v>
      </c>
      <c r="B8">
        <v>0</v>
      </c>
      <c r="D8">
        <v>7</v>
      </c>
      <c r="E8" s="2">
        <v>4187</v>
      </c>
    </row>
    <row r="9" spans="1:9" x14ac:dyDescent="0.25">
      <c r="A9" s="2">
        <v>4036</v>
      </c>
      <c r="B9">
        <v>0</v>
      </c>
      <c r="D9" s="2">
        <v>3967</v>
      </c>
      <c r="E9">
        <v>0</v>
      </c>
    </row>
    <row r="10" spans="1:9" x14ac:dyDescent="0.25">
      <c r="A10" s="2">
        <v>4488</v>
      </c>
      <c r="B10">
        <v>0</v>
      </c>
      <c r="D10" s="2">
        <v>6889</v>
      </c>
      <c r="E10">
        <v>0</v>
      </c>
      <c r="H10">
        <f>SUM(A2:A3,A5:A12,A14:A16,A19:A20,A24:A25,D3,D6:D7,D9:D10,D13:D14,D16,D18:D20)</f>
        <v>107175</v>
      </c>
      <c r="I10">
        <f>SUM(B2:B3,B5:B12,B14:B16,B19:B20,B24:B25,E3,E6:E7,E9:E10,E13:E14,E16,E18:E20)</f>
        <v>1382</v>
      </c>
    </row>
    <row r="11" spans="1:9" x14ac:dyDescent="0.25">
      <c r="A11" s="2">
        <v>533</v>
      </c>
      <c r="B11">
        <v>0</v>
      </c>
      <c r="D11">
        <v>9</v>
      </c>
      <c r="E11" s="2">
        <v>3433</v>
      </c>
      <c r="H11">
        <f>SUM(A1,A4,A13,A17:A18,A21:A23,D1:D2,D4:D5,D8,D11:D12,D15,D17)</f>
        <v>129</v>
      </c>
      <c r="I11">
        <f>SUM(B1,B4,B13,B17:B18,B21:B23,E1:E2,E4:E5,E8,E11:E12,E15,E17)</f>
        <v>58761</v>
      </c>
    </row>
    <row r="12" spans="1:9" x14ac:dyDescent="0.25">
      <c r="A12" s="2">
        <v>3590</v>
      </c>
      <c r="B12">
        <v>0</v>
      </c>
      <c r="D12">
        <v>25</v>
      </c>
      <c r="E12" s="2">
        <v>2706</v>
      </c>
    </row>
    <row r="13" spans="1:9" x14ac:dyDescent="0.25">
      <c r="A13">
        <v>24</v>
      </c>
      <c r="B13" s="2">
        <v>952</v>
      </c>
      <c r="D13" s="2">
        <v>2805</v>
      </c>
      <c r="E13">
        <v>0</v>
      </c>
    </row>
    <row r="14" spans="1:9" x14ac:dyDescent="0.25">
      <c r="A14" s="2">
        <v>2652</v>
      </c>
      <c r="B14">
        <v>0</v>
      </c>
      <c r="D14" s="2">
        <v>2758</v>
      </c>
      <c r="E14">
        <v>0</v>
      </c>
    </row>
    <row r="15" spans="1:9" x14ac:dyDescent="0.25">
      <c r="A15" s="2">
        <v>4506</v>
      </c>
      <c r="B15">
        <v>0</v>
      </c>
      <c r="D15">
        <v>0</v>
      </c>
      <c r="E15" s="2">
        <v>1352</v>
      </c>
    </row>
    <row r="16" spans="1:9" x14ac:dyDescent="0.25">
      <c r="A16" s="2">
        <v>3414</v>
      </c>
      <c r="B16">
        <v>0</v>
      </c>
      <c r="D16" s="2">
        <v>2409</v>
      </c>
      <c r="E16">
        <v>0</v>
      </c>
    </row>
    <row r="17" spans="1:5" x14ac:dyDescent="0.25">
      <c r="A17">
        <v>0</v>
      </c>
      <c r="B17" s="2">
        <v>1734</v>
      </c>
      <c r="D17">
        <v>39</v>
      </c>
      <c r="E17" s="2">
        <v>4586</v>
      </c>
    </row>
    <row r="18" spans="1:5" x14ac:dyDescent="0.25">
      <c r="A18">
        <v>0</v>
      </c>
      <c r="B18" s="2">
        <v>4238</v>
      </c>
      <c r="D18" s="2">
        <v>5739</v>
      </c>
      <c r="E18">
        <v>0</v>
      </c>
    </row>
    <row r="19" spans="1:5" x14ac:dyDescent="0.25">
      <c r="A19" s="2">
        <v>5723</v>
      </c>
      <c r="B19">
        <v>0</v>
      </c>
      <c r="D19" s="2">
        <v>3048</v>
      </c>
      <c r="E19">
        <v>0</v>
      </c>
    </row>
    <row r="20" spans="1:5" x14ac:dyDescent="0.25">
      <c r="A20" s="2">
        <v>3889</v>
      </c>
      <c r="B20">
        <v>0</v>
      </c>
      <c r="D20" s="2">
        <v>3890</v>
      </c>
      <c r="E20">
        <v>0</v>
      </c>
    </row>
    <row r="21" spans="1:5" x14ac:dyDescent="0.25">
      <c r="A21">
        <v>0</v>
      </c>
      <c r="B21" s="2">
        <v>4690</v>
      </c>
    </row>
    <row r="22" spans="1:5" x14ac:dyDescent="0.25">
      <c r="A22">
        <v>9</v>
      </c>
      <c r="B22" s="2">
        <v>3878</v>
      </c>
    </row>
    <row r="23" spans="1:5" x14ac:dyDescent="0.25">
      <c r="A23">
        <v>0</v>
      </c>
      <c r="B23" s="2">
        <v>4215</v>
      </c>
    </row>
    <row r="24" spans="1:5" x14ac:dyDescent="0.25">
      <c r="A24" s="2">
        <v>3658</v>
      </c>
      <c r="B24">
        <v>0</v>
      </c>
    </row>
    <row r="25" spans="1:5" x14ac:dyDescent="0.25">
      <c r="A25" s="2">
        <v>3580</v>
      </c>
      <c r="B25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K18" sqref="K18"/>
    </sheetView>
  </sheetViews>
  <sheetFormatPr defaultRowHeight="15" x14ac:dyDescent="0.25"/>
  <sheetData>
    <row r="1" spans="1:9" x14ac:dyDescent="0.25">
      <c r="A1" s="2">
        <v>4457</v>
      </c>
      <c r="B1">
        <v>0</v>
      </c>
      <c r="D1" s="2">
        <v>5873</v>
      </c>
      <c r="E1">
        <v>0</v>
      </c>
    </row>
    <row r="2" spans="1:9" x14ac:dyDescent="0.25">
      <c r="A2" s="2">
        <v>2566</v>
      </c>
      <c r="B2">
        <v>0</v>
      </c>
      <c r="D2" s="2">
        <v>3870</v>
      </c>
      <c r="E2">
        <v>0</v>
      </c>
    </row>
    <row r="3" spans="1:9" x14ac:dyDescent="0.25">
      <c r="A3">
        <v>0</v>
      </c>
      <c r="B3" s="2">
        <v>1879</v>
      </c>
      <c r="D3">
        <v>0</v>
      </c>
      <c r="E3" s="2">
        <v>2937</v>
      </c>
    </row>
    <row r="4" spans="1:9" x14ac:dyDescent="0.25">
      <c r="A4" s="2">
        <v>4567</v>
      </c>
      <c r="B4">
        <v>0</v>
      </c>
      <c r="D4" s="2">
        <v>6851</v>
      </c>
      <c r="E4">
        <v>0</v>
      </c>
    </row>
    <row r="5" spans="1:9" x14ac:dyDescent="0.25">
      <c r="A5" s="2">
        <v>4112</v>
      </c>
      <c r="B5">
        <v>0</v>
      </c>
      <c r="D5">
        <v>7</v>
      </c>
      <c r="E5" s="2">
        <v>2829</v>
      </c>
    </row>
    <row r="6" spans="1:9" x14ac:dyDescent="0.25">
      <c r="A6" s="2">
        <v>472</v>
      </c>
      <c r="B6">
        <v>0</v>
      </c>
      <c r="D6" s="2">
        <v>6507</v>
      </c>
      <c r="E6">
        <v>0</v>
      </c>
    </row>
    <row r="7" spans="1:9" x14ac:dyDescent="0.25">
      <c r="A7">
        <v>0</v>
      </c>
      <c r="B7" s="2">
        <v>2413</v>
      </c>
      <c r="D7" s="2">
        <v>4534</v>
      </c>
      <c r="E7">
        <v>0</v>
      </c>
    </row>
    <row r="8" spans="1:9" x14ac:dyDescent="0.25">
      <c r="A8" s="2">
        <v>4808</v>
      </c>
      <c r="B8">
        <v>0</v>
      </c>
      <c r="D8" s="2">
        <v>2953</v>
      </c>
      <c r="E8">
        <v>0</v>
      </c>
    </row>
    <row r="9" spans="1:9" x14ac:dyDescent="0.25">
      <c r="A9">
        <v>10</v>
      </c>
      <c r="B9" s="2">
        <v>3106</v>
      </c>
      <c r="D9">
        <v>0</v>
      </c>
      <c r="E9" s="2">
        <v>2193</v>
      </c>
    </row>
    <row r="10" spans="1:9" x14ac:dyDescent="0.25">
      <c r="A10">
        <v>25</v>
      </c>
      <c r="B10" s="2">
        <v>950</v>
      </c>
      <c r="D10" s="2">
        <v>4766</v>
      </c>
      <c r="E10">
        <v>24</v>
      </c>
    </row>
    <row r="11" spans="1:9" x14ac:dyDescent="0.25">
      <c r="A11" s="2">
        <v>2880</v>
      </c>
      <c r="B11">
        <v>0</v>
      </c>
      <c r="D11" s="2">
        <v>4989</v>
      </c>
      <c r="E11">
        <v>0</v>
      </c>
      <c r="H11">
        <f>SUM(A1:A2,A4:A6,A8,A11,A13:A14,A16,A19,A22,D1:D2,D4,D6:D8,D10:D11,D16,D19:D20,D22,D24:D25)</f>
        <v>107046</v>
      </c>
      <c r="I11">
        <f>SUM(B1:B2,B4:B6,B8,B11,B13:B14,B16,B19,B22,E1:E2,E4,E6:E8,E10:E11,E16,E19:E20,E22,E24:E25)</f>
        <v>87</v>
      </c>
    </row>
    <row r="12" spans="1:9" x14ac:dyDescent="0.25">
      <c r="A12">
        <v>10</v>
      </c>
      <c r="B12" s="2">
        <v>1756</v>
      </c>
      <c r="D12">
        <v>0</v>
      </c>
      <c r="E12" s="2">
        <v>1818</v>
      </c>
      <c r="H12">
        <f>SUM(A3,A7,A9:A10,A12,A15,A17:A18,A20:A21,D3,D5,D9,D12:D15,D17:D18,D21,A23:A25,D23)</f>
        <v>258</v>
      </c>
      <c r="I12">
        <f>SUM(B3,B7,B9:B10,B12,B15,B17:B18,B20:B21,E3,E5,E9,E12:E15,E17:E18,E21,B23:B25,E23)</f>
        <v>60056</v>
      </c>
    </row>
    <row r="13" spans="1:9" x14ac:dyDescent="0.25">
      <c r="A13" s="2">
        <v>4188</v>
      </c>
      <c r="B13">
        <v>0</v>
      </c>
      <c r="D13">
        <v>2</v>
      </c>
      <c r="E13" s="2">
        <v>1111</v>
      </c>
    </row>
    <row r="14" spans="1:9" x14ac:dyDescent="0.25">
      <c r="A14" s="2">
        <v>3917</v>
      </c>
      <c r="B14">
        <v>0</v>
      </c>
      <c r="D14">
        <v>0</v>
      </c>
      <c r="E14" s="2">
        <v>2035</v>
      </c>
    </row>
    <row r="15" spans="1:9" x14ac:dyDescent="0.25">
      <c r="A15">
        <v>1</v>
      </c>
      <c r="B15" s="2">
        <v>2411</v>
      </c>
      <c r="D15">
        <v>5</v>
      </c>
      <c r="E15" s="2">
        <v>3849</v>
      </c>
    </row>
    <row r="16" spans="1:9" x14ac:dyDescent="0.25">
      <c r="A16" s="2">
        <v>176</v>
      </c>
      <c r="B16">
        <v>63</v>
      </c>
      <c r="D16" s="2">
        <v>5391</v>
      </c>
      <c r="E16">
        <v>0</v>
      </c>
    </row>
    <row r="17" spans="1:5" x14ac:dyDescent="0.25">
      <c r="A17">
        <v>1</v>
      </c>
      <c r="B17" s="2">
        <v>4954</v>
      </c>
      <c r="D17">
        <v>0</v>
      </c>
      <c r="E17" s="2">
        <v>3109</v>
      </c>
    </row>
    <row r="18" spans="1:5" x14ac:dyDescent="0.25">
      <c r="A18">
        <v>1</v>
      </c>
      <c r="B18" s="2">
        <v>2513</v>
      </c>
      <c r="D18">
        <v>0</v>
      </c>
      <c r="E18" s="2">
        <v>1380</v>
      </c>
    </row>
    <row r="19" spans="1:5" x14ac:dyDescent="0.25">
      <c r="A19" s="2">
        <v>1754</v>
      </c>
      <c r="B19">
        <v>0</v>
      </c>
      <c r="D19" s="2">
        <v>4421</v>
      </c>
      <c r="E19">
        <v>0</v>
      </c>
    </row>
    <row r="20" spans="1:5" x14ac:dyDescent="0.25">
      <c r="A20">
        <v>2</v>
      </c>
      <c r="B20" s="2">
        <v>3081</v>
      </c>
      <c r="D20" s="2">
        <v>5298</v>
      </c>
      <c r="E20">
        <v>0</v>
      </c>
    </row>
    <row r="21" spans="1:5" x14ac:dyDescent="0.25">
      <c r="A21">
        <v>0</v>
      </c>
      <c r="B21" s="2">
        <v>3068</v>
      </c>
      <c r="D21">
        <v>10</v>
      </c>
      <c r="E21" s="2">
        <v>3280</v>
      </c>
    </row>
    <row r="22" spans="1:5" x14ac:dyDescent="0.25">
      <c r="A22" s="2">
        <v>4170</v>
      </c>
      <c r="B22">
        <v>0</v>
      </c>
      <c r="D22" s="2">
        <v>3988</v>
      </c>
      <c r="E22">
        <v>0</v>
      </c>
    </row>
    <row r="23" spans="1:5" x14ac:dyDescent="0.25">
      <c r="A23">
        <v>0</v>
      </c>
      <c r="B23" s="2">
        <v>2180</v>
      </c>
      <c r="D23">
        <v>1</v>
      </c>
      <c r="E23" s="2">
        <v>3551</v>
      </c>
    </row>
    <row r="24" spans="1:5" x14ac:dyDescent="0.25">
      <c r="A24">
        <v>183</v>
      </c>
      <c r="B24" s="2">
        <v>2148</v>
      </c>
      <c r="D24" s="2">
        <v>5570</v>
      </c>
      <c r="E24">
        <v>0</v>
      </c>
    </row>
    <row r="25" spans="1:5" x14ac:dyDescent="0.25">
      <c r="A25">
        <v>0</v>
      </c>
      <c r="B25" s="2">
        <v>1505</v>
      </c>
      <c r="D25" s="2">
        <v>3968</v>
      </c>
      <c r="E2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3"/>
  <sheetViews>
    <sheetView tabSelected="1" workbookViewId="0">
      <selection activeCell="O18" sqref="O18"/>
    </sheetView>
  </sheetViews>
  <sheetFormatPr defaultRowHeight="15" x14ac:dyDescent="0.25"/>
  <cols>
    <col min="2" max="2" width="11.42578125" customWidth="1"/>
  </cols>
  <sheetData>
    <row r="2" spans="2:15" x14ac:dyDescent="0.25">
      <c r="B2" t="s">
        <v>20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32</v>
      </c>
      <c r="K2" t="s">
        <v>9</v>
      </c>
      <c r="M2" t="s">
        <v>19</v>
      </c>
      <c r="N2" t="s">
        <v>17</v>
      </c>
      <c r="O2" t="s">
        <v>18</v>
      </c>
    </row>
    <row r="3" spans="2:15" x14ac:dyDescent="0.25">
      <c r="B3" t="s">
        <v>21</v>
      </c>
      <c r="C3">
        <v>48274</v>
      </c>
      <c r="D3">
        <v>44942</v>
      </c>
      <c r="E3">
        <v>15201</v>
      </c>
      <c r="F3">
        <v>59030</v>
      </c>
      <c r="G3">
        <f>C3/(C3+F3)</f>
        <v>0.44988071274137031</v>
      </c>
      <c r="H3">
        <f>E3/(E3+D3)</f>
        <v>0.2527476181766789</v>
      </c>
      <c r="I3">
        <f>C3/(C3+E3)</f>
        <v>0.76051988972036233</v>
      </c>
      <c r="J3">
        <f>2*G3*I3/(G3+I3)</f>
        <v>0.56533882971559735</v>
      </c>
      <c r="K3">
        <f>SUM(C3:D3)/SUM(C3:F3)</f>
        <v>0.5566895793892993</v>
      </c>
      <c r="M3">
        <f>SUM(C3:D3)</f>
        <v>93216</v>
      </c>
      <c r="N3">
        <f>SUM(E3:F3)</f>
        <v>74231</v>
      </c>
      <c r="O3">
        <f>SUM(M3:N3)</f>
        <v>167447</v>
      </c>
    </row>
    <row r="4" spans="2:15" x14ac:dyDescent="0.25">
      <c r="B4" t="s">
        <v>22</v>
      </c>
      <c r="C4">
        <v>107217</v>
      </c>
      <c r="D4">
        <v>41891</v>
      </c>
      <c r="E4">
        <v>18252</v>
      </c>
      <c r="F4">
        <v>87</v>
      </c>
      <c r="G4">
        <f t="shared" ref="G4:G13" si="0">C4/(C4+F4)</f>
        <v>0.9991892194140013</v>
      </c>
      <c r="H4">
        <f t="shared" ref="H4:H13" si="1">E4/(E4+D4)</f>
        <v>0.30347671383203367</v>
      </c>
      <c r="I4">
        <f t="shared" ref="I4:I13" si="2">C4/(C4+E4)</f>
        <v>0.85452980417473634</v>
      </c>
      <c r="J4">
        <f t="shared" ref="J4:J13" si="3">2*G4*I4/(G4+I4)</f>
        <v>0.92121508937892282</v>
      </c>
      <c r="K4">
        <f t="shared" ref="K4:K13" si="4">SUM(C4:D4)/SUM(C4:F4)</f>
        <v>0.89047877835971978</v>
      </c>
      <c r="M4">
        <f t="shared" ref="M4:M13" si="5">SUM(C4:D4)</f>
        <v>149108</v>
      </c>
      <c r="N4">
        <f t="shared" ref="N4:N13" si="6">SUM(E4:F4)</f>
        <v>18339</v>
      </c>
      <c r="O4">
        <f>SUM(M4:N4)</f>
        <v>167447</v>
      </c>
    </row>
    <row r="5" spans="2:15" x14ac:dyDescent="0.25">
      <c r="B5" t="s">
        <v>23</v>
      </c>
      <c r="C5">
        <v>106707</v>
      </c>
      <c r="D5">
        <v>59148</v>
      </c>
      <c r="E5">
        <v>995</v>
      </c>
      <c r="F5">
        <v>597</v>
      </c>
      <c r="G5">
        <f t="shared" si="0"/>
        <v>0.99443636770297472</v>
      </c>
      <c r="H5">
        <f t="shared" si="1"/>
        <v>1.6543903696190746E-2</v>
      </c>
      <c r="I5">
        <f t="shared" si="2"/>
        <v>0.99076154574659714</v>
      </c>
      <c r="J5">
        <f t="shared" si="3"/>
        <v>0.99259555547287048</v>
      </c>
      <c r="K5">
        <f t="shared" si="4"/>
        <v>0.99049251404922156</v>
      </c>
      <c r="M5">
        <f t="shared" si="5"/>
        <v>165855</v>
      </c>
      <c r="N5">
        <f t="shared" si="6"/>
        <v>1592</v>
      </c>
      <c r="O5">
        <f>SUM(M5:N5)</f>
        <v>167447</v>
      </c>
    </row>
    <row r="6" spans="2:15" x14ac:dyDescent="0.25">
      <c r="B6" t="s">
        <v>24</v>
      </c>
      <c r="C6">
        <v>106351</v>
      </c>
      <c r="D6">
        <v>56734</v>
      </c>
      <c r="E6">
        <v>3409</v>
      </c>
      <c r="F6">
        <v>953</v>
      </c>
      <c r="G6">
        <f t="shared" si="0"/>
        <v>0.9911186908223365</v>
      </c>
      <c r="H6">
        <f t="shared" si="1"/>
        <v>5.668157557820528E-2</v>
      </c>
      <c r="I6">
        <f t="shared" si="2"/>
        <v>0.96894132653061227</v>
      </c>
      <c r="J6">
        <f t="shared" si="3"/>
        <v>0.97990454428187068</v>
      </c>
      <c r="K6">
        <f t="shared" si="4"/>
        <v>0.97394996625798014</v>
      </c>
      <c r="M6">
        <f t="shared" si="5"/>
        <v>163085</v>
      </c>
      <c r="N6">
        <f t="shared" si="6"/>
        <v>4362</v>
      </c>
      <c r="O6">
        <f>SUM(M6:N6)</f>
        <v>167447</v>
      </c>
    </row>
    <row r="7" spans="2:15" x14ac:dyDescent="0.25">
      <c r="B7" t="s">
        <v>25</v>
      </c>
      <c r="C7">
        <v>106233</v>
      </c>
      <c r="D7">
        <v>60078</v>
      </c>
      <c r="E7">
        <v>65</v>
      </c>
      <c r="F7">
        <v>1071</v>
      </c>
      <c r="G7">
        <f t="shared" si="0"/>
        <v>0.99001901140684412</v>
      </c>
      <c r="H7">
        <f t="shared" si="1"/>
        <v>1.0807575278918577E-3</v>
      </c>
      <c r="I7">
        <f t="shared" si="2"/>
        <v>0.99938851154302055</v>
      </c>
      <c r="J7">
        <f t="shared" si="3"/>
        <v>0.99468169773691251</v>
      </c>
      <c r="K7">
        <f t="shared" si="4"/>
        <v>0.99321576379391685</v>
      </c>
      <c r="M7">
        <f t="shared" si="5"/>
        <v>166311</v>
      </c>
      <c r="N7">
        <f t="shared" si="6"/>
        <v>1136</v>
      </c>
      <c r="O7">
        <f>SUM(M7:N7)</f>
        <v>167447</v>
      </c>
    </row>
    <row r="8" spans="2:15" x14ac:dyDescent="0.25">
      <c r="B8" t="s">
        <v>26</v>
      </c>
      <c r="C8">
        <v>107027</v>
      </c>
      <c r="D8">
        <v>59144</v>
      </c>
      <c r="E8">
        <v>999</v>
      </c>
      <c r="F8">
        <v>277</v>
      </c>
      <c r="G8">
        <f t="shared" si="0"/>
        <v>0.99741854916871686</v>
      </c>
      <c r="H8">
        <f t="shared" si="1"/>
        <v>1.6610411851753323E-2</v>
      </c>
      <c r="I8">
        <f t="shared" si="2"/>
        <v>0.99075222631588689</v>
      </c>
      <c r="J8">
        <f t="shared" si="3"/>
        <v>0.99407421167510324</v>
      </c>
      <c r="K8">
        <f t="shared" si="4"/>
        <v>0.99237967834598406</v>
      </c>
      <c r="M8">
        <f t="shared" si="5"/>
        <v>166171</v>
      </c>
      <c r="N8">
        <f t="shared" si="6"/>
        <v>1276</v>
      </c>
      <c r="O8">
        <f>SUM(M8:N8)</f>
        <v>167447</v>
      </c>
    </row>
    <row r="9" spans="2:15" x14ac:dyDescent="0.25">
      <c r="B9" t="s">
        <v>27</v>
      </c>
      <c r="C9">
        <v>106813</v>
      </c>
      <c r="D9">
        <v>60143</v>
      </c>
      <c r="E9">
        <v>0</v>
      </c>
      <c r="F9">
        <v>491</v>
      </c>
      <c r="G9">
        <f t="shared" si="0"/>
        <v>0.99542421531350178</v>
      </c>
      <c r="H9">
        <f t="shared" si="1"/>
        <v>0</v>
      </c>
      <c r="I9">
        <f t="shared" si="2"/>
        <v>1</v>
      </c>
      <c r="J9">
        <f t="shared" si="3"/>
        <v>0.9977068612020531</v>
      </c>
      <c r="K9">
        <f t="shared" si="4"/>
        <v>0.99706772889332151</v>
      </c>
      <c r="M9">
        <f t="shared" si="5"/>
        <v>166956</v>
      </c>
      <c r="N9">
        <f t="shared" si="6"/>
        <v>491</v>
      </c>
      <c r="O9">
        <f>SUM(M9:N9)</f>
        <v>167447</v>
      </c>
    </row>
    <row r="10" spans="2:15" x14ac:dyDescent="0.25">
      <c r="B10" t="s">
        <v>28</v>
      </c>
      <c r="C10">
        <v>106525</v>
      </c>
      <c r="D10">
        <v>60143</v>
      </c>
      <c r="E10">
        <v>0</v>
      </c>
      <c r="F10">
        <v>779</v>
      </c>
      <c r="G10">
        <f t="shared" si="0"/>
        <v>0.9927402519943338</v>
      </c>
      <c r="H10">
        <f t="shared" si="1"/>
        <v>0</v>
      </c>
      <c r="I10">
        <f t="shared" si="2"/>
        <v>1</v>
      </c>
      <c r="J10">
        <f t="shared" si="3"/>
        <v>0.99635690201048499</v>
      </c>
      <c r="K10">
        <f t="shared" si="4"/>
        <v>0.99534778168614546</v>
      </c>
      <c r="M10">
        <f t="shared" si="5"/>
        <v>166668</v>
      </c>
      <c r="N10">
        <f t="shared" si="6"/>
        <v>779</v>
      </c>
      <c r="O10">
        <f>SUM(M10:N10)</f>
        <v>167447</v>
      </c>
    </row>
    <row r="11" spans="2:15" x14ac:dyDescent="0.25">
      <c r="B11" t="s">
        <v>29</v>
      </c>
      <c r="C11">
        <v>107072</v>
      </c>
      <c r="D11">
        <v>60143</v>
      </c>
      <c r="E11">
        <v>0</v>
      </c>
      <c r="F11">
        <v>232</v>
      </c>
      <c r="G11">
        <f t="shared" si="0"/>
        <v>0.99783791843733693</v>
      </c>
      <c r="H11">
        <f t="shared" si="1"/>
        <v>0</v>
      </c>
      <c r="I11">
        <f t="shared" si="2"/>
        <v>1</v>
      </c>
      <c r="J11">
        <f t="shared" si="3"/>
        <v>0.99891778930477293</v>
      </c>
      <c r="K11">
        <f t="shared" si="4"/>
        <v>0.99861448697199706</v>
      </c>
      <c r="M11">
        <f t="shared" si="5"/>
        <v>167215</v>
      </c>
      <c r="N11">
        <f t="shared" si="6"/>
        <v>232</v>
      </c>
      <c r="O11">
        <f>SUM(M11:N11)</f>
        <v>167447</v>
      </c>
    </row>
    <row r="12" spans="2:15" x14ac:dyDescent="0.25">
      <c r="B12" t="s">
        <v>30</v>
      </c>
      <c r="C12">
        <v>107175</v>
      </c>
      <c r="D12">
        <v>58761</v>
      </c>
      <c r="E12">
        <v>1382</v>
      </c>
      <c r="F12">
        <v>129</v>
      </c>
      <c r="G12">
        <f t="shared" si="0"/>
        <v>0.99879780809662266</v>
      </c>
      <c r="H12">
        <f t="shared" si="1"/>
        <v>2.297856774686996E-2</v>
      </c>
      <c r="I12">
        <f t="shared" si="2"/>
        <v>0.98726936079663219</v>
      </c>
      <c r="J12">
        <f t="shared" si="3"/>
        <v>0.99300012508049162</v>
      </c>
      <c r="K12">
        <f t="shared" si="4"/>
        <v>0.99097624920123983</v>
      </c>
      <c r="M12">
        <f t="shared" si="5"/>
        <v>165936</v>
      </c>
      <c r="N12">
        <f t="shared" si="6"/>
        <v>1511</v>
      </c>
      <c r="O12">
        <f>SUM(M12:N12)</f>
        <v>167447</v>
      </c>
    </row>
    <row r="13" spans="2:15" x14ac:dyDescent="0.25">
      <c r="B13" t="s">
        <v>31</v>
      </c>
      <c r="C13">
        <v>107046</v>
      </c>
      <c r="D13">
        <v>60056</v>
      </c>
      <c r="E13">
        <v>87</v>
      </c>
      <c r="F13">
        <v>258</v>
      </c>
      <c r="G13">
        <f t="shared" si="0"/>
        <v>0.99759561619324533</v>
      </c>
      <c r="H13">
        <f t="shared" si="1"/>
        <v>1.4465523834860249E-3</v>
      </c>
      <c r="I13">
        <f t="shared" si="2"/>
        <v>0.99918792528912659</v>
      </c>
      <c r="J13">
        <f t="shared" si="3"/>
        <v>0.99839113585808414</v>
      </c>
      <c r="K13">
        <f t="shared" si="4"/>
        <v>0.9979396465747371</v>
      </c>
      <c r="M13">
        <f t="shared" si="5"/>
        <v>167102</v>
      </c>
      <c r="N13">
        <f t="shared" si="6"/>
        <v>345</v>
      </c>
      <c r="O13">
        <f>SUM(M13:N13)</f>
        <v>167447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G13" sqref="G13"/>
    </sheetView>
  </sheetViews>
  <sheetFormatPr defaultRowHeight="15" x14ac:dyDescent="0.25"/>
  <sheetData>
    <row r="1" spans="1:2" x14ac:dyDescent="0.25">
      <c r="A1">
        <v>48274</v>
      </c>
      <c r="B1">
        <v>15201</v>
      </c>
    </row>
    <row r="2" spans="1:2" x14ac:dyDescent="0.25">
      <c r="A2">
        <v>59030</v>
      </c>
      <c r="B2">
        <v>44942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15" sqref="F15"/>
    </sheetView>
  </sheetViews>
  <sheetFormatPr defaultRowHeight="15" x14ac:dyDescent="0.25"/>
  <sheetData>
    <row r="1" spans="1:6" x14ac:dyDescent="0.25">
      <c r="A1" s="2">
        <v>30555</v>
      </c>
      <c r="B1">
        <v>12365</v>
      </c>
    </row>
    <row r="2" spans="1:6" x14ac:dyDescent="0.25">
      <c r="A2">
        <v>58</v>
      </c>
      <c r="B2" s="2">
        <v>26723</v>
      </c>
    </row>
    <row r="3" spans="1:6" x14ac:dyDescent="0.25">
      <c r="A3">
        <v>29</v>
      </c>
      <c r="B3" s="2">
        <v>15168</v>
      </c>
    </row>
    <row r="4" spans="1:6" x14ac:dyDescent="0.25">
      <c r="A4" s="2">
        <v>34909</v>
      </c>
      <c r="B4">
        <v>5854</v>
      </c>
    </row>
    <row r="5" spans="1:6" x14ac:dyDescent="0.25">
      <c r="A5" s="2">
        <v>41753</v>
      </c>
      <c r="B5">
        <v>33</v>
      </c>
    </row>
    <row r="7" spans="1:6" x14ac:dyDescent="0.25">
      <c r="E7">
        <f>SUM(A1,A4,A5)</f>
        <v>107217</v>
      </c>
      <c r="F7">
        <f>SUM(B1,B4,B5)</f>
        <v>18252</v>
      </c>
    </row>
    <row r="8" spans="1:6" x14ac:dyDescent="0.25">
      <c r="E8">
        <f>SUM(A2,A3)</f>
        <v>87</v>
      </c>
      <c r="F8">
        <f>SUM(B2,B3)</f>
        <v>41891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F10" sqref="F10"/>
    </sheetView>
  </sheetViews>
  <sheetFormatPr defaultRowHeight="15" x14ac:dyDescent="0.25"/>
  <sheetData>
    <row r="1" spans="1:5" x14ac:dyDescent="0.25">
      <c r="A1">
        <v>0</v>
      </c>
      <c r="B1" s="2">
        <v>11336</v>
      </c>
    </row>
    <row r="2" spans="1:5" x14ac:dyDescent="0.25">
      <c r="A2">
        <v>30</v>
      </c>
      <c r="B2" s="2">
        <v>15069</v>
      </c>
    </row>
    <row r="3" spans="1:5" x14ac:dyDescent="0.25">
      <c r="A3" s="2">
        <v>19765</v>
      </c>
      <c r="B3">
        <v>0</v>
      </c>
    </row>
    <row r="4" spans="1:5" x14ac:dyDescent="0.25">
      <c r="A4">
        <v>19</v>
      </c>
      <c r="B4" s="2">
        <v>8835</v>
      </c>
    </row>
    <row r="5" spans="1:5" x14ac:dyDescent="0.25">
      <c r="A5" s="2">
        <v>40533</v>
      </c>
      <c r="B5">
        <v>132</v>
      </c>
    </row>
    <row r="6" spans="1:5" x14ac:dyDescent="0.25">
      <c r="A6">
        <v>514</v>
      </c>
      <c r="B6" s="2">
        <v>7869</v>
      </c>
      <c r="D6">
        <f>SUM(A3,A5,A7:A9)</f>
        <v>106707</v>
      </c>
      <c r="E6">
        <f>SUM(B3,B5,B7:B9)</f>
        <v>995</v>
      </c>
    </row>
    <row r="7" spans="1:5" x14ac:dyDescent="0.25">
      <c r="A7" s="2">
        <v>15028</v>
      </c>
      <c r="B7">
        <v>863</v>
      </c>
      <c r="D7">
        <f>SUM(A1:A2,A4,A6,A10)</f>
        <v>597</v>
      </c>
      <c r="E7">
        <f>SUM(B1:B2,B4,B6,B10)</f>
        <v>59148</v>
      </c>
    </row>
    <row r="8" spans="1:5" x14ac:dyDescent="0.25">
      <c r="A8" s="2">
        <v>22512</v>
      </c>
      <c r="B8">
        <v>0</v>
      </c>
    </row>
    <row r="9" spans="1:5" x14ac:dyDescent="0.25">
      <c r="A9" s="2">
        <v>8869</v>
      </c>
      <c r="B9">
        <v>0</v>
      </c>
    </row>
    <row r="10" spans="1:5" x14ac:dyDescent="0.25">
      <c r="A10">
        <v>34</v>
      </c>
      <c r="B10" s="2">
        <v>16039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J14" sqref="J14"/>
    </sheetView>
  </sheetViews>
  <sheetFormatPr defaultRowHeight="15" x14ac:dyDescent="0.25"/>
  <sheetData>
    <row r="1" spans="1:5" x14ac:dyDescent="0.25">
      <c r="A1">
        <v>13</v>
      </c>
      <c r="B1" s="2">
        <v>9631</v>
      </c>
    </row>
    <row r="2" spans="1:5" x14ac:dyDescent="0.25">
      <c r="A2">
        <v>48</v>
      </c>
      <c r="B2" s="2">
        <v>5242</v>
      </c>
    </row>
    <row r="3" spans="1:5" x14ac:dyDescent="0.25">
      <c r="A3" s="2">
        <v>18653</v>
      </c>
      <c r="B3">
        <v>1259</v>
      </c>
    </row>
    <row r="4" spans="1:5" x14ac:dyDescent="0.25">
      <c r="A4" s="2">
        <v>9864</v>
      </c>
      <c r="B4">
        <v>1</v>
      </c>
    </row>
    <row r="5" spans="1:5" x14ac:dyDescent="0.25">
      <c r="A5">
        <v>13</v>
      </c>
      <c r="B5" s="2">
        <v>6430</v>
      </c>
    </row>
    <row r="6" spans="1:5" x14ac:dyDescent="0.25">
      <c r="A6" s="2">
        <v>16506</v>
      </c>
      <c r="B6">
        <v>0</v>
      </c>
    </row>
    <row r="7" spans="1:5" x14ac:dyDescent="0.25">
      <c r="A7">
        <v>25</v>
      </c>
      <c r="B7" s="2">
        <v>12805</v>
      </c>
      <c r="D7">
        <f>SUM(A3:A4,A6,A8:A10,A15)</f>
        <v>106351</v>
      </c>
      <c r="E7">
        <f>SUM(B3:B4,B6,B8:B10,B15)</f>
        <v>3409</v>
      </c>
    </row>
    <row r="8" spans="1:5" x14ac:dyDescent="0.25">
      <c r="A8" s="2">
        <v>21885</v>
      </c>
      <c r="B8">
        <v>1137</v>
      </c>
      <c r="D8">
        <f>SUM(A1:A2,A5,A7,A11:A14)</f>
        <v>953</v>
      </c>
      <c r="E8">
        <f>SUM(B1:B2,B5,B7,B11:B14)</f>
        <v>56734</v>
      </c>
    </row>
    <row r="9" spans="1:5" x14ac:dyDescent="0.25">
      <c r="A9" s="2">
        <v>21504</v>
      </c>
      <c r="B9">
        <v>0</v>
      </c>
    </row>
    <row r="10" spans="1:5" x14ac:dyDescent="0.25">
      <c r="A10" s="2">
        <v>8205</v>
      </c>
      <c r="B10">
        <v>1012</v>
      </c>
    </row>
    <row r="11" spans="1:5" x14ac:dyDescent="0.25">
      <c r="A11">
        <v>18</v>
      </c>
      <c r="B11" s="2">
        <v>8516</v>
      </c>
    </row>
    <row r="12" spans="1:5" x14ac:dyDescent="0.25">
      <c r="A12">
        <v>2</v>
      </c>
      <c r="B12" s="2">
        <v>7309</v>
      </c>
    </row>
    <row r="13" spans="1:5" x14ac:dyDescent="0.25">
      <c r="A13">
        <v>0</v>
      </c>
      <c r="B13" s="2">
        <v>4167</v>
      </c>
    </row>
    <row r="14" spans="1:5" x14ac:dyDescent="0.25">
      <c r="A14">
        <v>834</v>
      </c>
      <c r="B14" s="2">
        <v>2634</v>
      </c>
    </row>
    <row r="15" spans="1:5" x14ac:dyDescent="0.25">
      <c r="A15" s="2">
        <v>9734</v>
      </c>
      <c r="B1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N19" sqref="N19"/>
    </sheetView>
  </sheetViews>
  <sheetFormatPr defaultRowHeight="15" x14ac:dyDescent="0.25"/>
  <sheetData>
    <row r="1" spans="1:6" x14ac:dyDescent="0.25">
      <c r="A1" s="2">
        <v>7699</v>
      </c>
      <c r="B1">
        <v>0</v>
      </c>
    </row>
    <row r="2" spans="1:6" x14ac:dyDescent="0.25">
      <c r="A2">
        <v>753</v>
      </c>
      <c r="B2" s="2">
        <v>951</v>
      </c>
    </row>
    <row r="3" spans="1:6" x14ac:dyDescent="0.25">
      <c r="A3">
        <v>275</v>
      </c>
      <c r="B3" s="2">
        <v>7467</v>
      </c>
    </row>
    <row r="4" spans="1:6" x14ac:dyDescent="0.25">
      <c r="A4">
        <v>12</v>
      </c>
      <c r="B4" s="2">
        <v>8961</v>
      </c>
    </row>
    <row r="5" spans="1:6" x14ac:dyDescent="0.25">
      <c r="A5" s="2">
        <v>7898</v>
      </c>
      <c r="B5">
        <v>0</v>
      </c>
    </row>
    <row r="6" spans="1:6" x14ac:dyDescent="0.25">
      <c r="A6" s="2">
        <v>8700</v>
      </c>
      <c r="B6">
        <v>62</v>
      </c>
    </row>
    <row r="7" spans="1:6" x14ac:dyDescent="0.25">
      <c r="A7" s="2">
        <v>5820</v>
      </c>
      <c r="B7">
        <v>0</v>
      </c>
      <c r="E7">
        <f>SUM(A1,A5:A9,A13:A14,A18:A20)</f>
        <v>106233</v>
      </c>
      <c r="F7">
        <f>SUM(B1,B5:B9,B13:B14,B18:B20)</f>
        <v>65</v>
      </c>
    </row>
    <row r="8" spans="1:6" x14ac:dyDescent="0.25">
      <c r="A8" s="2">
        <v>12283</v>
      </c>
      <c r="B8">
        <v>0</v>
      </c>
      <c r="E8">
        <f>SUM(A2:A4,A10:A12,A15:A17)</f>
        <v>1071</v>
      </c>
      <c r="F8">
        <f>SUM(B2:B4,B10:B12,B15:B17)</f>
        <v>60078</v>
      </c>
    </row>
    <row r="9" spans="1:6" x14ac:dyDescent="0.25">
      <c r="A9" s="2">
        <v>9079</v>
      </c>
      <c r="B9">
        <v>0</v>
      </c>
    </row>
    <row r="10" spans="1:6" x14ac:dyDescent="0.25">
      <c r="A10">
        <v>5</v>
      </c>
      <c r="B10" s="2">
        <v>3086</v>
      </c>
    </row>
    <row r="11" spans="1:6" x14ac:dyDescent="0.25">
      <c r="A11">
        <v>0</v>
      </c>
      <c r="B11" s="2">
        <v>10889</v>
      </c>
    </row>
    <row r="12" spans="1:6" x14ac:dyDescent="0.25">
      <c r="A12">
        <v>1</v>
      </c>
      <c r="B12" s="2">
        <v>5253</v>
      </c>
    </row>
    <row r="13" spans="1:6" x14ac:dyDescent="0.25">
      <c r="A13" s="2">
        <v>7923</v>
      </c>
      <c r="B13">
        <v>0</v>
      </c>
    </row>
    <row r="14" spans="1:6" x14ac:dyDescent="0.25">
      <c r="A14" s="2">
        <v>12969</v>
      </c>
      <c r="B14">
        <v>0</v>
      </c>
    </row>
    <row r="15" spans="1:6" x14ac:dyDescent="0.25">
      <c r="A15">
        <v>11</v>
      </c>
      <c r="B15" s="2">
        <v>3364</v>
      </c>
    </row>
    <row r="16" spans="1:6" x14ac:dyDescent="0.25">
      <c r="A16">
        <v>4</v>
      </c>
      <c r="B16" s="2">
        <v>6862</v>
      </c>
    </row>
    <row r="17" spans="1:2" x14ac:dyDescent="0.25">
      <c r="A17">
        <v>10</v>
      </c>
      <c r="B17" s="2">
        <v>13245</v>
      </c>
    </row>
    <row r="18" spans="1:2" x14ac:dyDescent="0.25">
      <c r="A18" s="2">
        <v>16172</v>
      </c>
      <c r="B18">
        <v>0</v>
      </c>
    </row>
    <row r="19" spans="1:2" x14ac:dyDescent="0.25">
      <c r="A19" s="2">
        <v>7378</v>
      </c>
      <c r="B19">
        <v>0</v>
      </c>
    </row>
    <row r="20" spans="1:2" x14ac:dyDescent="0.25">
      <c r="A20" s="2">
        <v>10312</v>
      </c>
      <c r="B20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G17" sqref="G17"/>
    </sheetView>
  </sheetViews>
  <sheetFormatPr defaultRowHeight="15" x14ac:dyDescent="0.25"/>
  <sheetData>
    <row r="1" spans="1:6" x14ac:dyDescent="0.25">
      <c r="A1" s="2">
        <v>4886</v>
      </c>
      <c r="B1">
        <v>0</v>
      </c>
    </row>
    <row r="2" spans="1:6" x14ac:dyDescent="0.25">
      <c r="A2" s="2">
        <v>5306</v>
      </c>
      <c r="B2">
        <v>0</v>
      </c>
    </row>
    <row r="3" spans="1:6" x14ac:dyDescent="0.25">
      <c r="A3" s="2">
        <v>5296</v>
      </c>
      <c r="B3">
        <v>0</v>
      </c>
    </row>
    <row r="4" spans="1:6" x14ac:dyDescent="0.25">
      <c r="A4" s="2">
        <v>12241</v>
      </c>
      <c r="B4">
        <v>0</v>
      </c>
    </row>
    <row r="5" spans="1:6" x14ac:dyDescent="0.25">
      <c r="A5" s="2">
        <v>8270</v>
      </c>
      <c r="B5">
        <v>0</v>
      </c>
    </row>
    <row r="6" spans="1:6" x14ac:dyDescent="0.25">
      <c r="A6" s="2">
        <v>7626</v>
      </c>
      <c r="B6">
        <v>0</v>
      </c>
    </row>
    <row r="7" spans="1:6" x14ac:dyDescent="0.25">
      <c r="A7">
        <v>18</v>
      </c>
      <c r="B7" s="2">
        <v>8913</v>
      </c>
    </row>
    <row r="8" spans="1:6" x14ac:dyDescent="0.25">
      <c r="A8">
        <v>5</v>
      </c>
      <c r="B8" s="2">
        <v>3086</v>
      </c>
    </row>
    <row r="9" spans="1:6" x14ac:dyDescent="0.25">
      <c r="A9">
        <v>0</v>
      </c>
      <c r="B9" s="2">
        <v>10752</v>
      </c>
    </row>
    <row r="10" spans="1:6" x14ac:dyDescent="0.25">
      <c r="A10">
        <v>239</v>
      </c>
      <c r="B10" s="2">
        <v>7261</v>
      </c>
    </row>
    <row r="11" spans="1:6" x14ac:dyDescent="0.25">
      <c r="A11" s="2">
        <v>3263</v>
      </c>
      <c r="B11">
        <v>0</v>
      </c>
    </row>
    <row r="12" spans="1:6" x14ac:dyDescent="0.25">
      <c r="A12">
        <v>4</v>
      </c>
      <c r="B12" s="2">
        <v>8958</v>
      </c>
      <c r="E12">
        <f>SUM(A1:A6,A11,A13:A14,A17:A21,A24:A25)</f>
        <v>107027</v>
      </c>
      <c r="F12">
        <f>SUM(B1:B6,B11,B13:B14,B17:B21,B24:B25)</f>
        <v>999</v>
      </c>
    </row>
    <row r="13" spans="1:6" x14ac:dyDescent="0.25">
      <c r="A13" s="2">
        <v>3185</v>
      </c>
      <c r="B13">
        <v>944</v>
      </c>
      <c r="E13">
        <f>SUM(A7:A10,A12,A15:A16,A22:A23)</f>
        <v>277</v>
      </c>
      <c r="F13">
        <f>SUM(B7:B10,B12,B15:B16,B22:B23)</f>
        <v>59144</v>
      </c>
    </row>
    <row r="14" spans="1:6" x14ac:dyDescent="0.25">
      <c r="A14" s="2">
        <v>8138</v>
      </c>
      <c r="B14">
        <v>0</v>
      </c>
    </row>
    <row r="15" spans="1:6" x14ac:dyDescent="0.25">
      <c r="A15">
        <v>1</v>
      </c>
      <c r="B15" s="2">
        <v>5253</v>
      </c>
    </row>
    <row r="16" spans="1:6" x14ac:dyDescent="0.25">
      <c r="A16">
        <v>0</v>
      </c>
      <c r="B16" s="2">
        <v>4679</v>
      </c>
    </row>
    <row r="17" spans="1:2" x14ac:dyDescent="0.25">
      <c r="A17" s="2">
        <v>3000</v>
      </c>
      <c r="B17">
        <v>0</v>
      </c>
    </row>
    <row r="18" spans="1:2" x14ac:dyDescent="0.25">
      <c r="A18" s="2">
        <v>7739</v>
      </c>
      <c r="B18">
        <v>0</v>
      </c>
    </row>
    <row r="19" spans="1:2" x14ac:dyDescent="0.25">
      <c r="A19" s="2">
        <v>5818</v>
      </c>
      <c r="B19">
        <v>0</v>
      </c>
    </row>
    <row r="20" spans="1:2" x14ac:dyDescent="0.25">
      <c r="A20" s="2">
        <v>12551</v>
      </c>
      <c r="B20">
        <v>0</v>
      </c>
    </row>
    <row r="21" spans="1:2" x14ac:dyDescent="0.25">
      <c r="A21" s="2">
        <v>6067</v>
      </c>
      <c r="B21">
        <v>0</v>
      </c>
    </row>
    <row r="22" spans="1:2" x14ac:dyDescent="0.25">
      <c r="A22">
        <v>9</v>
      </c>
      <c r="B22" s="2">
        <v>3380</v>
      </c>
    </row>
    <row r="23" spans="1:2" x14ac:dyDescent="0.25">
      <c r="A23">
        <v>1</v>
      </c>
      <c r="B23" s="2">
        <v>6862</v>
      </c>
    </row>
    <row r="24" spans="1:2" x14ac:dyDescent="0.25">
      <c r="A24" s="2">
        <v>6375</v>
      </c>
      <c r="B24">
        <v>0</v>
      </c>
    </row>
    <row r="25" spans="1:2" x14ac:dyDescent="0.25">
      <c r="A25" s="2">
        <v>7266</v>
      </c>
      <c r="B25">
        <v>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A5" workbookViewId="0">
      <selection activeCell="L24" sqref="L24"/>
    </sheetView>
  </sheetViews>
  <sheetFormatPr defaultRowHeight="15" x14ac:dyDescent="0.25"/>
  <sheetData>
    <row r="1" spans="1:2" x14ac:dyDescent="0.25">
      <c r="A1" s="3">
        <v>332</v>
      </c>
      <c r="B1" s="2">
        <v>2420</v>
      </c>
    </row>
    <row r="2" spans="1:2" x14ac:dyDescent="0.25">
      <c r="A2">
        <v>0</v>
      </c>
      <c r="B2" s="2">
        <v>3524</v>
      </c>
    </row>
    <row r="3" spans="1:2" x14ac:dyDescent="0.25">
      <c r="A3" s="2">
        <v>4762</v>
      </c>
      <c r="B3">
        <v>0</v>
      </c>
    </row>
    <row r="4" spans="1:2" x14ac:dyDescent="0.25">
      <c r="A4">
        <v>16</v>
      </c>
      <c r="B4" s="2">
        <v>5958</v>
      </c>
    </row>
    <row r="5" spans="1:2" x14ac:dyDescent="0.25">
      <c r="A5">
        <v>40</v>
      </c>
      <c r="B5" s="2">
        <v>6317</v>
      </c>
    </row>
    <row r="6" spans="1:2" x14ac:dyDescent="0.25">
      <c r="A6" s="2">
        <v>7532</v>
      </c>
      <c r="B6">
        <v>0</v>
      </c>
    </row>
    <row r="7" spans="1:2" x14ac:dyDescent="0.25">
      <c r="A7" s="2">
        <v>13457</v>
      </c>
      <c r="B7">
        <v>0</v>
      </c>
    </row>
    <row r="8" spans="1:2" x14ac:dyDescent="0.25">
      <c r="A8">
        <v>2</v>
      </c>
      <c r="B8" s="2">
        <v>3058</v>
      </c>
    </row>
    <row r="9" spans="1:2" x14ac:dyDescent="0.25">
      <c r="A9" s="2">
        <v>5820</v>
      </c>
      <c r="B9">
        <v>0</v>
      </c>
    </row>
    <row r="10" spans="1:2" x14ac:dyDescent="0.25">
      <c r="A10" s="2">
        <v>5296</v>
      </c>
      <c r="B10">
        <v>0</v>
      </c>
    </row>
    <row r="11" spans="1:2" x14ac:dyDescent="0.25">
      <c r="A11" s="2">
        <v>6556</v>
      </c>
      <c r="B11">
        <v>0</v>
      </c>
    </row>
    <row r="12" spans="1:2" x14ac:dyDescent="0.25">
      <c r="A12" s="2">
        <v>6823</v>
      </c>
      <c r="B12">
        <v>0</v>
      </c>
    </row>
    <row r="13" spans="1:2" x14ac:dyDescent="0.25">
      <c r="A13">
        <v>0</v>
      </c>
      <c r="B13" s="2">
        <v>6353</v>
      </c>
    </row>
    <row r="14" spans="1:2" x14ac:dyDescent="0.25">
      <c r="A14">
        <v>6</v>
      </c>
      <c r="B14" s="2">
        <v>1352</v>
      </c>
    </row>
    <row r="15" spans="1:2" x14ac:dyDescent="0.25">
      <c r="A15" s="2">
        <v>5708</v>
      </c>
      <c r="B15">
        <v>0</v>
      </c>
    </row>
    <row r="16" spans="1:2" x14ac:dyDescent="0.25">
      <c r="A16" s="2">
        <v>13006</v>
      </c>
      <c r="B16">
        <v>0</v>
      </c>
    </row>
    <row r="17" spans="1:8" x14ac:dyDescent="0.25">
      <c r="A17">
        <v>0</v>
      </c>
      <c r="B17" s="2">
        <v>1734</v>
      </c>
    </row>
    <row r="18" spans="1:8" x14ac:dyDescent="0.25">
      <c r="A18">
        <v>0</v>
      </c>
      <c r="B18" s="2">
        <v>2910</v>
      </c>
    </row>
    <row r="19" spans="1:8" x14ac:dyDescent="0.25">
      <c r="A19">
        <v>1</v>
      </c>
      <c r="B19" s="2">
        <v>2320</v>
      </c>
      <c r="G19">
        <f>SUM(A3,A6:A7,A9:A12,A15:A16,A20,A22,A24:A26)</f>
        <v>106813</v>
      </c>
      <c r="H19">
        <f>SUM(B3,B6:B7,B9:B12,B15:B16,B20,B22,B24:B26)</f>
        <v>0</v>
      </c>
    </row>
    <row r="20" spans="1:8" x14ac:dyDescent="0.25">
      <c r="A20" s="2">
        <v>8542</v>
      </c>
      <c r="B20">
        <v>0</v>
      </c>
      <c r="G20">
        <f>SUM(A1:A2,A4:A5,A8,A13:A14,A17:A19,A21,A23,A27:A30)</f>
        <v>491</v>
      </c>
      <c r="H20">
        <f>SUM(B1:B2,B4:B5,B8,B13:B14,B17:B19,B21,B23,B27:B30)</f>
        <v>60143</v>
      </c>
    </row>
    <row r="21" spans="1:8" x14ac:dyDescent="0.25">
      <c r="A21">
        <v>16</v>
      </c>
      <c r="B21" s="2">
        <v>5915</v>
      </c>
    </row>
    <row r="22" spans="1:8" x14ac:dyDescent="0.25">
      <c r="A22" s="2">
        <v>8107</v>
      </c>
      <c r="B22">
        <v>0</v>
      </c>
    </row>
    <row r="23" spans="1:8" x14ac:dyDescent="0.25">
      <c r="A23">
        <v>3</v>
      </c>
      <c r="B23" s="2">
        <v>3827</v>
      </c>
    </row>
    <row r="24" spans="1:8" x14ac:dyDescent="0.25">
      <c r="A24" s="2">
        <v>5496</v>
      </c>
      <c r="B24">
        <v>0</v>
      </c>
    </row>
    <row r="25" spans="1:8" x14ac:dyDescent="0.25">
      <c r="A25" s="2">
        <v>3090</v>
      </c>
      <c r="B25">
        <v>0</v>
      </c>
    </row>
    <row r="26" spans="1:8" x14ac:dyDescent="0.25">
      <c r="A26" s="2">
        <v>12618</v>
      </c>
      <c r="B26">
        <v>0</v>
      </c>
    </row>
    <row r="27" spans="1:8" x14ac:dyDescent="0.25">
      <c r="A27">
        <v>25</v>
      </c>
      <c r="B27" s="2">
        <v>952</v>
      </c>
    </row>
    <row r="28" spans="1:8" x14ac:dyDescent="0.25">
      <c r="A28">
        <v>0</v>
      </c>
      <c r="B28" s="2">
        <v>5042</v>
      </c>
    </row>
    <row r="29" spans="1:8" x14ac:dyDescent="0.25">
      <c r="A29">
        <v>0</v>
      </c>
      <c r="B29" s="2">
        <v>3440</v>
      </c>
    </row>
    <row r="30" spans="1:8" x14ac:dyDescent="0.25">
      <c r="A30">
        <v>50</v>
      </c>
      <c r="B30" s="2">
        <v>5021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results</vt:lpstr>
      <vt:lpstr>MicroResults</vt:lpstr>
      <vt:lpstr>K-means2</vt:lpstr>
      <vt:lpstr>K-means5</vt:lpstr>
      <vt:lpstr>K-means10</vt:lpstr>
      <vt:lpstr>K-means15</vt:lpstr>
      <vt:lpstr>K-means20</vt:lpstr>
      <vt:lpstr>K-means25</vt:lpstr>
      <vt:lpstr>K-means30</vt:lpstr>
      <vt:lpstr>K-means35</vt:lpstr>
      <vt:lpstr>K-means40</vt:lpstr>
      <vt:lpstr>K-means45</vt:lpstr>
      <vt:lpstr>K-means50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Mahendra</dc:creator>
  <cp:lastModifiedBy>Daya Sagar</cp:lastModifiedBy>
  <dcterms:created xsi:type="dcterms:W3CDTF">2015-06-05T18:17:20Z</dcterms:created>
  <dcterms:modified xsi:type="dcterms:W3CDTF">2021-09-20T15:13:48Z</dcterms:modified>
</cp:coreProperties>
</file>