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My Sunshine\MagiaRecord\"/>
    </mc:Choice>
  </mc:AlternateContent>
  <xr:revisionPtr revIDLastSave="0" documentId="13_ncr:1_{9E1351CC-73C6-4905-BB11-A47B3687B801}" xr6:coauthVersionLast="46" xr6:coauthVersionMax="46" xr10:uidLastSave="{00000000-0000-0000-0000-000000000000}"/>
  <bookViews>
    <workbookView xWindow="-108" yWindow="-108" windowWidth="23256" windowHeight="12576" xr2:uid="{C62CF1D8-21CC-4929-BBB8-2684D11F4BE8}"/>
  </bookViews>
  <sheets>
    <sheet name="Sheet3" sheetId="7" r:id="rId1"/>
    <sheet name="Sheet2" sheetId="6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7" l="1"/>
  <c r="L12" i="7"/>
  <c r="L11" i="7"/>
  <c r="L10" i="7"/>
  <c r="L9" i="7"/>
  <c r="L8" i="7"/>
  <c r="G7" i="7"/>
  <c r="G8" i="7"/>
  <c r="G9" i="7"/>
  <c r="G10" i="7"/>
  <c r="G11" i="7"/>
  <c r="G12" i="7"/>
  <c r="G13" i="7"/>
  <c r="L7" i="7"/>
  <c r="L6" i="7"/>
  <c r="L4" i="7"/>
  <c r="L3" i="7"/>
  <c r="L2" i="7"/>
  <c r="L1" i="7"/>
  <c r="S22" i="7"/>
  <c r="S24" i="7" s="1"/>
  <c r="S18" i="7"/>
  <c r="U16" i="7"/>
  <c r="U15" i="7"/>
  <c r="S16" i="7" s="1"/>
  <c r="S20" i="7" s="1"/>
  <c r="U20" i="7" s="1"/>
  <c r="S15" i="7"/>
  <c r="S10" i="7"/>
  <c r="S9" i="7"/>
  <c r="G6" i="7"/>
  <c r="L5" i="7"/>
  <c r="G5" i="7"/>
  <c r="G4" i="7"/>
  <c r="G3" i="7"/>
  <c r="G2" i="7"/>
  <c r="G1" i="7"/>
  <c r="L8" i="6"/>
  <c r="L6" i="6"/>
  <c r="Q7" i="6"/>
  <c r="Q8" i="6"/>
  <c r="Q9" i="6"/>
  <c r="Q10" i="6"/>
  <c r="Q11" i="6"/>
  <c r="Q12" i="6"/>
  <c r="Q13" i="6"/>
  <c r="Q14" i="6"/>
  <c r="Q15" i="6"/>
  <c r="Q16" i="6"/>
  <c r="Q17" i="6"/>
  <c r="Q18" i="6"/>
  <c r="L4" i="6"/>
  <c r="L5" i="6"/>
  <c r="L7" i="6"/>
  <c r="L1" i="6"/>
  <c r="S22" i="6"/>
  <c r="S24" i="6" s="1"/>
  <c r="S18" i="6"/>
  <c r="U16" i="6"/>
  <c r="U15" i="6"/>
  <c r="S16" i="6" s="1"/>
  <c r="S20" i="6" s="1"/>
  <c r="S15" i="6"/>
  <c r="S9" i="6"/>
  <c r="S10" i="6" s="1"/>
  <c r="L21" i="1"/>
  <c r="L20" i="1"/>
  <c r="L16" i="1"/>
  <c r="L13" i="1"/>
  <c r="L14" i="1"/>
  <c r="L15" i="1"/>
  <c r="L17" i="1"/>
  <c r="L18" i="1"/>
  <c r="L19" i="1"/>
  <c r="L22" i="1"/>
  <c r="L23" i="1"/>
  <c r="L11" i="1"/>
  <c r="G1" i="1"/>
  <c r="S24" i="1"/>
  <c r="S22" i="1"/>
  <c r="L5" i="1"/>
  <c r="S18" i="1"/>
  <c r="U16" i="1"/>
  <c r="S15" i="1"/>
  <c r="L2" i="6"/>
  <c r="G6" i="6"/>
  <c r="G5" i="6"/>
  <c r="G4" i="6"/>
  <c r="L3" i="6"/>
  <c r="G3" i="6"/>
  <c r="G2" i="6"/>
  <c r="G1" i="6"/>
  <c r="G9" i="1"/>
  <c r="G8" i="1"/>
  <c r="L12" i="1"/>
  <c r="L10" i="1"/>
  <c r="G7" i="1"/>
  <c r="G6" i="1"/>
  <c r="L9" i="1"/>
  <c r="G5" i="1"/>
  <c r="L8" i="1"/>
  <c r="G2" i="1"/>
  <c r="G3" i="1"/>
  <c r="G4" i="1"/>
  <c r="L7" i="1"/>
  <c r="L6" i="1"/>
  <c r="L4" i="1"/>
  <c r="U15" i="1"/>
  <c r="L1" i="1"/>
  <c r="S10" i="1"/>
  <c r="S9" i="1"/>
  <c r="Q1" i="7" l="1"/>
  <c r="Q6" i="7"/>
  <c r="Q3" i="7"/>
  <c r="Q5" i="7"/>
  <c r="Q2" i="7"/>
  <c r="Q7" i="7"/>
  <c r="Q4" i="7"/>
  <c r="U20" i="6"/>
  <c r="Q6" i="6"/>
  <c r="Q3" i="1"/>
  <c r="Q2" i="1"/>
  <c r="Q1" i="1"/>
  <c r="Q3" i="6"/>
  <c r="Q5" i="6"/>
  <c r="Q2" i="6"/>
  <c r="Q4" i="6"/>
  <c r="Q1" i="6"/>
  <c r="S16" i="1"/>
  <c r="S20" i="1" s="1"/>
  <c r="U20" i="1" l="1"/>
  <c r="L2" i="1" s="1"/>
</calcChain>
</file>

<file path=xl/sharedStrings.xml><?xml version="1.0" encoding="utf-8"?>
<sst xmlns="http://schemas.openxmlformats.org/spreadsheetml/2006/main" count="39" uniqueCount="13">
  <si>
    <t>magia</t>
  </si>
  <si>
    <t>mp gain</t>
  </si>
  <si>
    <t>damage</t>
  </si>
  <si>
    <t>bonus</t>
  </si>
  <si>
    <t>通用加伤.3-3</t>
  </si>
  <si>
    <t>25%75%</t>
  </si>
  <si>
    <t>.65 25%</t>
  </si>
  <si>
    <t>2 75%</t>
  </si>
  <si>
    <t>暴击1</t>
  </si>
  <si>
    <t>暴击(x+1)/x</t>
  </si>
  <si>
    <t>(int 1/x, x=1 to 3)/2=.55</t>
  </si>
  <si>
    <t>defense</t>
  </si>
  <si>
    <t>abbbc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</si>
</sst>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6351-EC04-4CEB-87FD-989D7D2B3DDB}">
  <dimension ref="A1:U24"/>
  <sheetViews>
    <sheetView tabSelected="1" workbookViewId="0">
      <selection activeCell="O11" sqref="O11"/>
    </sheetView>
  </sheetViews>
  <sheetFormatPr defaultRowHeight="14.4" x14ac:dyDescent="0.3"/>
  <cols>
    <col min="5" max="5" width="12" bestFit="1" customWidth="1"/>
    <col min="10" max="10" width="12" bestFit="1" customWidth="1"/>
    <col min="15" max="15" width="12" bestFit="1" customWidth="1"/>
    <col min="17" max="17" width="11" bestFit="1" customWidth="1"/>
    <col min="19" max="19" width="12.21875" bestFit="1" customWidth="1"/>
    <col min="21" max="21" width="10.6640625" bestFit="1" customWidth="1"/>
  </cols>
  <sheetData>
    <row r="1" spans="1:21" x14ac:dyDescent="0.3">
      <c r="A1">
        <v>22580</v>
      </c>
      <c r="E1">
        <v>3</v>
      </c>
      <c r="F1">
        <v>190</v>
      </c>
      <c r="G1">
        <f>F1/$A$1</f>
        <v>8.4145261293179802E-3</v>
      </c>
      <c r="J1">
        <v>31</v>
      </c>
      <c r="K1">
        <v>68</v>
      </c>
      <c r="L1">
        <f>K1/$A$2</f>
        <v>7.0892410341951628E-3</v>
      </c>
      <c r="O1">
        <v>310000</v>
      </c>
      <c r="P1">
        <v>73</v>
      </c>
      <c r="Q1">
        <f t="shared" ref="Q1:Q19" si="0">(($A$2-$A$3/3)/($A$2-($A$3+P1)/3)-1)*$S$24</f>
        <v>3.741670937980526E-3</v>
      </c>
    </row>
    <row r="2" spans="1:21" x14ac:dyDescent="0.3">
      <c r="A2">
        <v>9592</v>
      </c>
      <c r="E2">
        <v>310</v>
      </c>
      <c r="F2">
        <v>204</v>
      </c>
      <c r="G2">
        <f t="shared" ref="G2:G13" si="1">F2/$A$1</f>
        <v>9.0345438441098314E-3</v>
      </c>
      <c r="J2">
        <v>3100</v>
      </c>
      <c r="K2">
        <v>0</v>
      </c>
      <c r="L2">
        <f>0.15/3</f>
        <v>4.9999999999999996E-2</v>
      </c>
      <c r="O2">
        <v>33100</v>
      </c>
      <c r="P2">
        <v>69</v>
      </c>
      <c r="Q2">
        <f t="shared" si="0"/>
        <v>3.5359880197444815E-3</v>
      </c>
    </row>
    <row r="3" spans="1:21" x14ac:dyDescent="0.3">
      <c r="A3">
        <v>7268</v>
      </c>
      <c r="E3">
        <v>31000</v>
      </c>
      <c r="F3">
        <v>232</v>
      </c>
      <c r="G3">
        <f t="shared" si="1"/>
        <v>1.0274579273693534E-2</v>
      </c>
      <c r="J3">
        <v>32</v>
      </c>
      <c r="K3">
        <v>0</v>
      </c>
      <c r="L3">
        <f>S20*0.2/2/3</f>
        <v>1.3494549266247382E-2</v>
      </c>
      <c r="O3">
        <v>3321</v>
      </c>
      <c r="P3">
        <v>65</v>
      </c>
      <c r="Q3">
        <f t="shared" si="0"/>
        <v>3.3303818381290634E-3</v>
      </c>
    </row>
    <row r="4" spans="1:21" x14ac:dyDescent="0.3">
      <c r="E4">
        <v>320</v>
      </c>
      <c r="F4">
        <v>217</v>
      </c>
      <c r="G4">
        <f t="shared" si="1"/>
        <v>9.6102745792736935E-3</v>
      </c>
      <c r="J4">
        <v>3200</v>
      </c>
      <c r="K4">
        <v>0</v>
      </c>
      <c r="L4">
        <f>0.6*0.03</f>
        <v>1.7999999999999999E-2</v>
      </c>
      <c r="O4">
        <v>33211000</v>
      </c>
      <c r="P4">
        <v>73</v>
      </c>
      <c r="Q4">
        <f t="shared" si="0"/>
        <v>3.741670937980526E-3</v>
      </c>
    </row>
    <row r="5" spans="1:21" x14ac:dyDescent="0.3">
      <c r="E5">
        <v>32000</v>
      </c>
      <c r="F5">
        <v>244</v>
      </c>
      <c r="G5">
        <f t="shared" si="1"/>
        <v>1.0806023029229407E-2</v>
      </c>
      <c r="J5">
        <v>320000</v>
      </c>
      <c r="K5">
        <v>87</v>
      </c>
      <c r="L5">
        <f t="shared" ref="L4:L7" si="2">K5/$A$2</f>
        <v>9.0700583819849877E-3</v>
      </c>
      <c r="O5">
        <v>332120</v>
      </c>
      <c r="P5">
        <v>73</v>
      </c>
      <c r="Q5">
        <f t="shared" si="0"/>
        <v>3.741670937980526E-3</v>
      </c>
    </row>
    <row r="6" spans="1:21" x14ac:dyDescent="0.3">
      <c r="E6">
        <v>3310</v>
      </c>
      <c r="F6">
        <v>217</v>
      </c>
      <c r="G6">
        <f t="shared" si="1"/>
        <v>9.6102745792736935E-3</v>
      </c>
      <c r="J6">
        <v>33</v>
      </c>
      <c r="K6">
        <v>0</v>
      </c>
      <c r="L6">
        <f>U20</f>
        <v>2.5302279874213841E-2</v>
      </c>
      <c r="O6">
        <v>332120000</v>
      </c>
      <c r="P6">
        <v>73</v>
      </c>
      <c r="Q6">
        <f t="shared" si="0"/>
        <v>3.741670937980526E-3</v>
      </c>
      <c r="S6" t="s">
        <v>4</v>
      </c>
      <c r="T6" t="s">
        <v>6</v>
      </c>
      <c r="U6" t="s">
        <v>7</v>
      </c>
    </row>
    <row r="7" spans="1:21" x14ac:dyDescent="0.3">
      <c r="E7">
        <v>3310000</v>
      </c>
      <c r="F7">
        <v>335</v>
      </c>
      <c r="G7">
        <f t="shared" si="1"/>
        <v>1.483613817537644E-2</v>
      </c>
      <c r="J7">
        <v>331</v>
      </c>
      <c r="K7">
        <v>0</v>
      </c>
      <c r="L7">
        <f>S20*0.2/2/3</f>
        <v>1.3494549266247382E-2</v>
      </c>
      <c r="O7">
        <v>33220</v>
      </c>
      <c r="P7">
        <v>73</v>
      </c>
      <c r="Q7">
        <f t="shared" si="0"/>
        <v>3.741670937980526E-3</v>
      </c>
      <c r="S7" t="s">
        <v>5</v>
      </c>
      <c r="T7" t="s">
        <v>8</v>
      </c>
      <c r="U7" t="s">
        <v>9</v>
      </c>
    </row>
    <row r="8" spans="1:21" x14ac:dyDescent="0.3">
      <c r="E8">
        <v>332110</v>
      </c>
      <c r="F8">
        <v>232</v>
      </c>
      <c r="G8">
        <f t="shared" si="1"/>
        <v>1.0274579273693534E-2</v>
      </c>
      <c r="J8">
        <v>331000</v>
      </c>
      <c r="K8">
        <v>0</v>
      </c>
      <c r="L8">
        <f>(1-(A2*0.8-A3/3)/(A2-A3/3))*0.5/9</f>
        <v>1.486578637406236E-2</v>
      </c>
      <c r="S8" t="s">
        <v>10</v>
      </c>
    </row>
    <row r="9" spans="1:21" x14ac:dyDescent="0.3">
      <c r="E9">
        <v>3321100</v>
      </c>
      <c r="F9">
        <v>244</v>
      </c>
      <c r="G9">
        <f t="shared" si="1"/>
        <v>1.0806023029229407E-2</v>
      </c>
      <c r="J9">
        <v>332</v>
      </c>
      <c r="K9">
        <v>0</v>
      </c>
      <c r="L9">
        <f>1.2*0.03</f>
        <v>3.5999999999999997E-2</v>
      </c>
      <c r="S9">
        <f>(1+3*0.55)/4</f>
        <v>0.66250000000000009</v>
      </c>
    </row>
    <row r="10" spans="1:21" x14ac:dyDescent="0.3">
      <c r="E10">
        <v>332110000</v>
      </c>
      <c r="F10">
        <v>244</v>
      </c>
      <c r="G10">
        <f t="shared" si="1"/>
        <v>1.0806023029229407E-2</v>
      </c>
      <c r="J10">
        <v>33211</v>
      </c>
      <c r="K10">
        <v>0</v>
      </c>
      <c r="L10">
        <f>0.21*0.2/3</f>
        <v>1.4E-2</v>
      </c>
      <c r="S10">
        <f>S9/3</f>
        <v>0.22083333333333335</v>
      </c>
    </row>
    <row r="11" spans="1:21" x14ac:dyDescent="0.3">
      <c r="E11">
        <v>33212000</v>
      </c>
      <c r="F11">
        <v>244</v>
      </c>
      <c r="G11">
        <f t="shared" si="1"/>
        <v>1.0806023029229407E-2</v>
      </c>
      <c r="J11">
        <v>33212</v>
      </c>
      <c r="K11">
        <v>0</v>
      </c>
      <c r="L11">
        <f>S10*0.2/3</f>
        <v>1.4722222222222225E-2</v>
      </c>
    </row>
    <row r="12" spans="1:21" x14ac:dyDescent="0.3">
      <c r="E12">
        <v>3321200000</v>
      </c>
      <c r="F12">
        <v>335</v>
      </c>
      <c r="G12">
        <f t="shared" si="1"/>
        <v>1.483613817537644E-2</v>
      </c>
      <c r="J12">
        <v>3321200</v>
      </c>
      <c r="K12">
        <v>87</v>
      </c>
      <c r="L12">
        <f>K12/$A$2</f>
        <v>9.0700583819849877E-3</v>
      </c>
    </row>
    <row r="13" spans="1:21" x14ac:dyDescent="0.3">
      <c r="E13">
        <v>332200</v>
      </c>
      <c r="F13">
        <v>244</v>
      </c>
      <c r="G13">
        <f t="shared" si="1"/>
        <v>1.0806023029229407E-2</v>
      </c>
      <c r="J13">
        <v>3322</v>
      </c>
      <c r="K13">
        <v>81</v>
      </c>
      <c r="L13">
        <f t="shared" ref="L13:L16" si="3">K13/$A$2</f>
        <v>8.4445371142618849E-3</v>
      </c>
    </row>
    <row r="14" spans="1:21" x14ac:dyDescent="0.3">
      <c r="S14" t="s">
        <v>12</v>
      </c>
      <c r="U14" t="s">
        <v>0</v>
      </c>
    </row>
    <row r="15" spans="1:21" x14ac:dyDescent="0.3">
      <c r="S15">
        <f>(1.2*1+1.2*1.1*3+1.2*1)/5</f>
        <v>1.272</v>
      </c>
      <c r="U15">
        <f>(5/3+1)*3.75</f>
        <v>10.000000000000002</v>
      </c>
    </row>
    <row r="16" spans="1:21" x14ac:dyDescent="0.3">
      <c r="S16">
        <f>U15/S15-1</f>
        <v>6.8616352201257875</v>
      </c>
      <c r="U16">
        <f>(5/3+1)*8.69</f>
        <v>23.173333333333336</v>
      </c>
    </row>
    <row r="17" spans="18:21" x14ac:dyDescent="0.3">
      <c r="S17" t="s">
        <v>1</v>
      </c>
    </row>
    <row r="18" spans="18:21" x14ac:dyDescent="0.3">
      <c r="S18">
        <f>(7*1+0*3+2*1+4.5)/5*1+4*0.8</f>
        <v>5.9</v>
      </c>
    </row>
    <row r="19" spans="18:21" x14ac:dyDescent="0.3">
      <c r="S19" t="s">
        <v>2</v>
      </c>
      <c r="U19" t="s">
        <v>3</v>
      </c>
    </row>
    <row r="20" spans="18:21" x14ac:dyDescent="0.3">
      <c r="S20">
        <f>S16*S18/100</f>
        <v>0.40483647798742145</v>
      </c>
      <c r="U20">
        <f>S20*(0.05*3+0.1)/4</f>
        <v>2.5302279874213841E-2</v>
      </c>
    </row>
    <row r="22" spans="18:21" x14ac:dyDescent="0.3">
      <c r="R22" t="s">
        <v>11</v>
      </c>
      <c r="S22">
        <f>(A2-A3/3)/(A2-(1998+A3)/3)-1</f>
        <v>0.10240902101486427</v>
      </c>
    </row>
    <row r="24" spans="18:21" x14ac:dyDescent="0.3">
      <c r="S24">
        <f>S22/((A2-A3/3)/(A2-(A3+73)/3)-1)/(1998/73)</f>
        <v>1.0986673500768736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4AF-4201-4865-A040-25F9547D9BEE}">
  <dimension ref="A1:U24"/>
  <sheetViews>
    <sheetView workbookViewId="0">
      <selection activeCell="U20" sqref="U20"/>
    </sheetView>
  </sheetViews>
  <sheetFormatPr defaultRowHeight="14.4" x14ac:dyDescent="0.3"/>
  <cols>
    <col min="5" max="5" width="12" bestFit="1" customWidth="1"/>
    <col min="10" max="10" width="12" bestFit="1" customWidth="1"/>
    <col min="15" max="15" width="12" bestFit="1" customWidth="1"/>
    <col min="17" max="17" width="11" bestFit="1" customWidth="1"/>
    <col min="19" max="19" width="12.21875" bestFit="1" customWidth="1"/>
    <col min="21" max="21" width="10.6640625" bestFit="1" customWidth="1"/>
  </cols>
  <sheetData>
    <row r="1" spans="1:21" x14ac:dyDescent="0.3">
      <c r="A1">
        <v>22580</v>
      </c>
      <c r="E1">
        <v>211</v>
      </c>
      <c r="F1">
        <v>217</v>
      </c>
      <c r="G1">
        <f>F1/$A$1</f>
        <v>9.6102745792736935E-3</v>
      </c>
      <c r="J1">
        <v>2110</v>
      </c>
      <c r="K1">
        <v>0</v>
      </c>
      <c r="L1">
        <f>0.6*0.165</f>
        <v>9.9000000000000005E-2</v>
      </c>
      <c r="O1">
        <v>2</v>
      </c>
      <c r="P1">
        <v>56</v>
      </c>
      <c r="Q1">
        <f t="shared" ref="Q1:Q19" si="0">(($A$2-$A$3/3)/($A$2-($A$3+P1)/3)-1)*$S$24</f>
        <v>2.8680482754200091E-3</v>
      </c>
    </row>
    <row r="2" spans="1:21" x14ac:dyDescent="0.3">
      <c r="A2">
        <v>9592</v>
      </c>
      <c r="E2">
        <v>212100</v>
      </c>
      <c r="F2">
        <v>244</v>
      </c>
      <c r="G2">
        <f t="shared" ref="G2:G12" si="1">F2/$A$1</f>
        <v>1.0806023029229407E-2</v>
      </c>
      <c r="J2">
        <v>212</v>
      </c>
      <c r="K2">
        <v>77</v>
      </c>
      <c r="L2">
        <f>K2/$A$2</f>
        <v>8.027522935779817E-3</v>
      </c>
      <c r="O2">
        <v>21</v>
      </c>
      <c r="P2">
        <v>60</v>
      </c>
      <c r="Q2">
        <f t="shared" si="0"/>
        <v>3.0734819565746948E-3</v>
      </c>
    </row>
    <row r="3" spans="1:21" x14ac:dyDescent="0.3">
      <c r="A3">
        <v>7268</v>
      </c>
      <c r="E3">
        <v>212210</v>
      </c>
      <c r="F3">
        <v>244</v>
      </c>
      <c r="G3">
        <f t="shared" si="1"/>
        <v>1.0806023029229407E-2</v>
      </c>
      <c r="J3">
        <v>2121</v>
      </c>
      <c r="K3">
        <v>81</v>
      </c>
      <c r="L3">
        <f>K3/$A$2</f>
        <v>8.4445371142618849E-3</v>
      </c>
      <c r="O3">
        <v>21100</v>
      </c>
      <c r="P3">
        <v>73</v>
      </c>
      <c r="Q3">
        <f t="shared" si="0"/>
        <v>3.741670937980526E-3</v>
      </c>
    </row>
    <row r="4" spans="1:21" x14ac:dyDescent="0.3">
      <c r="E4">
        <v>22</v>
      </c>
      <c r="F4">
        <v>204</v>
      </c>
      <c r="G4">
        <f t="shared" si="1"/>
        <v>9.0345438441098314E-3</v>
      </c>
      <c r="J4">
        <v>21210000</v>
      </c>
      <c r="K4">
        <v>87</v>
      </c>
      <c r="L4">
        <f t="shared" ref="L4:L19" si="2">K4/$A$2</f>
        <v>9.0700583819849877E-3</v>
      </c>
      <c r="O4">
        <v>211000</v>
      </c>
      <c r="P4">
        <v>99</v>
      </c>
      <c r="Q4">
        <f t="shared" si="0"/>
        <v>5.080483332131922E-3</v>
      </c>
    </row>
    <row r="5" spans="1:21" x14ac:dyDescent="0.3">
      <c r="E5">
        <v>221000</v>
      </c>
      <c r="F5">
        <v>35</v>
      </c>
      <c r="G5">
        <f t="shared" si="1"/>
        <v>1.550044286979628E-3</v>
      </c>
      <c r="J5">
        <v>21221000</v>
      </c>
      <c r="K5">
        <v>87</v>
      </c>
      <c r="L5">
        <f t="shared" si="2"/>
        <v>9.0700583819849877E-3</v>
      </c>
      <c r="O5">
        <v>21210</v>
      </c>
      <c r="P5">
        <v>73</v>
      </c>
      <c r="Q5">
        <f t="shared" si="0"/>
        <v>3.741670937980526E-3</v>
      </c>
    </row>
    <row r="6" spans="1:21" x14ac:dyDescent="0.3">
      <c r="E6">
        <v>22200</v>
      </c>
      <c r="F6">
        <v>232</v>
      </c>
      <c r="G6">
        <f t="shared" si="1"/>
        <v>1.0274579273693534E-2</v>
      </c>
      <c r="J6">
        <v>21222</v>
      </c>
      <c r="K6">
        <v>0</v>
      </c>
      <c r="L6">
        <f>1/9*0.45*0.6</f>
        <v>2.9999999999999995E-2</v>
      </c>
      <c r="O6">
        <v>2121000</v>
      </c>
      <c r="P6">
        <v>73</v>
      </c>
      <c r="Q6">
        <f t="shared" si="0"/>
        <v>3.741670937980526E-3</v>
      </c>
      <c r="S6" t="s">
        <v>4</v>
      </c>
      <c r="T6" t="s">
        <v>6</v>
      </c>
      <c r="U6" t="s">
        <v>7</v>
      </c>
    </row>
    <row r="7" spans="1:21" x14ac:dyDescent="0.3">
      <c r="J7">
        <v>2122200</v>
      </c>
      <c r="K7">
        <v>87</v>
      </c>
      <c r="L7">
        <f t="shared" si="2"/>
        <v>9.0700583819849877E-3</v>
      </c>
      <c r="O7">
        <v>212100000</v>
      </c>
      <c r="P7">
        <v>99</v>
      </c>
      <c r="Q7">
        <f t="shared" si="0"/>
        <v>5.080483332131922E-3</v>
      </c>
      <c r="S7" t="s">
        <v>5</v>
      </c>
      <c r="T7" t="s">
        <v>8</v>
      </c>
      <c r="U7" t="s">
        <v>9</v>
      </c>
    </row>
    <row r="8" spans="1:21" x14ac:dyDescent="0.3">
      <c r="J8">
        <v>22100</v>
      </c>
      <c r="K8">
        <v>0</v>
      </c>
      <c r="L8">
        <f>1.2*1.1*0.5/3</f>
        <v>0.22</v>
      </c>
      <c r="O8">
        <v>2122</v>
      </c>
      <c r="P8">
        <v>65</v>
      </c>
      <c r="Q8">
        <f t="shared" si="0"/>
        <v>3.3303818381290634E-3</v>
      </c>
      <c r="S8" t="s">
        <v>10</v>
      </c>
    </row>
    <row r="9" spans="1:21" x14ac:dyDescent="0.3">
      <c r="O9">
        <v>21221</v>
      </c>
      <c r="P9">
        <v>69</v>
      </c>
      <c r="Q9">
        <f t="shared" si="0"/>
        <v>3.5359880197444815E-3</v>
      </c>
      <c r="S9">
        <f>(1+3*0.55)/4</f>
        <v>0.66250000000000009</v>
      </c>
    </row>
    <row r="10" spans="1:21" x14ac:dyDescent="0.3">
      <c r="O10">
        <v>2122100</v>
      </c>
      <c r="P10">
        <v>73</v>
      </c>
      <c r="Q10">
        <f t="shared" si="0"/>
        <v>3.741670937980526E-3</v>
      </c>
      <c r="S10">
        <f>S9/3</f>
        <v>0.22083333333333335</v>
      </c>
    </row>
    <row r="11" spans="1:21" x14ac:dyDescent="0.3">
      <c r="O11">
        <v>212210000</v>
      </c>
      <c r="P11">
        <v>99</v>
      </c>
      <c r="Q11">
        <f t="shared" si="0"/>
        <v>5.080483332131922E-3</v>
      </c>
    </row>
    <row r="12" spans="1:21" x14ac:dyDescent="0.3">
      <c r="O12">
        <v>212220</v>
      </c>
      <c r="P12">
        <v>69</v>
      </c>
      <c r="Q12">
        <f t="shared" si="0"/>
        <v>3.5359880197444815E-3</v>
      </c>
    </row>
    <row r="13" spans="1:21" x14ac:dyDescent="0.3">
      <c r="O13">
        <v>221</v>
      </c>
      <c r="P13">
        <v>65</v>
      </c>
      <c r="Q13">
        <f t="shared" si="0"/>
        <v>3.3303818381290634E-3</v>
      </c>
    </row>
    <row r="14" spans="1:21" x14ac:dyDescent="0.3">
      <c r="O14">
        <v>2210</v>
      </c>
      <c r="P14">
        <v>69</v>
      </c>
      <c r="Q14">
        <f t="shared" si="0"/>
        <v>3.5359880197444815E-3</v>
      </c>
      <c r="S14" t="s">
        <v>12</v>
      </c>
      <c r="U14" t="s">
        <v>0</v>
      </c>
    </row>
    <row r="15" spans="1:21" x14ac:dyDescent="0.3">
      <c r="O15">
        <v>222</v>
      </c>
      <c r="P15">
        <v>60</v>
      </c>
      <c r="Q15">
        <f t="shared" si="0"/>
        <v>3.0734819565746948E-3</v>
      </c>
      <c r="S15">
        <f>(1.2*1+1.2*1.1*3+1.2*1)/5</f>
        <v>1.272</v>
      </c>
      <c r="U15">
        <f>(5/3+1)*3.75</f>
        <v>10.000000000000002</v>
      </c>
    </row>
    <row r="16" spans="1:21" x14ac:dyDescent="0.3">
      <c r="O16">
        <v>2220</v>
      </c>
      <c r="P16">
        <v>65</v>
      </c>
      <c r="Q16">
        <f t="shared" si="0"/>
        <v>3.3303818381290634E-3</v>
      </c>
      <c r="S16">
        <f>U15/S15-1</f>
        <v>6.8616352201257875</v>
      </c>
      <c r="U16">
        <f>(5/3+1)*8.69</f>
        <v>23.173333333333336</v>
      </c>
    </row>
    <row r="17" spans="15:21" x14ac:dyDescent="0.3">
      <c r="O17">
        <v>222000</v>
      </c>
      <c r="P17">
        <v>69</v>
      </c>
      <c r="Q17">
        <f t="shared" si="0"/>
        <v>3.5359880197444815E-3</v>
      </c>
      <c r="S17" t="s">
        <v>1</v>
      </c>
    </row>
    <row r="18" spans="15:21" x14ac:dyDescent="0.3">
      <c r="O18">
        <v>2220000</v>
      </c>
      <c r="P18">
        <v>73</v>
      </c>
      <c r="Q18">
        <f t="shared" si="0"/>
        <v>3.741670937980526E-3</v>
      </c>
      <c r="S18">
        <f>(7*1+0*3+2*1+4.5)/5*1+4*0.8</f>
        <v>5.9</v>
      </c>
    </row>
    <row r="19" spans="15:21" x14ac:dyDescent="0.3">
      <c r="S19" t="s">
        <v>2</v>
      </c>
      <c r="U19" t="s">
        <v>3</v>
      </c>
    </row>
    <row r="20" spans="15:21" x14ac:dyDescent="0.3">
      <c r="S20">
        <f>S16*S18/100</f>
        <v>0.40483647798742145</v>
      </c>
      <c r="U20">
        <f>S20*(0.05*3+0.1)/4</f>
        <v>2.5302279874213841E-2</v>
      </c>
    </row>
    <row r="22" spans="15:21" x14ac:dyDescent="0.3">
      <c r="R22" t="s">
        <v>11</v>
      </c>
      <c r="S22">
        <f>(A2-A3/3)/(A2-(1998+A3)/3)-1</f>
        <v>0.10240902101486427</v>
      </c>
    </row>
    <row r="24" spans="15:21" x14ac:dyDescent="0.3">
      <c r="S24">
        <f>S22/((A2-A3/3)/(A2-(A3+73)/3)-1)/(1998/73)</f>
        <v>1.0986673500768736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6BF-96D4-4D26-88B2-036F3D3F521D}">
  <dimension ref="A1:U24"/>
  <sheetViews>
    <sheetView workbookViewId="0">
      <selection activeCell="L2" sqref="L2"/>
    </sheetView>
  </sheetViews>
  <sheetFormatPr defaultRowHeight="14.4" x14ac:dyDescent="0.3"/>
  <cols>
    <col min="5" max="5" width="11" bestFit="1" customWidth="1"/>
    <col min="10" max="10" width="12" bestFit="1" customWidth="1"/>
    <col min="15" max="15" width="12" bestFit="1" customWidth="1"/>
    <col min="17" max="17" width="11" bestFit="1" customWidth="1"/>
    <col min="19" max="19" width="12.21875" bestFit="1" customWidth="1"/>
    <col min="21" max="21" width="10.6640625" bestFit="1" customWidth="1"/>
  </cols>
  <sheetData>
    <row r="1" spans="1:21" x14ac:dyDescent="0.3">
      <c r="A1">
        <v>22580</v>
      </c>
      <c r="E1">
        <v>111</v>
      </c>
      <c r="F1">
        <v>217</v>
      </c>
      <c r="G1">
        <f>F1/$A$1</f>
        <v>9.6102745792736935E-3</v>
      </c>
      <c r="J1">
        <v>1</v>
      </c>
      <c r="K1">
        <v>68</v>
      </c>
      <c r="L1">
        <f>K1/$A$2</f>
        <v>7.0892410341951628E-3</v>
      </c>
      <c r="O1">
        <v>1122</v>
      </c>
      <c r="P1">
        <v>65</v>
      </c>
      <c r="Q1">
        <f>(($A$2-$A$3/3)/($A$2-($A$3+P1)/3)-1)*$S$24</f>
        <v>3.3303818381290634E-3</v>
      </c>
    </row>
    <row r="2" spans="1:21" x14ac:dyDescent="0.3">
      <c r="A2">
        <v>9592</v>
      </c>
      <c r="E2">
        <v>1121</v>
      </c>
      <c r="F2">
        <v>217</v>
      </c>
      <c r="G2">
        <f t="shared" ref="G2:G16" si="0">F2/$A$1</f>
        <v>9.6102745792736935E-3</v>
      </c>
      <c r="J2">
        <v>11</v>
      </c>
      <c r="K2">
        <v>0</v>
      </c>
      <c r="L2">
        <f>U20</f>
        <v>2.5302279874213841E-2</v>
      </c>
      <c r="O2">
        <v>11310</v>
      </c>
      <c r="P2">
        <v>69</v>
      </c>
      <c r="Q2">
        <f>(($A$2-$A$3/3)/($A$2-($A$3+P2)/3)-1)*$S$24</f>
        <v>3.5359880197444815E-3</v>
      </c>
    </row>
    <row r="3" spans="1:21" x14ac:dyDescent="0.3">
      <c r="A3">
        <v>7268</v>
      </c>
      <c r="E3">
        <v>11210</v>
      </c>
      <c r="F3">
        <v>232</v>
      </c>
      <c r="G3">
        <f t="shared" si="0"/>
        <v>1.0274579273693534E-2</v>
      </c>
      <c r="J3">
        <v>1110</v>
      </c>
      <c r="K3">
        <v>0</v>
      </c>
      <c r="L3">
        <v>1</v>
      </c>
      <c r="O3">
        <v>13</v>
      </c>
      <c r="P3">
        <v>56</v>
      </c>
      <c r="Q3">
        <f>(($A$2-$A$3/3)/($A$2-($A$3+P3)/3)-1)*$S$24</f>
        <v>2.8680482754200091E-3</v>
      </c>
    </row>
    <row r="4" spans="1:21" x14ac:dyDescent="0.3">
      <c r="E4">
        <v>1131000</v>
      </c>
      <c r="F4">
        <v>244</v>
      </c>
      <c r="G4">
        <f t="shared" si="0"/>
        <v>1.0806023029229407E-2</v>
      </c>
      <c r="J4">
        <v>112</v>
      </c>
      <c r="K4">
        <v>73</v>
      </c>
      <c r="L4">
        <f>K4/$A$2</f>
        <v>7.6105087572977482E-3</v>
      </c>
    </row>
    <row r="5" spans="1:21" x14ac:dyDescent="0.3">
      <c r="E5">
        <v>11320</v>
      </c>
      <c r="F5">
        <v>232</v>
      </c>
      <c r="G5">
        <f t="shared" si="0"/>
        <v>1.0274579273693534E-2</v>
      </c>
      <c r="J5">
        <v>112100</v>
      </c>
      <c r="K5">
        <v>81</v>
      </c>
      <c r="L5">
        <f>K5/$A$2</f>
        <v>8.4445371142618849E-3</v>
      </c>
    </row>
    <row r="6" spans="1:21" x14ac:dyDescent="0.3">
      <c r="E6">
        <v>113200</v>
      </c>
      <c r="F6">
        <v>244</v>
      </c>
      <c r="G6">
        <f t="shared" si="0"/>
        <v>1.0806023029229407E-2</v>
      </c>
      <c r="J6">
        <v>1121000</v>
      </c>
      <c r="K6">
        <v>87</v>
      </c>
      <c r="L6">
        <f t="shared" ref="L6:L23" si="1">K6/$A$2</f>
        <v>9.0700583819849877E-3</v>
      </c>
      <c r="S6" t="s">
        <v>4</v>
      </c>
      <c r="T6" t="s">
        <v>6</v>
      </c>
      <c r="U6" t="s">
        <v>7</v>
      </c>
    </row>
    <row r="7" spans="1:21" x14ac:dyDescent="0.3">
      <c r="E7">
        <v>12</v>
      </c>
      <c r="F7">
        <v>190</v>
      </c>
      <c r="G7">
        <f t="shared" si="0"/>
        <v>8.4145261293179802E-3</v>
      </c>
      <c r="J7">
        <v>11220</v>
      </c>
      <c r="K7">
        <v>81</v>
      </c>
      <c r="L7">
        <f t="shared" si="1"/>
        <v>8.4445371142618849E-3</v>
      </c>
      <c r="S7" t="s">
        <v>5</v>
      </c>
      <c r="T7" t="s">
        <v>8</v>
      </c>
      <c r="U7" t="s">
        <v>9</v>
      </c>
    </row>
    <row r="8" spans="1:21" x14ac:dyDescent="0.3">
      <c r="E8">
        <v>12000</v>
      </c>
      <c r="F8">
        <v>232</v>
      </c>
      <c r="G8">
        <f t="shared" si="0"/>
        <v>1.0274579273693534E-2</v>
      </c>
      <c r="J8">
        <v>112200</v>
      </c>
      <c r="K8">
        <v>87</v>
      </c>
      <c r="L8">
        <f t="shared" si="1"/>
        <v>9.0700583819849877E-3</v>
      </c>
      <c r="S8" t="s">
        <v>10</v>
      </c>
    </row>
    <row r="9" spans="1:21" x14ac:dyDescent="0.3">
      <c r="E9">
        <v>13000</v>
      </c>
      <c r="F9">
        <v>232</v>
      </c>
      <c r="G9">
        <f t="shared" si="0"/>
        <v>1.0274579273693534E-2</v>
      </c>
      <c r="J9">
        <v>1122000</v>
      </c>
      <c r="K9">
        <v>125</v>
      </c>
      <c r="L9">
        <f t="shared" si="1"/>
        <v>1.3031693077564637E-2</v>
      </c>
      <c r="S9">
        <f>(1+3*0.55)/4</f>
        <v>0.66250000000000009</v>
      </c>
    </row>
    <row r="10" spans="1:21" x14ac:dyDescent="0.3">
      <c r="J10">
        <v>113</v>
      </c>
      <c r="K10">
        <v>73</v>
      </c>
      <c r="L10">
        <f t="shared" si="1"/>
        <v>7.6105087572977482E-3</v>
      </c>
      <c r="S10">
        <f>S9/3</f>
        <v>0.22083333333333335</v>
      </c>
    </row>
    <row r="11" spans="1:21" x14ac:dyDescent="0.3">
      <c r="J11">
        <v>1131</v>
      </c>
      <c r="K11">
        <v>0</v>
      </c>
      <c r="L11">
        <f>S20*0.1</f>
        <v>4.0483647798742146E-2</v>
      </c>
    </row>
    <row r="12" spans="1:21" x14ac:dyDescent="0.3">
      <c r="J12">
        <v>113100</v>
      </c>
      <c r="K12">
        <v>81</v>
      </c>
      <c r="L12">
        <f t="shared" si="1"/>
        <v>8.4445371142618849E-3</v>
      </c>
    </row>
    <row r="13" spans="1:21" x14ac:dyDescent="0.3">
      <c r="J13">
        <v>11310000</v>
      </c>
      <c r="K13">
        <v>125</v>
      </c>
      <c r="L13">
        <f t="shared" si="1"/>
        <v>1.3031693077564637E-2</v>
      </c>
    </row>
    <row r="14" spans="1:21" x14ac:dyDescent="0.3">
      <c r="J14">
        <v>1132</v>
      </c>
      <c r="K14">
        <v>77</v>
      </c>
      <c r="L14">
        <f t="shared" si="1"/>
        <v>8.027522935779817E-3</v>
      </c>
      <c r="S14" t="s">
        <v>12</v>
      </c>
      <c r="U14" t="s">
        <v>0</v>
      </c>
    </row>
    <row r="15" spans="1:21" x14ac:dyDescent="0.3">
      <c r="J15">
        <v>1132000</v>
      </c>
      <c r="K15">
        <v>125</v>
      </c>
      <c r="L15">
        <f t="shared" si="1"/>
        <v>1.3031693077564637E-2</v>
      </c>
      <c r="S15">
        <f>(1.2*1+1.2*1.1*3+1.2*1)/5</f>
        <v>1.272</v>
      </c>
      <c r="U15">
        <f>(5/3+1)*3.75</f>
        <v>10.000000000000002</v>
      </c>
    </row>
    <row r="16" spans="1:21" x14ac:dyDescent="0.3">
      <c r="J16">
        <v>120</v>
      </c>
      <c r="K16">
        <v>0</v>
      </c>
      <c r="L16">
        <f>0.2*0.04</f>
        <v>8.0000000000000002E-3</v>
      </c>
      <c r="S16">
        <f>U15/S15-1</f>
        <v>6.8616352201257875</v>
      </c>
      <c r="U16">
        <f>(5/3+1)*8.69</f>
        <v>23.173333333333336</v>
      </c>
    </row>
    <row r="17" spans="10:21" x14ac:dyDescent="0.3">
      <c r="J17">
        <v>1200</v>
      </c>
      <c r="K17">
        <v>77</v>
      </c>
      <c r="L17">
        <f t="shared" si="1"/>
        <v>8.027522935779817E-3</v>
      </c>
      <c r="S17" t="s">
        <v>1</v>
      </c>
    </row>
    <row r="18" spans="10:21" x14ac:dyDescent="0.3">
      <c r="J18">
        <v>120000</v>
      </c>
      <c r="K18">
        <v>87</v>
      </c>
      <c r="L18">
        <f t="shared" si="1"/>
        <v>9.0700583819849877E-3</v>
      </c>
      <c r="S18">
        <f>(7*1+0*3+2*1+4.5)/5*1+4*0.8</f>
        <v>5.9</v>
      </c>
    </row>
    <row r="19" spans="10:21" x14ac:dyDescent="0.3">
      <c r="J19">
        <v>1200000</v>
      </c>
      <c r="K19">
        <v>87</v>
      </c>
      <c r="L19">
        <f t="shared" si="1"/>
        <v>9.0700583819849877E-3</v>
      </c>
      <c r="S19" t="s">
        <v>2</v>
      </c>
      <c r="U19" t="s">
        <v>3</v>
      </c>
    </row>
    <row r="20" spans="10:21" x14ac:dyDescent="0.3">
      <c r="J20">
        <v>130</v>
      </c>
      <c r="K20">
        <v>0</v>
      </c>
      <c r="L20">
        <f>0.2*0.04</f>
        <v>8.0000000000000002E-3</v>
      </c>
      <c r="S20">
        <f>S16*S18/100</f>
        <v>0.40483647798742145</v>
      </c>
      <c r="U20">
        <f>S20*(0.05*3+0.1)/4</f>
        <v>2.5302279874213841E-2</v>
      </c>
    </row>
    <row r="21" spans="10:21" x14ac:dyDescent="0.3">
      <c r="J21">
        <v>1300</v>
      </c>
      <c r="K21">
        <v>0</v>
      </c>
      <c r="L21">
        <f>0.2*0.04</f>
        <v>8.0000000000000002E-3</v>
      </c>
    </row>
    <row r="22" spans="10:21" x14ac:dyDescent="0.3">
      <c r="J22">
        <v>130000</v>
      </c>
      <c r="K22">
        <v>87</v>
      </c>
      <c r="L22">
        <f t="shared" si="1"/>
        <v>9.0700583819849877E-3</v>
      </c>
      <c r="R22" t="s">
        <v>11</v>
      </c>
      <c r="S22">
        <f>(A2-A3/3)/(A2-(1998+A3)/3)-1</f>
        <v>0.10240902101486427</v>
      </c>
    </row>
    <row r="23" spans="10:21" x14ac:dyDescent="0.3">
      <c r="J23">
        <v>1300000</v>
      </c>
      <c r="K23">
        <v>125</v>
      </c>
      <c r="L23">
        <f t="shared" si="1"/>
        <v>1.3031693077564637E-2</v>
      </c>
    </row>
    <row r="24" spans="10:21" x14ac:dyDescent="0.3">
      <c r="S24">
        <f>S22/((A2-A3/3)/(A2-(A3+73)/3)-1)/(1998/73)</f>
        <v>1.0986673500768736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2020-12-16T02:37:09Z</dcterms:created>
  <dcterms:modified xsi:type="dcterms:W3CDTF">2021-03-11T04:08:49Z</dcterms:modified>
</cp:coreProperties>
</file>