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hel\Desktop\nihel\2eme année\S2\procédés industriels\"/>
    </mc:Choice>
  </mc:AlternateContent>
  <bookViews>
    <workbookView xWindow="0" yWindow="0" windowWidth="24000" windowHeight="9735" firstSheet="1" activeTab="1"/>
  </bookViews>
  <sheets>
    <sheet name="Exp data" sheetId="1" r:id="rId1"/>
    <sheet name="Propriétés de la phase liquide " sheetId="3" r:id="rId2"/>
    <sheet name="Modèle" sheetId="2" r:id="rId3"/>
    <sheet name="Pexp,Pcal=f(x1,y1)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20" i="1"/>
  <c r="K21" i="1"/>
  <c r="K22" i="1"/>
  <c r="K23" i="1"/>
  <c r="K24" i="1"/>
  <c r="K25" i="1"/>
  <c r="M18" i="2"/>
  <c r="M19" i="2"/>
  <c r="M20" i="2"/>
  <c r="M21" i="2"/>
  <c r="M22" i="2"/>
  <c r="M23" i="2"/>
  <c r="M24" i="2"/>
  <c r="M25" i="2"/>
  <c r="M26" i="2"/>
  <c r="M27" i="2"/>
  <c r="M17" i="2"/>
  <c r="L18" i="2"/>
  <c r="L19" i="2"/>
  <c r="L20" i="2"/>
  <c r="L21" i="2"/>
  <c r="L22" i="2"/>
  <c r="L23" i="2"/>
  <c r="L24" i="2"/>
  <c r="L25" i="2"/>
  <c r="L26" i="2"/>
  <c r="L27" i="2"/>
  <c r="L17" i="2"/>
  <c r="K18" i="2"/>
  <c r="K19" i="2"/>
  <c r="K20" i="2"/>
  <c r="K21" i="2"/>
  <c r="K22" i="2"/>
  <c r="K23" i="2"/>
  <c r="K24" i="2"/>
  <c r="K25" i="2"/>
  <c r="K26" i="2"/>
  <c r="K27" i="2"/>
  <c r="K17" i="2"/>
  <c r="J18" i="2"/>
  <c r="J19" i="2"/>
  <c r="J20" i="2"/>
  <c r="J21" i="2"/>
  <c r="J22" i="2"/>
  <c r="J23" i="2"/>
  <c r="J24" i="2"/>
  <c r="J25" i="2"/>
  <c r="J26" i="2"/>
  <c r="J27" i="2"/>
  <c r="J17" i="2"/>
  <c r="G18" i="2"/>
  <c r="G19" i="2"/>
  <c r="G20" i="2"/>
  <c r="G21" i="2"/>
  <c r="G22" i="2"/>
  <c r="G23" i="2"/>
  <c r="G24" i="2"/>
  <c r="G25" i="2"/>
  <c r="G26" i="2"/>
  <c r="G27" i="2"/>
  <c r="G17" i="2"/>
  <c r="I18" i="2"/>
  <c r="I19" i="2"/>
  <c r="I20" i="2"/>
  <c r="I21" i="2"/>
  <c r="I22" i="2"/>
  <c r="I23" i="2"/>
  <c r="I24" i="2"/>
  <c r="I25" i="2"/>
  <c r="I26" i="2"/>
  <c r="I27" i="2"/>
  <c r="I17" i="2"/>
  <c r="H18" i="2"/>
  <c r="H19" i="2"/>
  <c r="H20" i="2"/>
  <c r="H21" i="2"/>
  <c r="H22" i="2"/>
  <c r="H23" i="2"/>
  <c r="H24" i="2"/>
  <c r="H25" i="2"/>
  <c r="H26" i="2"/>
  <c r="H27" i="2"/>
  <c r="H17" i="2"/>
  <c r="F18" i="2"/>
  <c r="F19" i="2"/>
  <c r="F20" i="2"/>
  <c r="F21" i="2"/>
  <c r="F22" i="2"/>
  <c r="F23" i="2"/>
  <c r="F24" i="2"/>
  <c r="F25" i="2"/>
  <c r="F26" i="2"/>
  <c r="F27" i="2"/>
  <c r="F17" i="2"/>
  <c r="E27" i="2"/>
  <c r="E18" i="2"/>
  <c r="E19" i="2"/>
  <c r="E20" i="2"/>
  <c r="E21" i="2"/>
  <c r="E22" i="2"/>
  <c r="E23" i="2"/>
  <c r="E24" i="2"/>
  <c r="E25" i="2"/>
  <c r="E26" i="2"/>
  <c r="E17" i="2"/>
  <c r="D19" i="2"/>
  <c r="D20" i="2"/>
  <c r="D21" i="2"/>
  <c r="D22" i="2"/>
  <c r="D23" i="2"/>
  <c r="D24" i="2"/>
  <c r="D25" i="2"/>
  <c r="D26" i="2"/>
  <c r="D27" i="2"/>
  <c r="D18" i="2"/>
  <c r="D17" i="2"/>
  <c r="K26" i="1"/>
  <c r="J17" i="1"/>
  <c r="J19" i="1"/>
  <c r="J20" i="1"/>
  <c r="J21" i="1"/>
  <c r="J22" i="1"/>
  <c r="J23" i="1"/>
  <c r="J24" i="1"/>
  <c r="J25" i="1"/>
  <c r="J26" i="1"/>
  <c r="J27" i="1"/>
  <c r="J18" i="1"/>
  <c r="M18" i="1"/>
  <c r="M19" i="1"/>
  <c r="M20" i="1"/>
  <c r="M21" i="1"/>
  <c r="M22" i="1"/>
  <c r="M23" i="1"/>
  <c r="M24" i="1"/>
  <c r="M25" i="1"/>
  <c r="M26" i="1"/>
  <c r="M17" i="1"/>
  <c r="L19" i="1"/>
  <c r="L20" i="1"/>
  <c r="L21" i="1"/>
  <c r="L22" i="1"/>
  <c r="L23" i="1"/>
  <c r="L24" i="1"/>
  <c r="L25" i="1"/>
  <c r="L26" i="1"/>
  <c r="L27" i="1"/>
  <c r="L18" i="1"/>
  <c r="I18" i="1"/>
  <c r="I19" i="1"/>
  <c r="I20" i="1"/>
  <c r="I21" i="1"/>
  <c r="I22" i="1"/>
  <c r="I23" i="1"/>
  <c r="I24" i="1"/>
  <c r="I25" i="1"/>
  <c r="I26" i="1"/>
  <c r="I17" i="1"/>
  <c r="H18" i="1"/>
  <c r="H19" i="1"/>
  <c r="H20" i="1"/>
  <c r="H21" i="1"/>
  <c r="H22" i="1"/>
  <c r="H23" i="1"/>
  <c r="H24" i="1"/>
  <c r="H25" i="1"/>
  <c r="H26" i="1"/>
  <c r="H27" i="1"/>
  <c r="G18" i="1"/>
  <c r="G19" i="1"/>
  <c r="G20" i="1"/>
  <c r="G21" i="1"/>
  <c r="G22" i="1"/>
  <c r="G23" i="1"/>
  <c r="G24" i="1"/>
  <c r="G25" i="1"/>
  <c r="G26" i="1"/>
  <c r="G27" i="1"/>
  <c r="G17" i="1"/>
  <c r="F18" i="1"/>
  <c r="F19" i="1"/>
  <c r="F20" i="1"/>
  <c r="F21" i="1"/>
  <c r="F22" i="1"/>
  <c r="F23" i="1"/>
  <c r="F24" i="1"/>
  <c r="F25" i="1"/>
  <c r="F26" i="1"/>
  <c r="F27" i="1"/>
  <c r="F17" i="1"/>
  <c r="E18" i="1"/>
  <c r="E19" i="1"/>
  <c r="E20" i="1"/>
  <c r="E21" i="1"/>
  <c r="E22" i="1"/>
  <c r="E23" i="1"/>
  <c r="E24" i="1"/>
  <c r="E25" i="1"/>
  <c r="E26" i="1"/>
  <c r="E27" i="1"/>
  <c r="E17" i="1"/>
  <c r="D18" i="1"/>
  <c r="D19" i="1"/>
  <c r="D20" i="1"/>
  <c r="D21" i="1"/>
  <c r="D22" i="1"/>
  <c r="D23" i="1"/>
  <c r="D24" i="1"/>
  <c r="D25" i="1"/>
  <c r="D26" i="1"/>
  <c r="D27" i="1"/>
  <c r="D17" i="1"/>
</calcChain>
</file>

<file path=xl/comments1.xml><?xml version="1.0" encoding="utf-8"?>
<comments xmlns="http://schemas.openxmlformats.org/spreadsheetml/2006/main">
  <authors>
    <author>Mourad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Mourad: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>*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Mourad:</t>
        </r>
        <r>
          <rPr>
            <sz val="9"/>
            <color indexed="81"/>
            <rFont val="Tahoma"/>
            <family val="2"/>
          </rPr>
          <t xml:space="preserve">
Ln(</t>
        </r>
        <r>
          <rPr>
            <sz val="9"/>
            <color indexed="81"/>
            <rFont val="Symbol"/>
            <family val="1"/>
            <charset val="2"/>
          </rPr>
          <t>g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>) infinie ???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Mourad: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>*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Mourad:</t>
        </r>
        <r>
          <rPr>
            <sz val="9"/>
            <color indexed="81"/>
            <rFont val="Tahoma"/>
            <family val="2"/>
          </rPr>
          <t xml:space="preserve">
Ln(</t>
        </r>
        <r>
          <rPr>
            <sz val="9"/>
            <color indexed="81"/>
            <rFont val="Symbol"/>
            <family val="1"/>
            <charset val="2"/>
          </rPr>
          <t>g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>) infinie ???</t>
        </r>
      </text>
    </comment>
  </commentList>
</comments>
</file>

<file path=xl/comments2.xml><?xml version="1.0" encoding="utf-8"?>
<comments xmlns="http://schemas.openxmlformats.org/spreadsheetml/2006/main">
  <authors>
    <author>Mourad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Mourad: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>*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Mourad:</t>
        </r>
        <r>
          <rPr>
            <sz val="9"/>
            <color indexed="81"/>
            <rFont val="Tahoma"/>
            <family val="2"/>
          </rPr>
          <t xml:space="preserve">
Ln(</t>
        </r>
        <r>
          <rPr>
            <sz val="9"/>
            <color indexed="81"/>
            <rFont val="Symbol"/>
            <family val="1"/>
            <charset val="2"/>
          </rPr>
          <t>g</t>
        </r>
        <r>
          <rPr>
            <sz val="9"/>
            <color indexed="81"/>
            <rFont val="Tahoma"/>
            <family val="2"/>
          </rPr>
          <t>1)infinie = A12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Mourad: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vertAlign val="subscript"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>*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Mourad:</t>
        </r>
        <r>
          <rPr>
            <sz val="9"/>
            <color indexed="81"/>
            <rFont val="Tahoma"/>
            <family val="2"/>
          </rPr>
          <t xml:space="preserve">
Ln(</t>
        </r>
        <r>
          <rPr>
            <sz val="9"/>
            <color indexed="81"/>
            <rFont val="Symbol"/>
            <family val="1"/>
            <charset val="2"/>
          </rPr>
          <t>g</t>
        </r>
        <r>
          <rPr>
            <vertAlign val="subscript"/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Tahoma"/>
            <family val="2"/>
          </rPr>
          <t>)infinie = A21</t>
        </r>
      </text>
    </comment>
  </commentList>
</comments>
</file>

<file path=xl/sharedStrings.xml><?xml version="1.0" encoding="utf-8"?>
<sst xmlns="http://schemas.openxmlformats.org/spreadsheetml/2006/main" count="54" uniqueCount="42">
  <si>
    <t>Liquide phase properties from VLE data</t>
  </si>
  <si>
    <t>Margules</t>
  </si>
  <si>
    <t>système</t>
  </si>
  <si>
    <t xml:space="preserve">Methyl Ethyl Ketone(1) - Toluène (2) </t>
  </si>
  <si>
    <t xml:space="preserve">Modèle de coeff d'activité: </t>
  </si>
  <si>
    <t>Parametres du modèle</t>
  </si>
  <si>
    <t>A12</t>
  </si>
  <si>
    <t>A21</t>
  </si>
  <si>
    <t>x1</t>
  </si>
  <si>
    <t>y1</t>
  </si>
  <si>
    <t>P</t>
  </si>
  <si>
    <t>Unité</t>
  </si>
  <si>
    <t>T</t>
  </si>
  <si>
    <t>°C</t>
  </si>
  <si>
    <t>Experimenatl Data (VLE)</t>
  </si>
  <si>
    <r>
      <t>f</t>
    </r>
    <r>
      <rPr>
        <vertAlign val="subscript"/>
        <sz val="12"/>
        <color theme="1"/>
        <rFont val="Calibri"/>
        <family val="2"/>
        <scheme val="minor"/>
      </rPr>
      <t>1</t>
    </r>
    <r>
      <rPr>
        <vertAlign val="superscript"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 =y1</t>
    </r>
    <r>
      <rPr>
        <sz val="12"/>
        <color theme="1"/>
        <rFont val="Symbol"/>
        <family val="1"/>
        <charset val="2"/>
      </rPr>
      <t>´</t>
    </r>
    <r>
      <rPr>
        <sz val="12"/>
        <color theme="1"/>
        <rFont val="Calibri"/>
        <family val="2"/>
        <scheme val="minor"/>
      </rPr>
      <t>p</t>
    </r>
  </si>
  <si>
    <r>
      <t>f</t>
    </r>
    <r>
      <rPr>
        <vertAlign val="subscript"/>
        <sz val="12"/>
        <color theme="1"/>
        <rFont val="Calibri"/>
        <family val="2"/>
        <scheme val="minor"/>
      </rPr>
      <t>2</t>
    </r>
    <r>
      <rPr>
        <vertAlign val="superscript"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 =y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Symbol"/>
        <family val="1"/>
        <charset val="2"/>
      </rPr>
      <t>´</t>
    </r>
    <r>
      <rPr>
        <sz val="12"/>
        <color theme="1"/>
        <rFont val="Calibri"/>
        <family val="2"/>
        <scheme val="minor"/>
      </rPr>
      <t>p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</si>
  <si>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=x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Symbol"/>
        <family val="1"/>
        <charset val="2"/>
      </rPr>
      <t>´</t>
    </r>
    <r>
      <rPr>
        <sz val="11"/>
        <color theme="1"/>
        <rFont val="Calibri"/>
        <family val="2"/>
        <scheme val="minor"/>
      </rPr>
      <t>p</t>
    </r>
    <r>
      <rPr>
        <vertAlign val="superscript"/>
        <sz val="11"/>
        <color theme="1"/>
        <rFont val="Calibri"/>
        <family val="2"/>
        <scheme val="minor"/>
      </rPr>
      <t>*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</si>
  <si>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=x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Symbol"/>
        <family val="1"/>
        <charset val="2"/>
      </rPr>
      <t>´</t>
    </r>
    <r>
      <rPr>
        <sz val="11"/>
        <color theme="1"/>
        <rFont val="Calibri"/>
        <family val="2"/>
        <scheme val="minor"/>
      </rPr>
      <t>p</t>
    </r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2</t>
    </r>
  </si>
  <si>
    <t>Lewis Randall</t>
  </si>
  <si>
    <t>Calcul des coeff. d'activité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</si>
  <si>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1=f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/</t>
    </r>
    <r>
      <rPr>
        <sz val="11"/>
        <color theme="1"/>
        <rFont val="Times New Roman"/>
        <family val="1"/>
      </rPr>
      <t>f</t>
    </r>
    <r>
      <rPr>
        <vertAlign val="subscript"/>
        <sz val="11"/>
        <color theme="1"/>
        <rFont val="Times New Roman"/>
        <family val="1"/>
      </rPr>
      <t>1</t>
    </r>
    <r>
      <rPr>
        <vertAlign val="superscript"/>
        <sz val="11"/>
        <color theme="1"/>
        <rFont val="Times New Roman"/>
        <family val="1"/>
      </rPr>
      <t>id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</si>
  <si>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2=f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Symbol"/>
        <family val="1"/>
        <charset val="2"/>
      </rPr>
      <t>/</t>
    </r>
    <r>
      <rPr>
        <sz val="11"/>
        <color theme="1"/>
        <rFont val="Times New Roman"/>
        <family val="1"/>
      </rPr>
      <t>f</t>
    </r>
    <r>
      <rPr>
        <vertAlign val="subscript"/>
        <sz val="11"/>
        <color theme="1"/>
        <rFont val="Times New Roman"/>
        <family val="1"/>
      </rPr>
      <t>2</t>
    </r>
    <r>
      <rPr>
        <vertAlign val="superscript"/>
        <sz val="11"/>
        <color theme="1"/>
        <rFont val="Times New Roman"/>
        <family val="1"/>
      </rPr>
      <t>id</t>
    </r>
  </si>
  <si>
    <t>fugacité liquide</t>
  </si>
  <si>
    <t>Propriétés de la phase liquide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</si>
  <si>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/(RT)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</si>
  <si>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/(x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RT)</t>
    </r>
  </si>
  <si>
    <r>
      <t>Ln(</t>
    </r>
    <r>
      <rPr>
        <b/>
        <sz val="11"/>
        <color theme="1"/>
        <rFont val="Symbol"/>
        <family val="1"/>
        <charset val="2"/>
      </rPr>
      <t>g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</si>
  <si>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Ln(</t>
    </r>
    <r>
      <rPr>
        <b/>
        <sz val="11"/>
        <color theme="1"/>
        <rFont val="Symbol"/>
        <family val="1"/>
        <charset val="2"/>
      </rPr>
      <t>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</si>
  <si>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Ln(</t>
    </r>
    <r>
      <rPr>
        <b/>
        <sz val="11"/>
        <color theme="1"/>
        <rFont val="Symbol"/>
        <family val="1"/>
        <charset val="2"/>
      </rPr>
      <t>g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 Margules</t>
    </r>
  </si>
  <si>
    <r>
      <t>Ln(</t>
    </r>
    <r>
      <rPr>
        <b/>
        <sz val="11"/>
        <color theme="1"/>
        <rFont val="Symbol"/>
        <family val="1"/>
        <charset val="2"/>
      </rPr>
      <t>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 Margules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</si>
  <si>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/(RT) Margules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</si>
  <si>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/(x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RT) Margules</t>
    </r>
  </si>
  <si>
    <r>
      <rPr>
        <b/>
        <sz val="11"/>
        <color theme="1"/>
        <rFont val="Symbol"/>
        <family val="1"/>
        <charset val="2"/>
      </rPr>
      <t>g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Margules</t>
    </r>
  </si>
  <si>
    <r>
      <rPr>
        <b/>
        <sz val="11"/>
        <color theme="1"/>
        <rFont val="Symbol"/>
        <family val="1"/>
        <charset val="2"/>
      </rPr>
      <t>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Margules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</si>
  <si>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 xml:space="preserve"> cal </t>
    </r>
    <r>
      <rPr>
        <b/>
        <sz val="11"/>
        <color theme="1"/>
        <rFont val="Calibri"/>
        <family val="2"/>
        <scheme val="minor"/>
      </rPr>
      <t>Margules</t>
    </r>
  </si>
  <si>
    <r>
      <t>p</t>
    </r>
    <r>
      <rPr>
        <b/>
        <vertAlign val="superscript"/>
        <sz val="11"/>
        <color theme="1"/>
        <rFont val="Calibri"/>
        <family val="2"/>
        <scheme val="minor"/>
      </rPr>
      <t xml:space="preserve"> cal  </t>
    </r>
    <r>
      <rPr>
        <b/>
        <sz val="11"/>
        <color theme="1"/>
        <rFont val="Calibri"/>
        <family val="2"/>
        <scheme val="minor"/>
      </rPr>
      <t xml:space="preserve">  Margules   (kPa)</t>
    </r>
  </si>
  <si>
    <t>modélisation du diagramme d'équilibre LV</t>
  </si>
  <si>
    <r>
      <t>f</t>
    </r>
    <r>
      <rPr>
        <vertAlign val="subscript"/>
        <sz val="12"/>
        <color theme="1"/>
        <rFont val="Calibri"/>
        <family val="2"/>
        <scheme val="minor"/>
      </rPr>
      <t>1</t>
    </r>
    <r>
      <rPr>
        <vertAlign val="superscript"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 =</t>
    </r>
    <r>
      <rPr>
        <sz val="12"/>
        <color theme="1"/>
        <rFont val="Symbol"/>
        <family val="1"/>
        <charset val="2"/>
      </rPr>
      <t>g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Symbol"/>
        <family val="1"/>
        <charset val="2"/>
      </rPr>
      <t>´</t>
    </r>
    <r>
      <rPr>
        <sz val="12"/>
        <color theme="1"/>
        <rFont val="Calibri"/>
        <family val="2"/>
        <scheme val="minor"/>
      </rPr>
      <t>x1</t>
    </r>
    <r>
      <rPr>
        <sz val="12"/>
        <color theme="1"/>
        <rFont val="Symbol"/>
        <family val="1"/>
        <charset val="2"/>
      </rPr>
      <t>´</t>
    </r>
    <r>
      <rPr>
        <sz val="12"/>
        <color theme="1"/>
        <rFont val="Calibri"/>
        <family val="2"/>
        <scheme val="minor"/>
      </rPr>
      <t>p</t>
    </r>
    <r>
      <rPr>
        <vertAlign val="subscript"/>
        <sz val="12"/>
        <color theme="1"/>
        <rFont val="Calibri"/>
        <family val="2"/>
        <scheme val="minor"/>
      </rPr>
      <t>1</t>
    </r>
    <r>
      <rPr>
        <vertAlign val="superscript"/>
        <sz val="12"/>
        <color theme="1"/>
        <rFont val="Calibri"/>
        <family val="2"/>
        <scheme val="minor"/>
      </rPr>
      <t>*</t>
    </r>
  </si>
  <si>
    <t>p cal idéal (kPa)</t>
  </si>
  <si>
    <t>p/kPa exp data</t>
  </si>
  <si>
    <r>
      <t>f</t>
    </r>
    <r>
      <rPr>
        <vertAlign val="subscript"/>
        <sz val="12"/>
        <color theme="1"/>
        <rFont val="Calibri"/>
        <family val="2"/>
        <scheme val="minor"/>
      </rPr>
      <t>2</t>
    </r>
    <r>
      <rPr>
        <vertAlign val="superscript"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 =</t>
    </r>
    <r>
      <rPr>
        <sz val="12"/>
        <color theme="1"/>
        <rFont val="Symbol"/>
        <family val="1"/>
        <charset val="2"/>
      </rPr>
      <t>g</t>
    </r>
    <r>
      <rPr>
        <sz val="12"/>
        <color theme="1"/>
        <rFont val="Calibri"/>
        <family val="2"/>
        <scheme val="minor"/>
      </rPr>
      <t>2</t>
    </r>
    <r>
      <rPr>
        <sz val="12"/>
        <color theme="1"/>
        <rFont val="Symbol"/>
        <family val="1"/>
        <charset val="2"/>
      </rPr>
      <t>´</t>
    </r>
    <r>
      <rPr>
        <sz val="12"/>
        <color theme="1"/>
        <rFont val="Calibri"/>
        <family val="2"/>
        <scheme val="minor"/>
      </rPr>
      <t>x2</t>
    </r>
    <r>
      <rPr>
        <sz val="12"/>
        <color theme="1"/>
        <rFont val="Symbol"/>
        <family val="1"/>
        <charset val="2"/>
      </rPr>
      <t>´</t>
    </r>
    <r>
      <rPr>
        <sz val="12"/>
        <color theme="1"/>
        <rFont val="Calibri"/>
        <family val="2"/>
        <scheme val="minor"/>
      </rPr>
      <t>p</t>
    </r>
    <r>
      <rPr>
        <vertAlign val="subscript"/>
        <sz val="12"/>
        <color theme="1"/>
        <rFont val="Calibri"/>
        <family val="2"/>
        <scheme val="minor"/>
      </rPr>
      <t>2</t>
    </r>
    <r>
      <rPr>
        <vertAlign val="superscript"/>
        <sz val="12"/>
        <color theme="1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</si>
</sst>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i/>
      <sz val="14"/>
      <color theme="1"/>
      <name val="Times New Roman"/>
      <family val="1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bscript"/>
      <sz val="9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Times New Roman"/>
      <family val="1"/>
    </font>
    <font>
      <sz val="9"/>
      <color indexed="81"/>
      <name val="Symbol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5" fillId="5" borderId="0" xfId="0" applyFont="1" applyFill="1" applyBorder="1"/>
    <xf numFmtId="0" fontId="9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8" fillId="5" borderId="0" xfId="0" applyFont="1" applyFill="1" applyBorder="1"/>
    <xf numFmtId="0" fontId="4" fillId="5" borderId="0" xfId="0" applyFont="1" applyFill="1" applyBorder="1"/>
    <xf numFmtId="0" fontId="6" fillId="5" borderId="0" xfId="0" applyFont="1" applyFill="1" applyBorder="1"/>
    <xf numFmtId="0" fontId="3" fillId="5" borderId="0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/>
    </xf>
    <xf numFmtId="0" fontId="5" fillId="5" borderId="4" xfId="0" applyFont="1" applyFill="1" applyBorder="1"/>
    <xf numFmtId="0" fontId="5" fillId="3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164" fontId="0" fillId="0" borderId="12" xfId="0" applyNumberForma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7" borderId="4" xfId="0" applyNumberFormat="1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164" fontId="14" fillId="3" borderId="13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164" fontId="5" fillId="7" borderId="12" xfId="0" applyNumberFormat="1" applyFont="1" applyFill="1" applyBorder="1" applyAlignment="1">
      <alignment horizontal="center" vertical="center"/>
    </xf>
    <xf numFmtId="164" fontId="5" fillId="5" borderId="12" xfId="0" applyNumberFormat="1" applyFon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5" fillId="7" borderId="11" xfId="0" applyFont="1" applyFill="1" applyBorder="1"/>
    <xf numFmtId="164" fontId="0" fillId="7" borderId="14" xfId="0" applyNumberForma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164" fontId="5" fillId="0" borderId="9" xfId="0" applyNumberFormat="1" applyFont="1" applyFill="1" applyBorder="1" applyAlignment="1">
      <alignment horizontal="center" vertical="center"/>
    </xf>
    <xf numFmtId="164" fontId="5" fillId="5" borderId="9" xfId="0" applyNumberFormat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4" fontId="5" fillId="6" borderId="8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 wrapText="1"/>
    </xf>
    <xf numFmtId="2" fontId="5" fillId="5" borderId="21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27" fillId="8" borderId="22" xfId="0" applyFont="1" applyFill="1" applyBorder="1" applyAlignment="1">
      <alignment horizontal="center"/>
    </xf>
    <xf numFmtId="0" fontId="27" fillId="8" borderId="23" xfId="0" applyFont="1" applyFill="1" applyBorder="1" applyAlignment="1">
      <alignment horizontal="center"/>
    </xf>
    <xf numFmtId="0" fontId="27" fillId="8" borderId="2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11" fillId="5" borderId="22" xfId="0" applyFont="1" applyFill="1" applyBorder="1" applyAlignment="1">
      <alignment horizontal="left"/>
    </xf>
    <xf numFmtId="0" fontId="11" fillId="5" borderId="23" xfId="0" applyFont="1" applyFill="1" applyBorder="1" applyAlignment="1">
      <alignment horizontal="left"/>
    </xf>
    <xf numFmtId="0" fontId="11" fillId="5" borderId="24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center"/>
    </xf>
    <xf numFmtId="0" fontId="27" fillId="2" borderId="18" xfId="0" applyFont="1" applyFill="1" applyBorder="1" applyAlignment="1">
      <alignment horizontal="center"/>
    </xf>
    <xf numFmtId="0" fontId="27" fillId="2" borderId="19" xfId="0" applyFont="1" applyFill="1" applyBorder="1" applyAlignment="1">
      <alignment horizontal="center"/>
    </xf>
    <xf numFmtId="0" fontId="27" fillId="4" borderId="8" xfId="0" applyFont="1" applyFill="1" applyBorder="1" applyAlignment="1">
      <alignment horizontal="center"/>
    </xf>
    <xf numFmtId="0" fontId="27" fillId="4" borderId="21" xfId="0" applyFont="1" applyFill="1" applyBorder="1" applyAlignment="1">
      <alignment horizontal="center"/>
    </xf>
    <xf numFmtId="0" fontId="27" fillId="6" borderId="8" xfId="0" applyFont="1" applyFill="1" applyBorder="1" applyAlignment="1">
      <alignment horizontal="center"/>
    </xf>
    <xf numFmtId="0" fontId="27" fillId="6" borderId="10" xfId="0" applyFont="1" applyFill="1" applyBorder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27" fillId="4" borderId="6" xfId="0" applyFont="1" applyFill="1" applyBorder="1" applyAlignment="1">
      <alignment horizontal="center"/>
    </xf>
    <xf numFmtId="0" fontId="27" fillId="4" borderId="7" xfId="0" applyFont="1" applyFill="1" applyBorder="1" applyAlignment="1">
      <alignment horizontal="center"/>
    </xf>
    <xf numFmtId="0" fontId="27" fillId="3" borderId="2" xfId="0" applyFont="1" applyFill="1" applyBorder="1" applyAlignment="1">
      <alignment horizontal="center"/>
    </xf>
    <xf numFmtId="0" fontId="27" fillId="3" borderId="3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left"/>
    </xf>
    <xf numFmtId="164" fontId="0" fillId="2" borderId="4" xfId="0" applyNumberFormat="1" applyFill="1" applyBorder="1" applyAlignment="1">
      <alignment horizontal="center" vertical="center"/>
    </xf>
    <xf numFmtId="164" fontId="5" fillId="5" borderId="8" xfId="0" applyNumberFormat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5" fillId="5" borderId="11" xfId="0" applyFont="1" applyFill="1" applyBorder="1"/>
    <xf numFmtId="164" fontId="14" fillId="5" borderId="13" xfId="0" applyNumberFormat="1" applyFon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64" fontId="5" fillId="7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Modèle!$D$16</c:f>
              <c:strCache>
                <c:ptCount val="1"/>
                <c:pt idx="0">
                  <c:v>Ln(g1) Margules</c:v>
                </c:pt>
              </c:strCache>
            </c:strRef>
          </c:tx>
          <c:spPr>
            <a:ln w="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Modèle!$A$17:$A$27</c:f>
              <c:numCache>
                <c:formatCode>General</c:formatCode>
                <c:ptCount val="11"/>
                <c:pt idx="0">
                  <c:v>0</c:v>
                </c:pt>
                <c:pt idx="1">
                  <c:v>8.9499999999999996E-2</c:v>
                </c:pt>
                <c:pt idx="2">
                  <c:v>0.1981</c:v>
                </c:pt>
                <c:pt idx="3">
                  <c:v>0.31929999999999997</c:v>
                </c:pt>
                <c:pt idx="4">
                  <c:v>0.42320000000000002</c:v>
                </c:pt>
                <c:pt idx="5">
                  <c:v>0.51190000000000002</c:v>
                </c:pt>
                <c:pt idx="6">
                  <c:v>0.60960000000000003</c:v>
                </c:pt>
                <c:pt idx="7">
                  <c:v>0.71350000000000002</c:v>
                </c:pt>
                <c:pt idx="8">
                  <c:v>0.79339999999999999</c:v>
                </c:pt>
                <c:pt idx="9">
                  <c:v>0.91020000000000001</c:v>
                </c:pt>
                <c:pt idx="10">
                  <c:v>1</c:v>
                </c:pt>
              </c:numCache>
            </c:numRef>
          </c:xVal>
          <c:yVal>
            <c:numRef>
              <c:f>Modèle!$D$17:$D$27</c:f>
              <c:numCache>
                <c:formatCode>0.000</c:formatCode>
                <c:ptCount val="11"/>
                <c:pt idx="0">
                  <c:v>0.372</c:v>
                </c:pt>
                <c:pt idx="1">
                  <c:v>0.28257145975349995</c:v>
                </c:pt>
                <c:pt idx="2">
                  <c:v>0.19488156809893206</c:v>
                </c:pt>
                <c:pt idx="3">
                  <c:v>0.12088106566016403</c:v>
                </c:pt>
                <c:pt idx="4">
                  <c:v>7.4766077761535987E-2</c:v>
                </c:pt>
                <c:pt idx="5">
                  <c:v>4.6185232624667998E-2</c:v>
                </c:pt>
                <c:pt idx="6">
                  <c:v>2.4364485967871996E-2</c:v>
                </c:pt>
                <c:pt idx="7">
                  <c:v>1.0153738489499999E-2</c:v>
                </c:pt>
                <c:pt idx="8">
                  <c:v>4.0932168166080002E-3</c:v>
                </c:pt>
                <c:pt idx="9">
                  <c:v>4.4554143561600018E-4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74-4911-AFC2-B4A215528765}"/>
            </c:ext>
          </c:extLst>
        </c:ser>
        <c:ser>
          <c:idx val="7"/>
          <c:order val="5"/>
          <c:tx>
            <c:strRef>
              <c:f>Modèle!$E$16</c:f>
              <c:strCache>
                <c:ptCount val="1"/>
                <c:pt idx="0">
                  <c:v>Ln(g2) Margules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'Exp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8.9499999999999996E-2</c:v>
                </c:pt>
                <c:pt idx="2">
                  <c:v>0.1981</c:v>
                </c:pt>
                <c:pt idx="3">
                  <c:v>0.31929999999999997</c:v>
                </c:pt>
                <c:pt idx="4">
                  <c:v>0.42320000000000002</c:v>
                </c:pt>
                <c:pt idx="5">
                  <c:v>0.51190000000000002</c:v>
                </c:pt>
                <c:pt idx="6">
                  <c:v>0.60960000000000003</c:v>
                </c:pt>
                <c:pt idx="7">
                  <c:v>0.71350000000000002</c:v>
                </c:pt>
                <c:pt idx="8">
                  <c:v>0.79339999999999999</c:v>
                </c:pt>
                <c:pt idx="9">
                  <c:v>0.91020000000000001</c:v>
                </c:pt>
                <c:pt idx="10">
                  <c:v>1</c:v>
                </c:pt>
              </c:numCache>
            </c:numRef>
          </c:xVal>
          <c:yVal>
            <c:numRef>
              <c:f>Modèle!$E$17:$E$27</c:f>
              <c:numCache>
                <c:formatCode>0.000</c:formatCode>
                <c:ptCount val="11"/>
                <c:pt idx="0">
                  <c:v>0</c:v>
                </c:pt>
                <c:pt idx="1">
                  <c:v>4.1241092534999996E-3</c:v>
                </c:pt>
                <c:pt idx="2">
                  <c:v>1.8721603678932001E-2</c:v>
                </c:pt>
                <c:pt idx="3">
                  <c:v>4.4337465880163997E-2</c:v>
                </c:pt>
                <c:pt idx="4">
                  <c:v>7.1411196481536002E-2</c:v>
                </c:pt>
                <c:pt idx="5">
                  <c:v>9.6394312204668015E-2</c:v>
                </c:pt>
                <c:pt idx="6">
                  <c:v>0.12406613844787201</c:v>
                </c:pt>
                <c:pt idx="7">
                  <c:v>0.15155480398950003</c:v>
                </c:pt>
                <c:pt idx="8">
                  <c:v>0.16989559849660799</c:v>
                </c:pt>
                <c:pt idx="9">
                  <c:v>0.18992571255561602</c:v>
                </c:pt>
                <c:pt idx="10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174-4911-AFC2-B4A215528765}"/>
            </c:ext>
          </c:extLst>
        </c:ser>
        <c:ser>
          <c:idx val="8"/>
          <c:order val="6"/>
          <c:tx>
            <c:strRef>
              <c:f>Modèle!$F$16</c:f>
              <c:strCache>
                <c:ptCount val="1"/>
                <c:pt idx="0">
                  <c:v>GmE/(RT) Margules</c:v>
                </c:pt>
              </c:strCache>
            </c:strRef>
          </c:tx>
          <c:spPr>
            <a:ln w="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Modèle!$A$17:$A$27</c:f>
              <c:numCache>
                <c:formatCode>General</c:formatCode>
                <c:ptCount val="11"/>
                <c:pt idx="0">
                  <c:v>0</c:v>
                </c:pt>
                <c:pt idx="1">
                  <c:v>8.9499999999999996E-2</c:v>
                </c:pt>
                <c:pt idx="2">
                  <c:v>0.1981</c:v>
                </c:pt>
                <c:pt idx="3">
                  <c:v>0.31929999999999997</c:v>
                </c:pt>
                <c:pt idx="4">
                  <c:v>0.42320000000000002</c:v>
                </c:pt>
                <c:pt idx="5">
                  <c:v>0.51190000000000002</c:v>
                </c:pt>
                <c:pt idx="6">
                  <c:v>0.60960000000000003</c:v>
                </c:pt>
                <c:pt idx="7">
                  <c:v>0.71350000000000002</c:v>
                </c:pt>
                <c:pt idx="8">
                  <c:v>0.79339999999999999</c:v>
                </c:pt>
                <c:pt idx="9">
                  <c:v>0.91020000000000001</c:v>
                </c:pt>
                <c:pt idx="10">
                  <c:v>1</c:v>
                </c:pt>
              </c:numCache>
            </c:numRef>
          </c:xVal>
          <c:yVal>
            <c:numRef>
              <c:f>Modèle!$F$17:$F$27</c:f>
              <c:numCache>
                <c:formatCode>0.000</c:formatCode>
                <c:ptCount val="11"/>
                <c:pt idx="0">
                  <c:v>0</c:v>
                </c:pt>
                <c:pt idx="1">
                  <c:v>2.9045147123250001E-2</c:v>
                </c:pt>
                <c:pt idx="2">
                  <c:v>5.3618892630534008E-2</c:v>
                </c:pt>
                <c:pt idx="3">
                  <c:v>6.8777837289918001E-2</c:v>
                </c:pt>
                <c:pt idx="4">
                  <c:v>7.2830982239231998E-2</c:v>
                </c:pt>
                <c:pt idx="5">
                  <c:v>7.0692284367665989E-2</c:v>
                </c:pt>
                <c:pt idx="6">
                  <c:v>6.3288011096063995E-2</c:v>
                </c:pt>
                <c:pt idx="7">
                  <c:v>5.066514375524999E-2</c:v>
                </c:pt>
                <c:pt idx="8">
                  <c:v>3.8347988871696E-2</c:v>
                </c:pt>
                <c:pt idx="9">
                  <c:v>1.7460860802192002E-2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174-4911-AFC2-B4A215528765}"/>
            </c:ext>
          </c:extLst>
        </c:ser>
        <c:ser>
          <c:idx val="9"/>
          <c:order val="7"/>
          <c:tx>
            <c:strRef>
              <c:f>Modèle!$G$16</c:f>
              <c:strCache>
                <c:ptCount val="1"/>
                <c:pt idx="0">
                  <c:v>GmE/(x1x2RT) Margules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Modèle!$A$17:$A$27</c:f>
              <c:numCache>
                <c:formatCode>General</c:formatCode>
                <c:ptCount val="11"/>
                <c:pt idx="0">
                  <c:v>0</c:v>
                </c:pt>
                <c:pt idx="1">
                  <c:v>8.9499999999999996E-2</c:v>
                </c:pt>
                <c:pt idx="2">
                  <c:v>0.1981</c:v>
                </c:pt>
                <c:pt idx="3">
                  <c:v>0.31929999999999997</c:v>
                </c:pt>
                <c:pt idx="4">
                  <c:v>0.42320000000000002</c:v>
                </c:pt>
                <c:pt idx="5">
                  <c:v>0.51190000000000002</c:v>
                </c:pt>
                <c:pt idx="6">
                  <c:v>0.60960000000000003</c:v>
                </c:pt>
                <c:pt idx="7">
                  <c:v>0.71350000000000002</c:v>
                </c:pt>
                <c:pt idx="8">
                  <c:v>0.79339999999999999</c:v>
                </c:pt>
                <c:pt idx="9">
                  <c:v>0.91020000000000001</c:v>
                </c:pt>
                <c:pt idx="10">
                  <c:v>1</c:v>
                </c:pt>
              </c:numCache>
            </c:numRef>
          </c:xVal>
          <c:yVal>
            <c:numRef>
              <c:f>Modèle!$G$17:$G$27</c:f>
              <c:numCache>
                <c:formatCode>0.000</c:formatCode>
                <c:ptCount val="11"/>
                <c:pt idx="0">
                  <c:v>0.372</c:v>
                </c:pt>
                <c:pt idx="1">
                  <c:v>0.35642699999999999</c:v>
                </c:pt>
                <c:pt idx="2">
                  <c:v>0.33753060000000001</c:v>
                </c:pt>
                <c:pt idx="3">
                  <c:v>0.3164418</c:v>
                </c:pt>
                <c:pt idx="4">
                  <c:v>0.2983632</c:v>
                </c:pt>
                <c:pt idx="5">
                  <c:v>0.2829294</c:v>
                </c:pt>
                <c:pt idx="6">
                  <c:v>0.26592959999999999</c:v>
                </c:pt>
                <c:pt idx="7">
                  <c:v>0.24785099999999999</c:v>
                </c:pt>
                <c:pt idx="8">
                  <c:v>0.2339484</c:v>
                </c:pt>
                <c:pt idx="9">
                  <c:v>0.21362520000000002</c:v>
                </c:pt>
                <c:pt idx="10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174-4911-AFC2-B4A21552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46240"/>
        <c:axId val="964652480"/>
      </c:scatterChart>
      <c:scatterChart>
        <c:scatterStyle val="lineMarker"/>
        <c:varyColors val="0"/>
        <c:ser>
          <c:idx val="0"/>
          <c:order val="0"/>
          <c:tx>
            <c:strRef>
              <c:f>'Exp data'!$J$16</c:f>
              <c:strCache>
                <c:ptCount val="1"/>
                <c:pt idx="0">
                  <c:v>GmE/(RT)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8.9499999999999996E-2</c:v>
                </c:pt>
                <c:pt idx="2">
                  <c:v>0.1981</c:v>
                </c:pt>
                <c:pt idx="3">
                  <c:v>0.31929999999999997</c:v>
                </c:pt>
                <c:pt idx="4">
                  <c:v>0.42320000000000002</c:v>
                </c:pt>
                <c:pt idx="5">
                  <c:v>0.51190000000000002</c:v>
                </c:pt>
                <c:pt idx="6">
                  <c:v>0.60960000000000003</c:v>
                </c:pt>
                <c:pt idx="7">
                  <c:v>0.71350000000000002</c:v>
                </c:pt>
                <c:pt idx="8">
                  <c:v>0.79339999999999999</c:v>
                </c:pt>
                <c:pt idx="9">
                  <c:v>0.91020000000000001</c:v>
                </c:pt>
                <c:pt idx="10">
                  <c:v>1</c:v>
                </c:pt>
              </c:numCache>
            </c:numRef>
          </c:xVal>
          <c:yVal>
            <c:numRef>
              <c:f>'Exp data'!$J$17:$J$27</c:f>
              <c:numCache>
                <c:formatCode>0.000</c:formatCode>
                <c:ptCount val="11"/>
                <c:pt idx="0">
                  <c:v>0</c:v>
                </c:pt>
                <c:pt idx="1">
                  <c:v>3.1727443002890487E-2</c:v>
                </c:pt>
                <c:pt idx="2">
                  <c:v>5.433650873416962E-2</c:v>
                </c:pt>
                <c:pt idx="3">
                  <c:v>6.7905275303334414E-2</c:v>
                </c:pt>
                <c:pt idx="4">
                  <c:v>7.2419870872518999E-2</c:v>
                </c:pt>
                <c:pt idx="5">
                  <c:v>7.0811545163277465E-2</c:v>
                </c:pt>
                <c:pt idx="6">
                  <c:v>6.3479998781394154E-2</c:v>
                </c:pt>
                <c:pt idx="7">
                  <c:v>5.0785462162275599E-2</c:v>
                </c:pt>
                <c:pt idx="8">
                  <c:v>3.8431916801767864E-2</c:v>
                </c:pt>
                <c:pt idx="9">
                  <c:v>1.8541374830766427E-2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4-4911-AFC2-B4A215528765}"/>
            </c:ext>
          </c:extLst>
        </c:ser>
        <c:ser>
          <c:idx val="1"/>
          <c:order val="1"/>
          <c:tx>
            <c:strRef>
              <c:f>'Exp data'!$K$16</c:f>
              <c:strCache>
                <c:ptCount val="1"/>
                <c:pt idx="0">
                  <c:v>GmE/(x1x2RT)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8.9499999999999996E-2</c:v>
                </c:pt>
                <c:pt idx="2">
                  <c:v>0.1981</c:v>
                </c:pt>
                <c:pt idx="3">
                  <c:v>0.31929999999999997</c:v>
                </c:pt>
                <c:pt idx="4">
                  <c:v>0.42320000000000002</c:v>
                </c:pt>
                <c:pt idx="5">
                  <c:v>0.51190000000000002</c:v>
                </c:pt>
                <c:pt idx="6">
                  <c:v>0.60960000000000003</c:v>
                </c:pt>
                <c:pt idx="7">
                  <c:v>0.71350000000000002</c:v>
                </c:pt>
                <c:pt idx="8">
                  <c:v>0.79339999999999999</c:v>
                </c:pt>
                <c:pt idx="9">
                  <c:v>0.91020000000000001</c:v>
                </c:pt>
                <c:pt idx="10">
                  <c:v>1</c:v>
                </c:pt>
              </c:numCache>
            </c:numRef>
          </c:xVal>
          <c:yVal>
            <c:numRef>
              <c:f>'Exp data'!$K$17:$K$27</c:f>
              <c:numCache>
                <c:formatCode>General</c:formatCode>
                <c:ptCount val="11"/>
                <c:pt idx="1">
                  <c:v>0.38934274559549498</c:v>
                </c:pt>
                <c:pt idx="2">
                  <c:v>0.34204798896770611</c:v>
                </c:pt>
                <c:pt idx="3">
                  <c:v>0.31242720610571711</c:v>
                </c:pt>
                <c:pt idx="4">
                  <c:v>0.29667901973553568</c:v>
                </c:pt>
                <c:pt idx="5">
                  <c:v>0.28340671355193425</c:v>
                </c:pt>
                <c:pt idx="6">
                  <c:v>0.26673631216365573</c:v>
                </c:pt>
                <c:pt idx="7">
                  <c:v>0.24843959080009248</c:v>
                </c:pt>
                <c:pt idx="8">
                  <c:v>0.23446041654984615</c:v>
                </c:pt>
                <c:pt idx="9">
                  <c:v>0.22684476735535286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4-4911-AFC2-B4A215528765}"/>
            </c:ext>
          </c:extLst>
        </c:ser>
        <c:ser>
          <c:idx val="2"/>
          <c:order val="2"/>
          <c:tx>
            <c:strRef>
              <c:f>'Exp data'!$L$16</c:f>
              <c:strCache>
                <c:ptCount val="1"/>
                <c:pt idx="0">
                  <c:v>Ln(g1)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8.9499999999999996E-2</c:v>
                </c:pt>
                <c:pt idx="2">
                  <c:v>0.1981</c:v>
                </c:pt>
                <c:pt idx="3">
                  <c:v>0.31929999999999997</c:v>
                </c:pt>
                <c:pt idx="4">
                  <c:v>0.42320000000000002</c:v>
                </c:pt>
                <c:pt idx="5">
                  <c:v>0.51190000000000002</c:v>
                </c:pt>
                <c:pt idx="6">
                  <c:v>0.60960000000000003</c:v>
                </c:pt>
                <c:pt idx="7">
                  <c:v>0.71350000000000002</c:v>
                </c:pt>
                <c:pt idx="8">
                  <c:v>0.79339999999999999</c:v>
                </c:pt>
                <c:pt idx="9">
                  <c:v>0.91020000000000001</c:v>
                </c:pt>
                <c:pt idx="10">
                  <c:v>1</c:v>
                </c:pt>
              </c:numCache>
            </c:numRef>
          </c:xVal>
          <c:yVal>
            <c:numRef>
              <c:f>'Exp data'!$L$17:$L$27</c:f>
              <c:numCache>
                <c:formatCode>0.000</c:formatCode>
                <c:ptCount val="11"/>
                <c:pt idx="1">
                  <c:v>0.26556092893748151</c:v>
                </c:pt>
                <c:pt idx="2">
                  <c:v>0.17249999832997989</c:v>
                </c:pt>
                <c:pt idx="3">
                  <c:v>0.10780302944625537</c:v>
                </c:pt>
                <c:pt idx="4">
                  <c:v>6.8905962170962176E-2</c:v>
                </c:pt>
                <c:pt idx="5">
                  <c:v>4.2910794198931047E-2</c:v>
                </c:pt>
                <c:pt idx="6">
                  <c:v>2.279837175703912E-2</c:v>
                </c:pt>
                <c:pt idx="7">
                  <c:v>1.0448168724942865E-2</c:v>
                </c:pt>
                <c:pt idx="8">
                  <c:v>3.2633234056843783E-3</c:v>
                </c:pt>
                <c:pt idx="9">
                  <c:v>-3.0265133370017952E-3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4-4911-AFC2-B4A215528765}"/>
            </c:ext>
          </c:extLst>
        </c:ser>
        <c:ser>
          <c:idx val="3"/>
          <c:order val="3"/>
          <c:tx>
            <c:strRef>
              <c:f>'Exp data'!$M$16</c:f>
              <c:strCache>
                <c:ptCount val="1"/>
                <c:pt idx="0">
                  <c:v>Ln(g2)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8.9499999999999996E-2</c:v>
                </c:pt>
                <c:pt idx="2">
                  <c:v>0.1981</c:v>
                </c:pt>
                <c:pt idx="3">
                  <c:v>0.31929999999999997</c:v>
                </c:pt>
                <c:pt idx="4">
                  <c:v>0.42320000000000002</c:v>
                </c:pt>
                <c:pt idx="5">
                  <c:v>0.51190000000000002</c:v>
                </c:pt>
                <c:pt idx="6">
                  <c:v>0.60960000000000003</c:v>
                </c:pt>
                <c:pt idx="7">
                  <c:v>0.71350000000000002</c:v>
                </c:pt>
                <c:pt idx="8">
                  <c:v>0.79339999999999999</c:v>
                </c:pt>
                <c:pt idx="9">
                  <c:v>0.91020000000000001</c:v>
                </c:pt>
                <c:pt idx="10">
                  <c:v>1</c:v>
                </c:pt>
              </c:numCache>
            </c:numRef>
          </c:xVal>
          <c:yVal>
            <c:numRef>
              <c:f>'Exp data'!$M$17:$M$27</c:f>
              <c:numCache>
                <c:formatCode>0.000</c:formatCode>
                <c:ptCount val="11"/>
                <c:pt idx="0">
                  <c:v>0</c:v>
                </c:pt>
                <c:pt idx="1">
                  <c:v>8.7421634958658942E-3</c:v>
                </c:pt>
                <c:pt idx="2">
                  <c:v>2.5145603024068597E-2</c:v>
                </c:pt>
                <c:pt idx="3">
                  <c:v>4.9190198326935608E-2</c:v>
                </c:pt>
                <c:pt idx="4">
                  <c:v>7.4998036896268744E-2</c:v>
                </c:pt>
                <c:pt idx="5">
                  <c:v>0.1000727506921628</c:v>
                </c:pt>
                <c:pt idx="6">
                  <c:v>0.1270033590120469</c:v>
                </c:pt>
                <c:pt idx="7">
                  <c:v>0.15124151405594718</c:v>
                </c:pt>
                <c:pt idx="8">
                  <c:v>0.17348884807210974</c:v>
                </c:pt>
                <c:pt idx="9">
                  <c:v>0.23715041503458201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4-4911-AFC2-B4A215528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646240"/>
        <c:axId val="964652480"/>
      </c:scatterChart>
      <c:valAx>
        <c:axId val="9646462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52480"/>
        <c:crosses val="autoZero"/>
        <c:crossBetween val="midCat"/>
      </c:valAx>
      <c:valAx>
        <c:axId val="9646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Propriétés de la phase liquide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 d'équilibre liq/vap Methyl Ethyl Ketonex(x1) et Tuluène (x2)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Modèle!$C$16</c:f>
              <c:strCache>
                <c:ptCount val="1"/>
                <c:pt idx="0">
                  <c:v>p/kPa exp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Modèle!$B$17:$B$27</c:f>
              <c:numCache>
                <c:formatCode>General</c:formatCode>
                <c:ptCount val="11"/>
                <c:pt idx="0">
                  <c:v>0</c:v>
                </c:pt>
                <c:pt idx="1">
                  <c:v>0.27160000000000001</c:v>
                </c:pt>
                <c:pt idx="2">
                  <c:v>0.45650000000000002</c:v>
                </c:pt>
                <c:pt idx="3">
                  <c:v>0.59340000000000004</c:v>
                </c:pt>
                <c:pt idx="4">
                  <c:v>0.68149999999999999</c:v>
                </c:pt>
                <c:pt idx="5">
                  <c:v>0.74399999999999999</c:v>
                </c:pt>
                <c:pt idx="6">
                  <c:v>0.80500000000000005</c:v>
                </c:pt>
                <c:pt idx="7">
                  <c:v>0.8639</c:v>
                </c:pt>
                <c:pt idx="8">
                  <c:v>0.90480000000000005</c:v>
                </c:pt>
                <c:pt idx="9">
                  <c:v>0.95899999999999996</c:v>
                </c:pt>
                <c:pt idx="10">
                  <c:v>1</c:v>
                </c:pt>
              </c:numCache>
            </c:numRef>
          </c:xVal>
          <c:yVal>
            <c:numRef>
              <c:f>Modèle!$C$17:$C$27</c:f>
              <c:numCache>
                <c:formatCode>General</c:formatCode>
                <c:ptCount val="11"/>
                <c:pt idx="0">
                  <c:v>12.3</c:v>
                </c:pt>
                <c:pt idx="1">
                  <c:v>15.51</c:v>
                </c:pt>
                <c:pt idx="2">
                  <c:v>18.61</c:v>
                </c:pt>
                <c:pt idx="3">
                  <c:v>21.63</c:v>
                </c:pt>
                <c:pt idx="4">
                  <c:v>24.01</c:v>
                </c:pt>
                <c:pt idx="5">
                  <c:v>25.92</c:v>
                </c:pt>
                <c:pt idx="6">
                  <c:v>27.96</c:v>
                </c:pt>
                <c:pt idx="7">
                  <c:v>30.12</c:v>
                </c:pt>
                <c:pt idx="8">
                  <c:v>31.75</c:v>
                </c:pt>
                <c:pt idx="9">
                  <c:v>34.15</c:v>
                </c:pt>
                <c:pt idx="10">
                  <c:v>36.090000000000003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D-4A1D-8BE5-EC0E80FB8E64}"/>
            </c:ext>
          </c:extLst>
        </c:ser>
        <c:ser>
          <c:idx val="1"/>
          <c:order val="1"/>
          <c:tx>
            <c:strRef>
              <c:f>Modèle!$C$16</c:f>
              <c:strCache>
                <c:ptCount val="1"/>
                <c:pt idx="0">
                  <c:v>p/kPa exp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Modèle!$A$17:$A$27</c:f>
              <c:numCache>
                <c:formatCode>General</c:formatCode>
                <c:ptCount val="11"/>
                <c:pt idx="0">
                  <c:v>0</c:v>
                </c:pt>
                <c:pt idx="1">
                  <c:v>8.9499999999999996E-2</c:v>
                </c:pt>
                <c:pt idx="2">
                  <c:v>0.1981</c:v>
                </c:pt>
                <c:pt idx="3">
                  <c:v>0.31929999999999997</c:v>
                </c:pt>
                <c:pt idx="4">
                  <c:v>0.42320000000000002</c:v>
                </c:pt>
                <c:pt idx="5">
                  <c:v>0.51190000000000002</c:v>
                </c:pt>
                <c:pt idx="6">
                  <c:v>0.60960000000000003</c:v>
                </c:pt>
                <c:pt idx="7">
                  <c:v>0.71350000000000002</c:v>
                </c:pt>
                <c:pt idx="8">
                  <c:v>0.79339999999999999</c:v>
                </c:pt>
                <c:pt idx="9">
                  <c:v>0.91020000000000001</c:v>
                </c:pt>
                <c:pt idx="10">
                  <c:v>1</c:v>
                </c:pt>
              </c:numCache>
            </c:numRef>
          </c:xVal>
          <c:yVal>
            <c:numRef>
              <c:f>Modèle!$C$17:$C$27</c:f>
              <c:numCache>
                <c:formatCode>General</c:formatCode>
                <c:ptCount val="11"/>
                <c:pt idx="0">
                  <c:v>12.3</c:v>
                </c:pt>
                <c:pt idx="1">
                  <c:v>15.51</c:v>
                </c:pt>
                <c:pt idx="2">
                  <c:v>18.61</c:v>
                </c:pt>
                <c:pt idx="3">
                  <c:v>21.63</c:v>
                </c:pt>
                <c:pt idx="4">
                  <c:v>24.01</c:v>
                </c:pt>
                <c:pt idx="5">
                  <c:v>25.92</c:v>
                </c:pt>
                <c:pt idx="6">
                  <c:v>27.96</c:v>
                </c:pt>
                <c:pt idx="7">
                  <c:v>30.12</c:v>
                </c:pt>
                <c:pt idx="8">
                  <c:v>31.75</c:v>
                </c:pt>
                <c:pt idx="9">
                  <c:v>34.15</c:v>
                </c:pt>
                <c:pt idx="10">
                  <c:v>36.090000000000003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D-4A1D-8BE5-EC0E80FB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38816"/>
        <c:axId val="880237568"/>
      </c:scatterChart>
      <c:scatterChart>
        <c:scatterStyle val="smoothMarker"/>
        <c:varyColors val="0"/>
        <c:ser>
          <c:idx val="2"/>
          <c:order val="2"/>
          <c:tx>
            <c:strRef>
              <c:f>Modèle!$K$16</c:f>
              <c:strCache>
                <c:ptCount val="1"/>
                <c:pt idx="0">
                  <c:v>p cal    Margules   (kPa)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Modèle!$A$17:$A$27</c:f>
              <c:numCache>
                <c:formatCode>General</c:formatCode>
                <c:ptCount val="11"/>
                <c:pt idx="0">
                  <c:v>0</c:v>
                </c:pt>
                <c:pt idx="1">
                  <c:v>8.9499999999999996E-2</c:v>
                </c:pt>
                <c:pt idx="2">
                  <c:v>0.1981</c:v>
                </c:pt>
                <c:pt idx="3">
                  <c:v>0.31929999999999997</c:v>
                </c:pt>
                <c:pt idx="4">
                  <c:v>0.42320000000000002</c:v>
                </c:pt>
                <c:pt idx="5">
                  <c:v>0.51190000000000002</c:v>
                </c:pt>
                <c:pt idx="6">
                  <c:v>0.60960000000000003</c:v>
                </c:pt>
                <c:pt idx="7">
                  <c:v>0.71350000000000002</c:v>
                </c:pt>
                <c:pt idx="8">
                  <c:v>0.79339999999999999</c:v>
                </c:pt>
                <c:pt idx="9">
                  <c:v>0.91020000000000001</c:v>
                </c:pt>
                <c:pt idx="10">
                  <c:v>1</c:v>
                </c:pt>
              </c:numCache>
            </c:numRef>
          </c:xVal>
          <c:yVal>
            <c:numRef>
              <c:f>Modèle!$K$17:$K$27</c:f>
              <c:numCache>
                <c:formatCode>0.00</c:formatCode>
                <c:ptCount val="11"/>
                <c:pt idx="0">
                  <c:v>12.3</c:v>
                </c:pt>
                <c:pt idx="1">
                  <c:v>15.53021795500678</c:v>
                </c:pt>
                <c:pt idx="2">
                  <c:v>18.737518132812973</c:v>
                </c:pt>
                <c:pt idx="3">
                  <c:v>21.75638697748721</c:v>
                </c:pt>
                <c:pt idx="4">
                  <c:v>24.078789395411256</c:v>
                </c:pt>
                <c:pt idx="5">
                  <c:v>25.958885824016622</c:v>
                </c:pt>
                <c:pt idx="6">
                  <c:v>27.97928658426121</c:v>
                </c:pt>
                <c:pt idx="7">
                  <c:v>30.113624336985481</c:v>
                </c:pt>
                <c:pt idx="8">
                  <c:v>31.763009108867124</c:v>
                </c:pt>
                <c:pt idx="9">
                  <c:v>34.199322235245198</c:v>
                </c:pt>
                <c:pt idx="10">
                  <c:v>36.090000000000003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AD-4A1D-8BE5-EC0E80FB8E64}"/>
            </c:ext>
          </c:extLst>
        </c:ser>
        <c:ser>
          <c:idx val="4"/>
          <c:order val="3"/>
          <c:tx>
            <c:strRef>
              <c:f>Modèle!$K$16</c:f>
              <c:strCache>
                <c:ptCount val="1"/>
                <c:pt idx="0">
                  <c:v>p cal    Margules   (kPa)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Modèle!$B$17:$B$27</c:f>
              <c:numCache>
                <c:formatCode>General</c:formatCode>
                <c:ptCount val="11"/>
                <c:pt idx="0">
                  <c:v>0</c:v>
                </c:pt>
                <c:pt idx="1">
                  <c:v>0.27160000000000001</c:v>
                </c:pt>
                <c:pt idx="2">
                  <c:v>0.45650000000000002</c:v>
                </c:pt>
                <c:pt idx="3">
                  <c:v>0.59340000000000004</c:v>
                </c:pt>
                <c:pt idx="4">
                  <c:v>0.68149999999999999</c:v>
                </c:pt>
                <c:pt idx="5">
                  <c:v>0.74399999999999999</c:v>
                </c:pt>
                <c:pt idx="6">
                  <c:v>0.80500000000000005</c:v>
                </c:pt>
                <c:pt idx="7">
                  <c:v>0.8639</c:v>
                </c:pt>
                <c:pt idx="8">
                  <c:v>0.90480000000000005</c:v>
                </c:pt>
                <c:pt idx="9">
                  <c:v>0.95899999999999996</c:v>
                </c:pt>
                <c:pt idx="10">
                  <c:v>1</c:v>
                </c:pt>
              </c:numCache>
            </c:numRef>
          </c:xVal>
          <c:yVal>
            <c:numRef>
              <c:f>Modèle!$K$17:$K$27</c:f>
              <c:numCache>
                <c:formatCode>0.00</c:formatCode>
                <c:ptCount val="11"/>
                <c:pt idx="0">
                  <c:v>12.3</c:v>
                </c:pt>
                <c:pt idx="1">
                  <c:v>15.53021795500678</c:v>
                </c:pt>
                <c:pt idx="2">
                  <c:v>18.737518132812973</c:v>
                </c:pt>
                <c:pt idx="3">
                  <c:v>21.75638697748721</c:v>
                </c:pt>
                <c:pt idx="4">
                  <c:v>24.078789395411256</c:v>
                </c:pt>
                <c:pt idx="5">
                  <c:v>25.958885824016622</c:v>
                </c:pt>
                <c:pt idx="6">
                  <c:v>27.97928658426121</c:v>
                </c:pt>
                <c:pt idx="7">
                  <c:v>30.113624336985481</c:v>
                </c:pt>
                <c:pt idx="8">
                  <c:v>31.763009108867124</c:v>
                </c:pt>
                <c:pt idx="9">
                  <c:v>34.199322235245198</c:v>
                </c:pt>
                <c:pt idx="10">
                  <c:v>36.090000000000003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AD-4A1D-8BE5-EC0E80FB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38816"/>
        <c:axId val="880237568"/>
      </c:scatterChart>
      <c:valAx>
        <c:axId val="880238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 ,Y1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37568"/>
        <c:crosses val="autoZero"/>
        <c:crossBetween val="midCat"/>
      </c:valAx>
      <c:valAx>
        <c:axId val="880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 exp (kPa)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9525</xdr:rowOff>
    </xdr:from>
    <xdr:to>
      <xdr:col>12</xdr:col>
      <xdr:colOff>18112</xdr:colOff>
      <xdr:row>10</xdr:row>
      <xdr:rowOff>129511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0" y="9525"/>
          <a:ext cx="6323662" cy="2415511"/>
        </a:xfrm>
        <a:prstGeom prst="rect">
          <a:avLst/>
        </a:prstGeom>
      </xdr:spPr>
    </xdr:pic>
    <xdr:clientData/>
  </xdr:twoCellAnchor>
  <xdr:twoCellAnchor editAs="oneCell">
    <xdr:from>
      <xdr:col>4</xdr:col>
      <xdr:colOff>323850</xdr:colOff>
      <xdr:row>11</xdr:row>
      <xdr:rowOff>6902</xdr:rowOff>
    </xdr:from>
    <xdr:to>
      <xdr:col>11</xdr:col>
      <xdr:colOff>561058</xdr:colOff>
      <xdr:row>13</xdr:row>
      <xdr:rowOff>180890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2473877"/>
          <a:ext cx="6018883" cy="554988"/>
        </a:xfrm>
        <a:prstGeom prst="rect">
          <a:avLst/>
        </a:prstGeom>
      </xdr:spPr>
    </xdr:pic>
    <xdr:clientData/>
  </xdr:twoCellAnchor>
  <xdr:twoCellAnchor editAs="oneCell">
    <xdr:from>
      <xdr:col>11</xdr:col>
      <xdr:colOff>676274</xdr:colOff>
      <xdr:row>2</xdr:row>
      <xdr:rowOff>187116</xdr:rowOff>
    </xdr:from>
    <xdr:to>
      <xdr:col>16</xdr:col>
      <xdr:colOff>609889</xdr:colOff>
      <xdr:row>9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0724" y="682416"/>
          <a:ext cx="3743615" cy="1575009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9</xdr:row>
      <xdr:rowOff>152400</xdr:rowOff>
    </xdr:from>
    <xdr:to>
      <xdr:col>18</xdr:col>
      <xdr:colOff>570877</xdr:colOff>
      <xdr:row>13</xdr:row>
      <xdr:rowOff>161829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58375" y="2257425"/>
          <a:ext cx="4980952" cy="7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1</xdr:row>
      <xdr:rowOff>161925</xdr:rowOff>
    </xdr:from>
    <xdr:to>
      <xdr:col>12</xdr:col>
      <xdr:colOff>304183</xdr:colOff>
      <xdr:row>7</xdr:row>
      <xdr:rowOff>171281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419100"/>
          <a:ext cx="4933333" cy="1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657225</xdr:colOff>
      <xdr:row>5</xdr:row>
      <xdr:rowOff>114300</xdr:rowOff>
    </xdr:from>
    <xdr:to>
      <xdr:col>14</xdr:col>
      <xdr:colOff>428196</xdr:colOff>
      <xdr:row>13</xdr:row>
      <xdr:rowOff>180738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1100" y="1228725"/>
          <a:ext cx="3428571" cy="18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12</xdr:row>
      <xdr:rowOff>112453</xdr:rowOff>
    </xdr:from>
    <xdr:to>
      <xdr:col>7</xdr:col>
      <xdr:colOff>228600</xdr:colOff>
      <xdr:row>13</xdr:row>
      <xdr:rowOff>161925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865178"/>
          <a:ext cx="3752850" cy="239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10</xdr:col>
      <xdr:colOff>456827</xdr:colOff>
      <xdr:row>12</xdr:row>
      <xdr:rowOff>2239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9750" y="1847850"/>
          <a:ext cx="2980952" cy="9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topLeftCell="E11" workbookViewId="0">
      <selection activeCell="H31" sqref="H31"/>
    </sheetView>
  </sheetViews>
  <sheetFormatPr defaultColWidth="11.42578125" defaultRowHeight="15" x14ac:dyDescent="0.25"/>
  <cols>
    <col min="1" max="3" width="11.42578125" style="1"/>
    <col min="4" max="4" width="13" style="1" customWidth="1"/>
    <col min="5" max="5" width="11.42578125" style="1" customWidth="1"/>
    <col min="6" max="6" width="13.28515625" style="1" customWidth="1"/>
    <col min="7" max="7" width="11.42578125" style="1"/>
    <col min="8" max="8" width="12.85546875" style="1" customWidth="1"/>
    <col min="9" max="9" width="13.5703125" style="1" customWidth="1"/>
    <col min="10" max="10" width="11.42578125" style="1"/>
    <col min="11" max="11" width="12.7109375" style="1" customWidth="1"/>
    <col min="12" max="16384" width="11.42578125" style="1"/>
  </cols>
  <sheetData>
    <row r="1" spans="1:13" ht="20.25" x14ac:dyDescent="0.25">
      <c r="F1" s="2"/>
      <c r="G1" s="3"/>
      <c r="H1" s="3"/>
      <c r="I1" s="3"/>
      <c r="J1" s="3"/>
    </row>
    <row r="2" spans="1:13" ht="18.75" x14ac:dyDescent="0.3">
      <c r="A2" s="4"/>
      <c r="B2" s="5"/>
      <c r="C2" s="5"/>
      <c r="J2" s="6"/>
    </row>
    <row r="3" spans="1:13" x14ac:dyDescent="0.25">
      <c r="A3" s="6"/>
      <c r="B3" s="6"/>
      <c r="C3" s="6"/>
      <c r="D3" s="6"/>
    </row>
    <row r="4" spans="1:13" x14ac:dyDescent="0.25">
      <c r="A4" s="6"/>
      <c r="B4" s="6"/>
      <c r="C4" s="6"/>
      <c r="D4" s="6"/>
    </row>
    <row r="5" spans="1:13" ht="19.5" thickBot="1" x14ac:dyDescent="0.35">
      <c r="A5" s="61" t="s">
        <v>2</v>
      </c>
      <c r="B5" s="61"/>
      <c r="C5" s="61"/>
    </row>
    <row r="6" spans="1:13" ht="20.25" thickBot="1" x14ac:dyDescent="0.4">
      <c r="A6" s="62" t="s">
        <v>3</v>
      </c>
      <c r="B6" s="63"/>
      <c r="C6" s="63"/>
      <c r="D6" s="64"/>
    </row>
    <row r="7" spans="1:13" ht="18.75" x14ac:dyDescent="0.3">
      <c r="A7" s="65"/>
      <c r="B7" s="65"/>
      <c r="C7" s="65"/>
    </row>
    <row r="8" spans="1:13" ht="19.5" x14ac:dyDescent="0.35">
      <c r="A8" s="60"/>
      <c r="B8" s="60"/>
      <c r="C8" s="5"/>
    </row>
    <row r="9" spans="1:13" ht="18.75" x14ac:dyDescent="0.3">
      <c r="A9" s="15"/>
      <c r="B9" s="15"/>
      <c r="C9" s="48" t="s">
        <v>11</v>
      </c>
    </row>
    <row r="10" spans="1:13" x14ac:dyDescent="0.25">
      <c r="A10" s="10" t="s">
        <v>10</v>
      </c>
      <c r="B10" s="10"/>
      <c r="C10" s="10"/>
    </row>
    <row r="11" spans="1:13" x14ac:dyDescent="0.25">
      <c r="A11" s="10" t="s">
        <v>12</v>
      </c>
      <c r="B11" s="8">
        <v>50</v>
      </c>
      <c r="C11" s="10" t="s">
        <v>13</v>
      </c>
    </row>
    <row r="14" spans="1:13" ht="15.75" thickBot="1" x14ac:dyDescent="0.3"/>
    <row r="15" spans="1:13" ht="19.5" thickBot="1" x14ac:dyDescent="0.35">
      <c r="A15" s="7" t="s">
        <v>14</v>
      </c>
      <c r="D15" s="70" t="s">
        <v>23</v>
      </c>
      <c r="E15" s="71"/>
      <c r="F15" s="66" t="s">
        <v>19</v>
      </c>
      <c r="G15" s="67"/>
      <c r="H15" s="68" t="s">
        <v>20</v>
      </c>
      <c r="I15" s="69"/>
      <c r="J15" s="57" t="s">
        <v>24</v>
      </c>
      <c r="K15" s="58"/>
      <c r="L15" s="58"/>
      <c r="M15" s="59"/>
    </row>
    <row r="16" spans="1:13" ht="30" x14ac:dyDescent="0.25">
      <c r="A16" s="12" t="s">
        <v>8</v>
      </c>
      <c r="B16" s="12" t="s">
        <v>9</v>
      </c>
      <c r="C16" s="56" t="s">
        <v>40</v>
      </c>
      <c r="D16" s="24" t="s">
        <v>15</v>
      </c>
      <c r="E16" s="25" t="s">
        <v>16</v>
      </c>
      <c r="F16" s="27" t="s">
        <v>17</v>
      </c>
      <c r="G16" s="18" t="s">
        <v>18</v>
      </c>
      <c r="H16" s="29" t="s">
        <v>21</v>
      </c>
      <c r="I16" s="34" t="s">
        <v>22</v>
      </c>
      <c r="J16" s="37" t="s">
        <v>25</v>
      </c>
      <c r="K16" s="38" t="s">
        <v>26</v>
      </c>
      <c r="L16" s="39" t="s">
        <v>27</v>
      </c>
      <c r="M16" s="38" t="s">
        <v>28</v>
      </c>
    </row>
    <row r="17" spans="1:13" x14ac:dyDescent="0.25">
      <c r="A17" s="8">
        <v>0</v>
      </c>
      <c r="B17" s="8">
        <v>0</v>
      </c>
      <c r="C17" s="16">
        <v>12.3</v>
      </c>
      <c r="D17" s="19">
        <f>B17*C17</f>
        <v>0</v>
      </c>
      <c r="E17" s="26">
        <f>(1-B17)*C17</f>
        <v>12.3</v>
      </c>
      <c r="F17" s="28">
        <f>A17*$C$27</f>
        <v>0</v>
      </c>
      <c r="G17" s="20">
        <f>(1-A17)*$C$17</f>
        <v>12.3</v>
      </c>
      <c r="H17" s="30"/>
      <c r="I17" s="33">
        <f>E17/G17</f>
        <v>1</v>
      </c>
      <c r="J17" s="19">
        <f>A17*L17+(1-A17)*M17</f>
        <v>0</v>
      </c>
      <c r="K17" s="35"/>
      <c r="L17" s="23"/>
      <c r="M17" s="22">
        <f>LN(I17)</f>
        <v>0</v>
      </c>
    </row>
    <row r="18" spans="1:13" x14ac:dyDescent="0.25">
      <c r="A18" s="8">
        <v>8.9499999999999996E-2</v>
      </c>
      <c r="B18" s="8">
        <v>0.27160000000000001</v>
      </c>
      <c r="C18" s="17">
        <v>15.51</v>
      </c>
      <c r="D18" s="19">
        <f t="shared" ref="D18:D27" si="0">B18*C18</f>
        <v>4.2125159999999999</v>
      </c>
      <c r="E18" s="83">
        <f t="shared" ref="E18:E27" si="1">(1-B18)*C18</f>
        <v>11.297483999999999</v>
      </c>
      <c r="F18" s="28">
        <f t="shared" ref="F18:F27" si="2">A18*$C$27</f>
        <v>3.2300550000000001</v>
      </c>
      <c r="G18" s="21">
        <f t="shared" ref="G18:G27" si="3">(1-A18)*$C$17</f>
        <v>11.199149999999999</v>
      </c>
      <c r="H18" s="31">
        <f t="shared" ref="H18:H27" si="4">D18/F18</f>
        <v>1.3041623130256295</v>
      </c>
      <c r="I18" s="33">
        <f t="shared" ref="I18:I27" si="5">E18/G18</f>
        <v>1.0087804878048781</v>
      </c>
      <c r="J18" s="19">
        <f>A18*L18+(1-A18)*M18</f>
        <v>3.1727443002890487E-2</v>
      </c>
      <c r="K18" s="82">
        <f t="shared" ref="K18:K26" si="6">J18/(A18*(1-A18))</f>
        <v>0.38934274559549498</v>
      </c>
      <c r="L18" s="22">
        <f>LN(H18)</f>
        <v>0.26556092893748151</v>
      </c>
      <c r="M18" s="22">
        <f t="shared" ref="M18:M26" si="7">LN(I18)</f>
        <v>8.7421634958658942E-3</v>
      </c>
    </row>
    <row r="19" spans="1:13" x14ac:dyDescent="0.25">
      <c r="A19" s="8">
        <v>0.1981</v>
      </c>
      <c r="B19" s="8">
        <v>0.45650000000000002</v>
      </c>
      <c r="C19" s="17">
        <v>18.61</v>
      </c>
      <c r="D19" s="19">
        <f t="shared" si="0"/>
        <v>8.4954649999999994</v>
      </c>
      <c r="E19" s="83">
        <f t="shared" si="1"/>
        <v>10.114535</v>
      </c>
      <c r="F19" s="28">
        <f t="shared" si="2"/>
        <v>7.1494290000000005</v>
      </c>
      <c r="G19" s="21">
        <f t="shared" si="3"/>
        <v>9.8633700000000015</v>
      </c>
      <c r="H19" s="31">
        <f t="shared" si="4"/>
        <v>1.1882718186305505</v>
      </c>
      <c r="I19" s="33">
        <f t="shared" si="5"/>
        <v>1.0254644203755916</v>
      </c>
      <c r="J19" s="19">
        <f t="shared" ref="J19:J27" si="8">A19*L19+(1-A19)*M19</f>
        <v>5.433650873416962E-2</v>
      </c>
      <c r="K19" s="82">
        <f t="shared" si="6"/>
        <v>0.34204798896770611</v>
      </c>
      <c r="L19" s="22">
        <f t="shared" ref="L19:L27" si="9">LN(H19)</f>
        <v>0.17249999832997989</v>
      </c>
      <c r="M19" s="22">
        <f t="shared" si="7"/>
        <v>2.5145603024068597E-2</v>
      </c>
    </row>
    <row r="20" spans="1:13" x14ac:dyDescent="0.25">
      <c r="A20" s="8">
        <v>0.31929999999999997</v>
      </c>
      <c r="B20" s="8">
        <v>0.59340000000000004</v>
      </c>
      <c r="C20" s="17">
        <v>21.63</v>
      </c>
      <c r="D20" s="19">
        <f t="shared" si="0"/>
        <v>12.835242000000001</v>
      </c>
      <c r="E20" s="83">
        <f t="shared" si="1"/>
        <v>8.7947579999999981</v>
      </c>
      <c r="F20" s="28">
        <f t="shared" si="2"/>
        <v>11.523536999999999</v>
      </c>
      <c r="G20" s="21">
        <f t="shared" si="3"/>
        <v>8.3726100000000017</v>
      </c>
      <c r="H20" s="31">
        <f t="shared" si="4"/>
        <v>1.1138283323948195</v>
      </c>
      <c r="I20" s="33">
        <f t="shared" si="5"/>
        <v>1.0504201198909295</v>
      </c>
      <c r="J20" s="19">
        <f t="shared" si="8"/>
        <v>6.7905275303334414E-2</v>
      </c>
      <c r="K20" s="82">
        <f t="shared" si="6"/>
        <v>0.31242720610571711</v>
      </c>
      <c r="L20" s="22">
        <f t="shared" si="9"/>
        <v>0.10780302944625537</v>
      </c>
      <c r="M20" s="22">
        <f t="shared" si="7"/>
        <v>4.9190198326935608E-2</v>
      </c>
    </row>
    <row r="21" spans="1:13" x14ac:dyDescent="0.25">
      <c r="A21" s="8">
        <v>0.42320000000000002</v>
      </c>
      <c r="B21" s="8">
        <v>0.68149999999999999</v>
      </c>
      <c r="C21" s="17">
        <v>24.01</v>
      </c>
      <c r="D21" s="19">
        <f t="shared" si="0"/>
        <v>16.362815000000001</v>
      </c>
      <c r="E21" s="83">
        <f t="shared" si="1"/>
        <v>7.6471850000000003</v>
      </c>
      <c r="F21" s="28">
        <f t="shared" si="2"/>
        <v>15.273288000000003</v>
      </c>
      <c r="G21" s="21">
        <f t="shared" si="3"/>
        <v>7.0946400000000001</v>
      </c>
      <c r="H21" s="31">
        <f t="shared" si="4"/>
        <v>1.0713354583505528</v>
      </c>
      <c r="I21" s="33">
        <f t="shared" si="5"/>
        <v>1.07788203488831</v>
      </c>
      <c r="J21" s="19">
        <f t="shared" si="8"/>
        <v>7.2419870872518999E-2</v>
      </c>
      <c r="K21" s="82">
        <f t="shared" si="6"/>
        <v>0.29667901973553568</v>
      </c>
      <c r="L21" s="22">
        <f t="shared" si="9"/>
        <v>6.8905962170962176E-2</v>
      </c>
      <c r="M21" s="22">
        <f t="shared" si="7"/>
        <v>7.4998036896268744E-2</v>
      </c>
    </row>
    <row r="22" spans="1:13" x14ac:dyDescent="0.25">
      <c r="A22" s="8">
        <v>0.51190000000000002</v>
      </c>
      <c r="B22" s="8">
        <v>0.74399999999999999</v>
      </c>
      <c r="C22" s="17">
        <v>25.92</v>
      </c>
      <c r="D22" s="19">
        <f t="shared" si="0"/>
        <v>19.284480000000002</v>
      </c>
      <c r="E22" s="83">
        <f t="shared" si="1"/>
        <v>6.6355200000000005</v>
      </c>
      <c r="F22" s="28">
        <f t="shared" si="2"/>
        <v>18.474471000000001</v>
      </c>
      <c r="G22" s="21">
        <f t="shared" si="3"/>
        <v>6.0036300000000002</v>
      </c>
      <c r="H22" s="31">
        <f t="shared" si="4"/>
        <v>1.0438447736879719</v>
      </c>
      <c r="I22" s="33">
        <f t="shared" si="5"/>
        <v>1.1052513229496155</v>
      </c>
      <c r="J22" s="19">
        <f t="shared" si="8"/>
        <v>7.0811545163277465E-2</v>
      </c>
      <c r="K22" s="82">
        <f t="shared" si="6"/>
        <v>0.28340671355193425</v>
      </c>
      <c r="L22" s="22">
        <f t="shared" si="9"/>
        <v>4.2910794198931047E-2</v>
      </c>
      <c r="M22" s="22">
        <f t="shared" si="7"/>
        <v>0.1000727506921628</v>
      </c>
    </row>
    <row r="23" spans="1:13" x14ac:dyDescent="0.25">
      <c r="A23" s="8">
        <v>0.60960000000000003</v>
      </c>
      <c r="B23" s="8">
        <v>0.80500000000000005</v>
      </c>
      <c r="C23" s="17">
        <v>27.96</v>
      </c>
      <c r="D23" s="19">
        <f t="shared" si="0"/>
        <v>22.507800000000003</v>
      </c>
      <c r="E23" s="83">
        <f t="shared" si="1"/>
        <v>5.4521999999999986</v>
      </c>
      <c r="F23" s="28">
        <f t="shared" si="2"/>
        <v>22.000464000000004</v>
      </c>
      <c r="G23" s="21">
        <f t="shared" si="3"/>
        <v>4.80192</v>
      </c>
      <c r="H23" s="31">
        <f t="shared" si="4"/>
        <v>1.0230602409112826</v>
      </c>
      <c r="I23" s="33">
        <f t="shared" si="5"/>
        <v>1.1354208316673329</v>
      </c>
      <c r="J23" s="19">
        <f t="shared" si="8"/>
        <v>6.3479998781394154E-2</v>
      </c>
      <c r="K23" s="82">
        <f t="shared" si="6"/>
        <v>0.26673631216365573</v>
      </c>
      <c r="L23" s="22">
        <f t="shared" si="9"/>
        <v>2.279837175703912E-2</v>
      </c>
      <c r="M23" s="22">
        <f t="shared" si="7"/>
        <v>0.1270033590120469</v>
      </c>
    </row>
    <row r="24" spans="1:13" x14ac:dyDescent="0.25">
      <c r="A24" s="8">
        <v>0.71350000000000002</v>
      </c>
      <c r="B24" s="8">
        <v>0.8639</v>
      </c>
      <c r="C24" s="17">
        <v>30.12</v>
      </c>
      <c r="D24" s="19">
        <f t="shared" si="0"/>
        <v>26.020668000000001</v>
      </c>
      <c r="E24" s="83">
        <f t="shared" si="1"/>
        <v>4.0993320000000004</v>
      </c>
      <c r="F24" s="28">
        <f t="shared" si="2"/>
        <v>25.750215000000004</v>
      </c>
      <c r="G24" s="21">
        <f t="shared" si="3"/>
        <v>3.5239500000000001</v>
      </c>
      <c r="H24" s="31">
        <f t="shared" si="4"/>
        <v>1.010502941431751</v>
      </c>
      <c r="I24" s="33">
        <f t="shared" si="5"/>
        <v>1.1632775720427362</v>
      </c>
      <c r="J24" s="19">
        <f t="shared" si="8"/>
        <v>5.0785462162275599E-2</v>
      </c>
      <c r="K24" s="82">
        <f t="shared" si="6"/>
        <v>0.24843959080009248</v>
      </c>
      <c r="L24" s="22">
        <f t="shared" si="9"/>
        <v>1.0448168724942865E-2</v>
      </c>
      <c r="M24" s="22">
        <f t="shared" si="7"/>
        <v>0.15124151405594718</v>
      </c>
    </row>
    <row r="25" spans="1:13" x14ac:dyDescent="0.25">
      <c r="A25" s="8">
        <v>0.79339999999999999</v>
      </c>
      <c r="B25" s="8">
        <v>0.90480000000000005</v>
      </c>
      <c r="C25" s="17">
        <v>31.75</v>
      </c>
      <c r="D25" s="19">
        <f t="shared" si="0"/>
        <v>28.727400000000003</v>
      </c>
      <c r="E25" s="83">
        <f t="shared" si="1"/>
        <v>3.0225999999999984</v>
      </c>
      <c r="F25" s="28">
        <f t="shared" si="2"/>
        <v>28.633806000000003</v>
      </c>
      <c r="G25" s="21">
        <f t="shared" si="3"/>
        <v>2.5411800000000002</v>
      </c>
      <c r="H25" s="31">
        <f t="shared" si="4"/>
        <v>1.0032686538422451</v>
      </c>
      <c r="I25" s="33">
        <f t="shared" si="5"/>
        <v>1.189447422063765</v>
      </c>
      <c r="J25" s="19">
        <f t="shared" si="8"/>
        <v>3.8431916801767864E-2</v>
      </c>
      <c r="K25" s="82">
        <f t="shared" si="6"/>
        <v>0.23446041654984615</v>
      </c>
      <c r="L25" s="22">
        <f t="shared" si="9"/>
        <v>3.2633234056843783E-3</v>
      </c>
      <c r="M25" s="22">
        <f t="shared" si="7"/>
        <v>0.17348884807210974</v>
      </c>
    </row>
    <row r="26" spans="1:13" x14ac:dyDescent="0.25">
      <c r="A26" s="8">
        <v>0.91020000000000001</v>
      </c>
      <c r="B26" s="8">
        <v>0.95899999999999996</v>
      </c>
      <c r="C26" s="17">
        <v>34.15</v>
      </c>
      <c r="D26" s="19">
        <f t="shared" si="0"/>
        <v>32.749849999999995</v>
      </c>
      <c r="E26" s="83">
        <f t="shared" si="1"/>
        <v>1.4001500000000011</v>
      </c>
      <c r="F26" s="28">
        <f t="shared" si="2"/>
        <v>32.849118000000004</v>
      </c>
      <c r="G26" s="21">
        <f t="shared" si="3"/>
        <v>1.1045399999999999</v>
      </c>
      <c r="H26" s="31">
        <f t="shared" si="4"/>
        <v>0.99697806193761396</v>
      </c>
      <c r="I26" s="33">
        <f t="shared" si="5"/>
        <v>1.2676317743132899</v>
      </c>
      <c r="J26" s="19">
        <f t="shared" si="8"/>
        <v>1.8541374830766427E-2</v>
      </c>
      <c r="K26" s="82">
        <f t="shared" si="6"/>
        <v>0.22684476735535286</v>
      </c>
      <c r="L26" s="22">
        <f t="shared" si="9"/>
        <v>-3.0265133370017952E-3</v>
      </c>
      <c r="M26" s="22">
        <f t="shared" si="7"/>
        <v>0.23715041503458201</v>
      </c>
    </row>
    <row r="27" spans="1:13" ht="15.75" thickBot="1" x14ac:dyDescent="0.3">
      <c r="A27" s="8">
        <v>1</v>
      </c>
      <c r="B27" s="8">
        <v>1</v>
      </c>
      <c r="C27" s="16">
        <v>36.090000000000003</v>
      </c>
      <c r="D27" s="84">
        <f t="shared" si="0"/>
        <v>36.090000000000003</v>
      </c>
      <c r="E27" s="83">
        <f t="shared" si="1"/>
        <v>0</v>
      </c>
      <c r="F27" s="85">
        <f t="shared" si="2"/>
        <v>36.090000000000003</v>
      </c>
      <c r="G27" s="21">
        <f t="shared" si="3"/>
        <v>0</v>
      </c>
      <c r="H27" s="31">
        <f t="shared" si="4"/>
        <v>1</v>
      </c>
      <c r="I27" s="86"/>
      <c r="J27" s="19">
        <f t="shared" si="8"/>
        <v>0</v>
      </c>
      <c r="K27" s="36"/>
      <c r="L27" s="22">
        <f t="shared" si="9"/>
        <v>0</v>
      </c>
      <c r="M27" s="23"/>
    </row>
  </sheetData>
  <mergeCells count="8">
    <mergeCell ref="J15:M15"/>
    <mergeCell ref="A8:B8"/>
    <mergeCell ref="A5:C5"/>
    <mergeCell ref="A6:D6"/>
    <mergeCell ref="A7:C7"/>
    <mergeCell ref="F15:G15"/>
    <mergeCell ref="H15:I15"/>
    <mergeCell ref="D15:E1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8" zoomScale="79" workbookViewId="0">
      <selection activeCell="F31" sqref="F31"/>
    </sheetView>
  </sheetViews>
  <sheetFormatPr defaultColWidth="11.42578125" defaultRowHeight="15" x14ac:dyDescent="0.25"/>
  <cols>
    <col min="1" max="3" width="11.42578125" style="1"/>
    <col min="4" max="4" width="13" style="1" customWidth="1"/>
    <col min="5" max="5" width="11.42578125" style="1" customWidth="1"/>
    <col min="6" max="6" width="13.28515625" style="1" customWidth="1"/>
    <col min="7" max="7" width="12.28515625" style="1" customWidth="1"/>
    <col min="8" max="8" width="12.85546875" style="1" customWidth="1"/>
    <col min="9" max="9" width="13.5703125" style="1" customWidth="1"/>
    <col min="10" max="10" width="11.42578125" style="1"/>
    <col min="11" max="11" width="12.7109375" style="1" customWidth="1"/>
    <col min="12" max="12" width="14.28515625" style="1" customWidth="1"/>
    <col min="13" max="13" width="16.42578125" style="1" customWidth="1"/>
    <col min="14" max="16384" width="11.42578125" style="1"/>
  </cols>
  <sheetData>
    <row r="1" spans="1:14" ht="20.25" x14ac:dyDescent="0.25">
      <c r="F1" s="2" t="s">
        <v>0</v>
      </c>
      <c r="G1" s="3"/>
      <c r="H1" s="3"/>
      <c r="I1" s="3"/>
      <c r="J1" s="3"/>
    </row>
    <row r="2" spans="1:14" ht="18.75" x14ac:dyDescent="0.3">
      <c r="A2" s="4"/>
      <c r="B2" s="5"/>
      <c r="C2" s="5"/>
      <c r="J2" s="6"/>
    </row>
    <row r="3" spans="1:14" x14ac:dyDescent="0.25">
      <c r="A3" s="6"/>
      <c r="B3" s="6"/>
      <c r="C3" s="6"/>
      <c r="D3" s="6"/>
    </row>
    <row r="4" spans="1:14" x14ac:dyDescent="0.25">
      <c r="A4" s="6"/>
    </row>
    <row r="5" spans="1:14" ht="18.75" x14ac:dyDescent="0.3">
      <c r="A5" s="61" t="s">
        <v>2</v>
      </c>
      <c r="B5" s="61"/>
      <c r="C5" s="61"/>
    </row>
    <row r="6" spans="1:14" ht="19.5" x14ac:dyDescent="0.35">
      <c r="A6" s="78" t="s">
        <v>3</v>
      </c>
      <c r="B6" s="78"/>
      <c r="C6" s="78"/>
      <c r="D6" s="78"/>
    </row>
    <row r="7" spans="1:14" ht="18.75" x14ac:dyDescent="0.3">
      <c r="A7" s="65" t="s">
        <v>4</v>
      </c>
      <c r="B7" s="65"/>
      <c r="C7" s="65"/>
    </row>
    <row r="8" spans="1:14" ht="19.5" x14ac:dyDescent="0.35">
      <c r="A8" s="78" t="s">
        <v>1</v>
      </c>
      <c r="B8" s="78"/>
      <c r="C8" s="5"/>
    </row>
    <row r="9" spans="1:14" ht="18.75" x14ac:dyDescent="0.3">
      <c r="A9" s="7" t="s">
        <v>5</v>
      </c>
      <c r="B9" s="5"/>
      <c r="C9" s="5"/>
      <c r="F9" s="11" t="s">
        <v>11</v>
      </c>
    </row>
    <row r="10" spans="1:14" ht="18.75" x14ac:dyDescent="0.25">
      <c r="A10" s="9" t="s">
        <v>6</v>
      </c>
      <c r="B10" s="47">
        <v>0.372</v>
      </c>
      <c r="D10" s="10" t="s">
        <v>10</v>
      </c>
      <c r="E10" s="10"/>
      <c r="F10" s="10"/>
    </row>
    <row r="11" spans="1:14" ht="18.75" x14ac:dyDescent="0.25">
      <c r="A11" s="9" t="s">
        <v>7</v>
      </c>
      <c r="B11" s="50">
        <v>0.19800000000000001</v>
      </c>
      <c r="D11" s="10" t="s">
        <v>12</v>
      </c>
      <c r="E11" s="8">
        <v>50</v>
      </c>
      <c r="F11" s="10" t="s">
        <v>13</v>
      </c>
    </row>
    <row r="14" spans="1:14" ht="15.75" thickBot="1" x14ac:dyDescent="0.3"/>
    <row r="15" spans="1:14" ht="19.5" thickBot="1" x14ac:dyDescent="0.35">
      <c r="A15" s="7" t="s">
        <v>14</v>
      </c>
      <c r="D15" s="72" t="s">
        <v>24</v>
      </c>
      <c r="E15" s="73"/>
      <c r="F15" s="73"/>
      <c r="G15" s="74"/>
      <c r="H15" s="75" t="s">
        <v>37</v>
      </c>
      <c r="I15" s="76"/>
      <c r="J15" s="76"/>
      <c r="K15" s="77"/>
      <c r="L15" s="70" t="s">
        <v>23</v>
      </c>
      <c r="M15" s="71"/>
    </row>
    <row r="16" spans="1:14" ht="48" thickBot="1" x14ac:dyDescent="0.3">
      <c r="A16" s="12" t="s">
        <v>8</v>
      </c>
      <c r="B16" s="12" t="s">
        <v>9</v>
      </c>
      <c r="C16" s="56" t="s">
        <v>40</v>
      </c>
      <c r="D16" s="40" t="s">
        <v>29</v>
      </c>
      <c r="E16" s="41" t="s">
        <v>30</v>
      </c>
      <c r="F16" s="41" t="s">
        <v>31</v>
      </c>
      <c r="G16" s="42" t="s">
        <v>32</v>
      </c>
      <c r="H16" s="43" t="s">
        <v>33</v>
      </c>
      <c r="I16" s="43" t="s">
        <v>34</v>
      </c>
      <c r="J16" s="46" t="s">
        <v>35</v>
      </c>
      <c r="K16" s="52" t="s">
        <v>36</v>
      </c>
      <c r="L16" s="13" t="s">
        <v>38</v>
      </c>
      <c r="M16" s="13" t="s">
        <v>41</v>
      </c>
      <c r="N16" s="55" t="s">
        <v>39</v>
      </c>
    </row>
    <row r="17" spans="1:14" ht="15.75" thickBot="1" x14ac:dyDescent="0.3">
      <c r="A17" s="8">
        <v>0</v>
      </c>
      <c r="B17" s="8">
        <v>0</v>
      </c>
      <c r="C17" s="16">
        <v>12.3</v>
      </c>
      <c r="D17" s="49">
        <f>$B$10</f>
        <v>0.372</v>
      </c>
      <c r="E17" s="14">
        <f>A17^2*($B$11+2*($B$10-$B$11)*(1-A17))</f>
        <v>0</v>
      </c>
      <c r="F17" s="14">
        <f>A17*(1-A17)*($B$11*A17+$B$10*(1-A17))</f>
        <v>0</v>
      </c>
      <c r="G17" s="32">
        <f>$B$11*A17+$B$10*(1-A17)</f>
        <v>0.372</v>
      </c>
      <c r="H17" s="51">
        <f>EXP(D17)</f>
        <v>1.4506329812931589</v>
      </c>
      <c r="I17" s="44">
        <f>EXP(E17)</f>
        <v>1</v>
      </c>
      <c r="J17" s="45">
        <f>(A17*H17*$C$27)/C17</f>
        <v>0</v>
      </c>
      <c r="K17" s="53">
        <f>A17*H17*$C$27+(1-A17)*I17*$C$17</f>
        <v>12.3</v>
      </c>
      <c r="L17" s="22">
        <f>H17*A17*$C$27</f>
        <v>0</v>
      </c>
      <c r="M17" s="22">
        <f>I17*(1-A17)*$C$17</f>
        <v>12.3</v>
      </c>
      <c r="N17" s="54"/>
    </row>
    <row r="18" spans="1:14" ht="15.75" thickBot="1" x14ac:dyDescent="0.3">
      <c r="A18" s="8">
        <v>8.9499999999999996E-2</v>
      </c>
      <c r="B18" s="8">
        <v>0.27160000000000001</v>
      </c>
      <c r="C18" s="17">
        <v>15.51</v>
      </c>
      <c r="D18" s="19">
        <f>((1-A18)^2)*($B$10+2*($B$11-$B$10)*A18)</f>
        <v>0.28257145975349995</v>
      </c>
      <c r="E18" s="14">
        <f t="shared" ref="E18:E27" si="0">A18^2*($B$11+2*($B$10-$B$11)*(1-A18))</f>
        <v>4.1241092534999996E-3</v>
      </c>
      <c r="F18" s="14">
        <f t="shared" ref="F18:F27" si="1">A18*(1-A18)*($B$11*A18+$B$10*(1-A18))</f>
        <v>2.9045147123250001E-2</v>
      </c>
      <c r="G18" s="32">
        <f t="shared" ref="G18:G27" si="2">$B$11*A18+$B$10*(1-A18)</f>
        <v>0.35642699999999999</v>
      </c>
      <c r="H18" s="80">
        <f t="shared" ref="H18:H27" si="3">EXP(D18)</f>
        <v>1.3265365656858454</v>
      </c>
      <c r="I18" s="44">
        <f t="shared" ref="I18:I27" si="4">EXP(E18)</f>
        <v>1.0041326250947962</v>
      </c>
      <c r="J18" s="45">
        <f t="shared" ref="J18:J27" si="5">(A18*H18*$C$27)/C18</f>
        <v>0.2762595787670144</v>
      </c>
      <c r="K18" s="53">
        <f t="shared" ref="K18:K27" si="6">A18*H18*$C$27+(1-A18)*I18*$C$17</f>
        <v>15.53021795500678</v>
      </c>
      <c r="L18" s="22">
        <f t="shared" ref="L18:L27" si="7">H18*A18*$C$27</f>
        <v>4.2847860666763937</v>
      </c>
      <c r="M18" s="22">
        <f t="shared" ref="M18:M27" si="8">I18*(1-A18)*$C$17</f>
        <v>11.245431888330387</v>
      </c>
      <c r="N18" s="54"/>
    </row>
    <row r="19" spans="1:14" ht="15.75" thickBot="1" x14ac:dyDescent="0.3">
      <c r="A19" s="8">
        <v>0.1981</v>
      </c>
      <c r="B19" s="8">
        <v>0.45650000000000002</v>
      </c>
      <c r="C19" s="17">
        <v>18.61</v>
      </c>
      <c r="D19" s="19">
        <f t="shared" ref="D19:D27" si="9">((1-A19)^2)*($B$10+2*($B$11-$B$10)*A19)</f>
        <v>0.19488156809893206</v>
      </c>
      <c r="E19" s="14">
        <f t="shared" si="0"/>
        <v>1.8721603678932001E-2</v>
      </c>
      <c r="F19" s="14">
        <f t="shared" si="1"/>
        <v>5.3618892630534008E-2</v>
      </c>
      <c r="G19" s="32">
        <f t="shared" si="2"/>
        <v>0.33753060000000001</v>
      </c>
      <c r="H19" s="80">
        <f t="shared" si="3"/>
        <v>1.2151670634219216</v>
      </c>
      <c r="I19" s="44">
        <f t="shared" si="4"/>
        <v>1.018897951687856</v>
      </c>
      <c r="J19" s="45">
        <f t="shared" si="5"/>
        <v>0.46683238275515992</v>
      </c>
      <c r="K19" s="53">
        <f t="shared" si="6"/>
        <v>18.737518132812973</v>
      </c>
      <c r="L19" s="22">
        <f t="shared" si="7"/>
        <v>8.6877506430735263</v>
      </c>
      <c r="M19" s="22">
        <f t="shared" si="8"/>
        <v>10.049767489739448</v>
      </c>
      <c r="N19" s="54"/>
    </row>
    <row r="20" spans="1:14" ht="15.75" thickBot="1" x14ac:dyDescent="0.3">
      <c r="A20" s="8">
        <v>0.31929999999999997</v>
      </c>
      <c r="B20" s="8">
        <v>0.59340000000000004</v>
      </c>
      <c r="C20" s="17">
        <v>21.63</v>
      </c>
      <c r="D20" s="19">
        <f t="shared" si="9"/>
        <v>0.12088106566016403</v>
      </c>
      <c r="E20" s="14">
        <f t="shared" si="0"/>
        <v>4.4337465880163997E-2</v>
      </c>
      <c r="F20" s="14">
        <f t="shared" si="1"/>
        <v>6.8777837289918001E-2</v>
      </c>
      <c r="G20" s="32">
        <f t="shared" si="2"/>
        <v>0.3164418</v>
      </c>
      <c r="H20" s="80">
        <f t="shared" si="3"/>
        <v>1.1284906880905652</v>
      </c>
      <c r="I20" s="44">
        <f t="shared" si="4"/>
        <v>1.0453350602882638</v>
      </c>
      <c r="J20" s="45">
        <f t="shared" si="5"/>
        <v>0.60121147472802072</v>
      </c>
      <c r="K20" s="53">
        <f t="shared" si="6"/>
        <v>21.75638697748721</v>
      </c>
      <c r="L20" s="22">
        <f t="shared" si="7"/>
        <v>13.004204198367088</v>
      </c>
      <c r="M20" s="22">
        <f t="shared" si="8"/>
        <v>8.7521827791201225</v>
      </c>
      <c r="N20" s="54"/>
    </row>
    <row r="21" spans="1:14" ht="15.75" thickBot="1" x14ac:dyDescent="0.3">
      <c r="A21" s="8">
        <v>0.42320000000000002</v>
      </c>
      <c r="B21" s="8">
        <v>0.68149999999999999</v>
      </c>
      <c r="C21" s="17">
        <v>24.01</v>
      </c>
      <c r="D21" s="19">
        <f t="shared" si="9"/>
        <v>7.4766077761535987E-2</v>
      </c>
      <c r="E21" s="14">
        <f t="shared" si="0"/>
        <v>7.1411196481536002E-2</v>
      </c>
      <c r="F21" s="14">
        <f t="shared" si="1"/>
        <v>7.2830982239231998E-2</v>
      </c>
      <c r="G21" s="32">
        <f t="shared" si="2"/>
        <v>0.2983632</v>
      </c>
      <c r="H21" s="80">
        <f t="shared" si="3"/>
        <v>1.0776320392996546</v>
      </c>
      <c r="I21" s="44">
        <f t="shared" si="4"/>
        <v>1.074022769465443</v>
      </c>
      <c r="J21" s="45">
        <f t="shared" si="5"/>
        <v>0.68550539334656158</v>
      </c>
      <c r="K21" s="53">
        <f t="shared" si="6"/>
        <v>24.078789395411256</v>
      </c>
      <c r="L21" s="22">
        <f t="shared" si="7"/>
        <v>16.458984494250945</v>
      </c>
      <c r="M21" s="22">
        <f t="shared" si="8"/>
        <v>7.6198049011603111</v>
      </c>
      <c r="N21" s="54"/>
    </row>
    <row r="22" spans="1:14" ht="15.75" thickBot="1" x14ac:dyDescent="0.3">
      <c r="A22" s="8">
        <v>0.51190000000000002</v>
      </c>
      <c r="B22" s="8">
        <v>0.74399999999999999</v>
      </c>
      <c r="C22" s="17">
        <v>25.92</v>
      </c>
      <c r="D22" s="19">
        <f t="shared" si="9"/>
        <v>4.6185232624667998E-2</v>
      </c>
      <c r="E22" s="14">
        <f t="shared" si="0"/>
        <v>9.6394312204668015E-2</v>
      </c>
      <c r="F22" s="14">
        <f t="shared" si="1"/>
        <v>7.0692284367665989E-2</v>
      </c>
      <c r="G22" s="32">
        <f t="shared" si="2"/>
        <v>0.2829294</v>
      </c>
      <c r="H22" s="80">
        <f t="shared" si="3"/>
        <v>1.0472683812625612</v>
      </c>
      <c r="I22" s="44">
        <f t="shared" si="4"/>
        <v>1.1011931923127329</v>
      </c>
      <c r="J22" s="45">
        <f t="shared" si="5"/>
        <v>0.7464401751100358</v>
      </c>
      <c r="K22" s="53">
        <f t="shared" si="6"/>
        <v>25.958885824016622</v>
      </c>
      <c r="L22" s="22">
        <f t="shared" si="7"/>
        <v>19.34772933885213</v>
      </c>
      <c r="M22" s="22">
        <f t="shared" si="8"/>
        <v>6.6111564851644928</v>
      </c>
      <c r="N22" s="54"/>
    </row>
    <row r="23" spans="1:14" ht="15.75" thickBot="1" x14ac:dyDescent="0.3">
      <c r="A23" s="8">
        <v>0.60960000000000003</v>
      </c>
      <c r="B23" s="8">
        <v>0.80500000000000005</v>
      </c>
      <c r="C23" s="17">
        <v>27.96</v>
      </c>
      <c r="D23" s="19">
        <f t="shared" si="9"/>
        <v>2.4364485967871996E-2</v>
      </c>
      <c r="E23" s="14">
        <f t="shared" si="0"/>
        <v>0.12406613844787201</v>
      </c>
      <c r="F23" s="14">
        <f t="shared" si="1"/>
        <v>6.3288011096063995E-2</v>
      </c>
      <c r="G23" s="32">
        <f t="shared" si="2"/>
        <v>0.26592959999999999</v>
      </c>
      <c r="H23" s="80">
        <f t="shared" si="3"/>
        <v>1.0246637253852819</v>
      </c>
      <c r="I23" s="44">
        <f t="shared" si="4"/>
        <v>1.1320907432477894</v>
      </c>
      <c r="J23" s="45">
        <f t="shared" si="5"/>
        <v>0.80626170967256028</v>
      </c>
      <c r="K23" s="53">
        <f t="shared" si="6"/>
        <v>27.97928658426121</v>
      </c>
      <c r="L23" s="22">
        <f t="shared" si="7"/>
        <v>22.543077402444787</v>
      </c>
      <c r="M23" s="22">
        <f t="shared" si="8"/>
        <v>5.4362091818164249</v>
      </c>
      <c r="N23" s="54"/>
    </row>
    <row r="24" spans="1:14" ht="15.75" thickBot="1" x14ac:dyDescent="0.3">
      <c r="A24" s="8">
        <v>0.71350000000000002</v>
      </c>
      <c r="B24" s="8">
        <v>0.8639</v>
      </c>
      <c r="C24" s="17">
        <v>30.12</v>
      </c>
      <c r="D24" s="19">
        <f t="shared" si="9"/>
        <v>1.0153738489499999E-2</v>
      </c>
      <c r="E24" s="14">
        <f t="shared" si="0"/>
        <v>0.15155480398950003</v>
      </c>
      <c r="F24" s="14">
        <f t="shared" si="1"/>
        <v>5.066514375524999E-2</v>
      </c>
      <c r="G24" s="32">
        <f t="shared" si="2"/>
        <v>0.24785099999999999</v>
      </c>
      <c r="H24" s="80">
        <f t="shared" si="3"/>
        <v>1.0102054626083186</v>
      </c>
      <c r="I24" s="44">
        <f t="shared" si="4"/>
        <v>1.1636420722901328</v>
      </c>
      <c r="J24" s="45">
        <f t="shared" si="5"/>
        <v>0.8636456791613103</v>
      </c>
      <c r="K24" s="53">
        <f t="shared" si="6"/>
        <v>30.113624336985481</v>
      </c>
      <c r="L24" s="22">
        <f t="shared" si="7"/>
        <v>26.013007856338668</v>
      </c>
      <c r="M24" s="22">
        <f t="shared" si="8"/>
        <v>4.1006164806468135</v>
      </c>
      <c r="N24" s="54"/>
    </row>
    <row r="25" spans="1:14" ht="15.75" thickBot="1" x14ac:dyDescent="0.3">
      <c r="A25" s="8">
        <v>0.79339999999999999</v>
      </c>
      <c r="B25" s="8">
        <v>0.90480000000000005</v>
      </c>
      <c r="C25" s="17">
        <v>31.75</v>
      </c>
      <c r="D25" s="19">
        <f t="shared" si="9"/>
        <v>4.0932168166080002E-3</v>
      </c>
      <c r="E25" s="14">
        <f t="shared" si="0"/>
        <v>0.16989559849660799</v>
      </c>
      <c r="F25" s="14">
        <f t="shared" si="1"/>
        <v>3.8347988871696E-2</v>
      </c>
      <c r="G25" s="32">
        <f t="shared" si="2"/>
        <v>0.2339484</v>
      </c>
      <c r="H25" s="80">
        <f t="shared" si="3"/>
        <v>1.0041016054701828</v>
      </c>
      <c r="I25" s="44">
        <f t="shared" si="4"/>
        <v>1.1851811101714032</v>
      </c>
      <c r="J25" s="45">
        <f t="shared" si="5"/>
        <v>0.90555119922273242</v>
      </c>
      <c r="K25" s="53">
        <f t="shared" si="6"/>
        <v>31.763009108867124</v>
      </c>
      <c r="L25" s="22">
        <f t="shared" si="7"/>
        <v>28.751250575321755</v>
      </c>
      <c r="M25" s="22">
        <f t="shared" si="8"/>
        <v>3.0117585335453665</v>
      </c>
      <c r="N25" s="54"/>
    </row>
    <row r="26" spans="1:14" ht="15.75" thickBot="1" x14ac:dyDescent="0.3">
      <c r="A26" s="8">
        <v>0.91020000000000001</v>
      </c>
      <c r="B26" s="8">
        <v>0.95899999999999996</v>
      </c>
      <c r="C26" s="17">
        <v>34.15</v>
      </c>
      <c r="D26" s="19">
        <f t="shared" si="9"/>
        <v>4.4554143561600018E-4</v>
      </c>
      <c r="E26" s="14">
        <f t="shared" si="0"/>
        <v>0.18992571255561602</v>
      </c>
      <c r="F26" s="14">
        <f t="shared" si="1"/>
        <v>1.7460860802192002E-2</v>
      </c>
      <c r="G26" s="32">
        <f t="shared" si="2"/>
        <v>0.21362520000000002</v>
      </c>
      <c r="H26" s="80">
        <f t="shared" si="3"/>
        <v>1.0004456407039437</v>
      </c>
      <c r="I26" s="44">
        <f t="shared" si="4"/>
        <v>1.2091597689316338</v>
      </c>
      <c r="J26" s="45">
        <f t="shared" si="5"/>
        <v>0.96233548767406896</v>
      </c>
      <c r="K26" s="53">
        <f t="shared" si="6"/>
        <v>34.199322235245198</v>
      </c>
      <c r="L26" s="22">
        <f t="shared" si="7"/>
        <v>32.863756904069454</v>
      </c>
      <c r="M26" s="22">
        <f t="shared" si="8"/>
        <v>1.3355653311757467</v>
      </c>
      <c r="N26" s="54"/>
    </row>
    <row r="27" spans="1:14" x14ac:dyDescent="0.25">
      <c r="A27" s="8">
        <v>1</v>
      </c>
      <c r="B27" s="8">
        <v>1</v>
      </c>
      <c r="C27" s="16">
        <v>36.090000000000003</v>
      </c>
      <c r="D27" s="19">
        <f t="shared" si="9"/>
        <v>0</v>
      </c>
      <c r="E27" s="79">
        <f>A27^2*($B$11+2*($B$10-$B$11)*(1-A27))</f>
        <v>0.19800000000000001</v>
      </c>
      <c r="F27" s="14">
        <f t="shared" si="1"/>
        <v>0</v>
      </c>
      <c r="G27" s="32">
        <f t="shared" si="2"/>
        <v>0.19800000000000001</v>
      </c>
      <c r="H27" s="80">
        <f t="shared" si="3"/>
        <v>1</v>
      </c>
      <c r="I27" s="81">
        <f t="shared" si="4"/>
        <v>1.2189623938216427</v>
      </c>
      <c r="J27" s="45">
        <f t="shared" si="5"/>
        <v>1</v>
      </c>
      <c r="K27" s="53">
        <f t="shared" si="6"/>
        <v>36.090000000000003</v>
      </c>
      <c r="L27" s="22">
        <f t="shared" si="7"/>
        <v>36.090000000000003</v>
      </c>
      <c r="M27" s="22">
        <f t="shared" si="8"/>
        <v>0</v>
      </c>
      <c r="N27" s="54"/>
    </row>
  </sheetData>
  <mergeCells count="7">
    <mergeCell ref="D15:G15"/>
    <mergeCell ref="H15:K15"/>
    <mergeCell ref="L15:M15"/>
    <mergeCell ref="A5:C5"/>
    <mergeCell ref="A6:D6"/>
    <mergeCell ref="A7:C7"/>
    <mergeCell ref="A8:B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Exp data</vt:lpstr>
      <vt:lpstr>Modèle</vt:lpstr>
      <vt:lpstr>Propriétés de la phase liquide </vt:lpstr>
      <vt:lpstr>Pexp,Pcal=f(x1,y1)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</dc:creator>
  <cp:lastModifiedBy>Windows User</cp:lastModifiedBy>
  <dcterms:created xsi:type="dcterms:W3CDTF">2015-12-11T14:52:10Z</dcterms:created>
  <dcterms:modified xsi:type="dcterms:W3CDTF">2019-04-24T10:48:33Z</dcterms:modified>
</cp:coreProperties>
</file>